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6.xml" ContentType="application/vnd.openxmlformats-officedocument.spreadsheetml.externalLink+xml"/>
  <Override PartName="/xl/comments6.xml" ContentType="application/vnd.openxmlformats-officedocument.spreadsheetml.comment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505" yWindow="-15" windowWidth="14340" windowHeight="11760" firstSheet="4" activeTab="7"/>
  </bookViews>
  <sheets>
    <sheet name="Resumo Geral limpeza imposto cl" sheetId="21" state="hidden" r:id="rId1"/>
    <sheet name="Resumo Geral apoio imposto cl" sheetId="20" state="hidden" r:id="rId2"/>
    <sheet name="Resumo Geral limpeza imposto cd" sheetId="19" state="hidden" r:id="rId3"/>
    <sheet name="Resumo Geral apoio imposto cd" sheetId="18" state="hidden" r:id="rId4"/>
    <sheet name="Res. Geral limpeza conferencia" sheetId="17" r:id="rId5"/>
    <sheet name="Res. Geral apoio conferencia" sheetId="16" r:id="rId6"/>
    <sheet name="PLANILHA DE LANCES" sheetId="22" r:id="rId7"/>
    <sheet name="INSTRUÇÃO" sheetId="2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Excel_BuiltIn__FilterDatabase_1_1" localSheetId="6">#REF!</definedName>
    <definedName name="_1Excel_BuiltIn__FilterDatabase_1_1" localSheetId="3">#REF!</definedName>
    <definedName name="_1Excel_BuiltIn__FilterDatabase_1_1" localSheetId="1">#REF!</definedName>
    <definedName name="_1Excel_BuiltIn__FilterDatabase_1_1" localSheetId="2">#REF!</definedName>
    <definedName name="_1Excel_BuiltIn__FilterDatabase_1_1" localSheetId="0">#REF!</definedName>
    <definedName name="_1Excel_BuiltIn__FilterDatabase_1_1">#REF!</definedName>
    <definedName name="_xlnm._FilterDatabase" localSheetId="5" hidden="1">'Res. Geral apoio conferencia'!$A$3:$FW$88</definedName>
    <definedName name="_xlnm._FilterDatabase" localSheetId="4" hidden="1">'Res. Geral limpeza conferencia'!$A$3:$CL$112</definedName>
    <definedName name="_xlnm._FilterDatabase" localSheetId="3" hidden="1">'Resumo Geral apoio imposto cd'!$A$3:$FW$88</definedName>
    <definedName name="_xlnm._FilterDatabase" localSheetId="1" hidden="1">'Resumo Geral apoio imposto cl'!$A$3:$FW$88</definedName>
    <definedName name="_xlnm._FilterDatabase" localSheetId="2" hidden="1">'Resumo Geral limpeza imposto cd'!$A$3:$CL$112</definedName>
    <definedName name="_xlnm._FilterDatabase" localSheetId="0" hidden="1">'Resumo Geral limpeza imposto cl'!$A$3:$CL$112</definedName>
    <definedName name="_xlnm.Print_Area" localSheetId="5">'Res. Geral apoio conferencia'!$A$2:$FU$91</definedName>
    <definedName name="_xlnm.Print_Area" localSheetId="4">'Res. Geral limpeza conferencia'!$A$2:$CK$116</definedName>
    <definedName name="_xlnm.Print_Area" localSheetId="3">'Resumo Geral apoio imposto cd'!$A$2:$FU$91</definedName>
    <definedName name="_xlnm.Print_Area" localSheetId="1">'Resumo Geral apoio imposto cl'!$A$2:$FU$91</definedName>
    <definedName name="_xlnm.Print_Area" localSheetId="2">'Resumo Geral limpeza imposto cd'!$A$2:$CK$116</definedName>
    <definedName name="_xlnm.Print_Area" localSheetId="0">'Resumo Geral limpeza imposto cl'!$A$2:$CK$116</definedName>
    <definedName name="cidades" localSheetId="5">[1]Parâmetro!$B$62:$B$142</definedName>
    <definedName name="cidades" localSheetId="4">[2]PARÂMETRO!$B$35:$B$143</definedName>
    <definedName name="cidades" localSheetId="3">[1]Parâmetro!$B$62:$B$142</definedName>
    <definedName name="cidades" localSheetId="1">[1]Parâmetro!$B$62:$B$142</definedName>
    <definedName name="cidades" localSheetId="2">[2]PARÂMETRO!$B$35:$B$143</definedName>
    <definedName name="cidades" localSheetId="0">[2]PARÂMETRO!$B$35:$B$143</definedName>
    <definedName name="cidades">[3]Parâmetro!$B$62:$B$142</definedName>
    <definedName name="conven" localSheetId="5">[1]Parâmetro!$B$3:$B$34</definedName>
    <definedName name="conven" localSheetId="3">[1]Parâmetro!$B$3:$B$34</definedName>
    <definedName name="conven" localSheetId="1">[1]Parâmetro!$B$3:$B$34</definedName>
    <definedName name="conven">[3]Parâmetro!$B$3:$B$34</definedName>
    <definedName name="convenções" localSheetId="4">[2]PARÂMETRO!$B$3:$B$31</definedName>
    <definedName name="convenções" localSheetId="2">[2]PARÂMETRO!$B$3:$B$31</definedName>
    <definedName name="convenções" localSheetId="0">[2]PARÂMETRO!$B$3:$B$31</definedName>
    <definedName name="convenções">[4]PARÂMETRO!$B$3:$B$31</definedName>
    <definedName name="Excel_BuiltIn__FilterDatabase" localSheetId="6">#REF!</definedName>
    <definedName name="Excel_BuiltIn__FilterDatabase" localSheetId="5">#REF!</definedName>
    <definedName name="Excel_BuiltIn__FilterDatabase" localSheetId="4">#REF!</definedName>
    <definedName name="Excel_BuiltIn__FilterDatabase" localSheetId="3">#REF!</definedName>
    <definedName name="Excel_BuiltIn__FilterDatabase" localSheetId="1">#REF!</definedName>
    <definedName name="Excel_BuiltIn__FilterDatabase" localSheetId="2">#REF!</definedName>
    <definedName name="Excel_BuiltIn__FilterDatabase" localSheetId="0">#REF!</definedName>
    <definedName name="Excel_BuiltIn__FilterDatabase">#REF!</definedName>
    <definedName name="Excel_BuiltIn__FilterDatabase_1" localSheetId="6">#REF!</definedName>
    <definedName name="Excel_BuiltIn__FilterDatabase_1" localSheetId="5">#REF!</definedName>
    <definedName name="Excel_BuiltIn__FilterDatabase_1" localSheetId="4">#REF!</definedName>
    <definedName name="Excel_BuiltIn__FilterDatabase_1" localSheetId="3">#REF!</definedName>
    <definedName name="Excel_BuiltIn__FilterDatabase_1" localSheetId="1">#REF!</definedName>
    <definedName name="Excel_BuiltIn__FilterDatabase_1" localSheetId="2">#REF!</definedName>
    <definedName name="Excel_BuiltIn__FilterDatabase_1" localSheetId="0">#REF!</definedName>
    <definedName name="Excel_BuiltIn__FilterDatabase_1">#REF!</definedName>
    <definedName name="Excel_BuiltIn__FilterDatabase_1_1" localSheetId="6">#REF!</definedName>
    <definedName name="Excel_BuiltIn__FilterDatabase_1_1" localSheetId="3">#REF!</definedName>
    <definedName name="Excel_BuiltIn__FilterDatabase_1_1" localSheetId="1">#REF!</definedName>
    <definedName name="Excel_BuiltIn__FilterDatabase_1_1" localSheetId="2">#REF!</definedName>
    <definedName name="Excel_BuiltIn__FilterDatabase_1_1" localSheetId="0">#REF!</definedName>
    <definedName name="Excel_BuiltIn__FilterDatabase_1_1">#REF!</definedName>
    <definedName name="Excel_BuiltIn__FilterDatabase_1_10" localSheetId="6">#REF!</definedName>
    <definedName name="Excel_BuiltIn__FilterDatabase_1_10" localSheetId="3">#REF!</definedName>
    <definedName name="Excel_BuiltIn__FilterDatabase_1_10" localSheetId="1">#REF!</definedName>
    <definedName name="Excel_BuiltIn__FilterDatabase_1_10" localSheetId="2">#REF!</definedName>
    <definedName name="Excel_BuiltIn__FilterDatabase_1_10" localSheetId="0">#REF!</definedName>
    <definedName name="Excel_BuiltIn__FilterDatabase_1_10">#REF!</definedName>
    <definedName name="Excel_BuiltIn__FilterDatabase_1_11" localSheetId="6">#REF!</definedName>
    <definedName name="Excel_BuiltIn__FilterDatabase_1_11" localSheetId="3">#REF!</definedName>
    <definedName name="Excel_BuiltIn__FilterDatabase_1_11" localSheetId="1">#REF!</definedName>
    <definedName name="Excel_BuiltIn__FilterDatabase_1_11" localSheetId="2">#REF!</definedName>
    <definedName name="Excel_BuiltIn__FilterDatabase_1_11" localSheetId="0">#REF!</definedName>
    <definedName name="Excel_BuiltIn__FilterDatabase_1_11">#REF!</definedName>
    <definedName name="Excel_BuiltIn__FilterDatabase_1_12" localSheetId="6">#REF!</definedName>
    <definedName name="Excel_BuiltIn__FilterDatabase_1_12" localSheetId="3">#REF!</definedName>
    <definedName name="Excel_BuiltIn__FilterDatabase_1_12" localSheetId="1">#REF!</definedName>
    <definedName name="Excel_BuiltIn__FilterDatabase_1_12" localSheetId="2">#REF!</definedName>
    <definedName name="Excel_BuiltIn__FilterDatabase_1_12" localSheetId="0">#REF!</definedName>
    <definedName name="Excel_BuiltIn__FilterDatabase_1_12">#REF!</definedName>
    <definedName name="Excel_BuiltIn__FilterDatabase_1_13" localSheetId="6">#REF!</definedName>
    <definedName name="Excel_BuiltIn__FilterDatabase_1_13" localSheetId="3">#REF!</definedName>
    <definedName name="Excel_BuiltIn__FilterDatabase_1_13" localSheetId="1">#REF!</definedName>
    <definedName name="Excel_BuiltIn__FilterDatabase_1_13" localSheetId="2">#REF!</definedName>
    <definedName name="Excel_BuiltIn__FilterDatabase_1_13" localSheetId="0">#REF!</definedName>
    <definedName name="Excel_BuiltIn__FilterDatabase_1_13">#REF!</definedName>
    <definedName name="Excel_BuiltIn__FilterDatabase_1_14" localSheetId="6">#REF!</definedName>
    <definedName name="Excel_BuiltIn__FilterDatabase_1_14" localSheetId="3">#REF!</definedName>
    <definedName name="Excel_BuiltIn__FilterDatabase_1_14" localSheetId="1">#REF!</definedName>
    <definedName name="Excel_BuiltIn__FilterDatabase_1_14" localSheetId="2">#REF!</definedName>
    <definedName name="Excel_BuiltIn__FilterDatabase_1_14" localSheetId="0">#REF!</definedName>
    <definedName name="Excel_BuiltIn__FilterDatabase_1_14">#REF!</definedName>
    <definedName name="Excel_BuiltIn__FilterDatabase_1_15" localSheetId="6">#REF!</definedName>
    <definedName name="Excel_BuiltIn__FilterDatabase_1_15" localSheetId="3">#REF!</definedName>
    <definedName name="Excel_BuiltIn__FilterDatabase_1_15" localSheetId="1">#REF!</definedName>
    <definedName name="Excel_BuiltIn__FilterDatabase_1_15" localSheetId="2">#REF!</definedName>
    <definedName name="Excel_BuiltIn__FilterDatabase_1_15" localSheetId="0">#REF!</definedName>
    <definedName name="Excel_BuiltIn__FilterDatabase_1_15">#REF!</definedName>
    <definedName name="Excel_BuiltIn__FilterDatabase_1_16" localSheetId="6">#REF!</definedName>
    <definedName name="Excel_BuiltIn__FilterDatabase_1_16" localSheetId="3">#REF!</definedName>
    <definedName name="Excel_BuiltIn__FilterDatabase_1_16" localSheetId="1">#REF!</definedName>
    <definedName name="Excel_BuiltIn__FilterDatabase_1_16" localSheetId="2">#REF!</definedName>
    <definedName name="Excel_BuiltIn__FilterDatabase_1_16" localSheetId="0">#REF!</definedName>
    <definedName name="Excel_BuiltIn__FilterDatabase_1_16">#REF!</definedName>
    <definedName name="Excel_BuiltIn__FilterDatabase_1_17" localSheetId="6">#REF!</definedName>
    <definedName name="Excel_BuiltIn__FilterDatabase_1_17" localSheetId="3">#REF!</definedName>
    <definedName name="Excel_BuiltIn__FilterDatabase_1_17" localSheetId="1">#REF!</definedName>
    <definedName name="Excel_BuiltIn__FilterDatabase_1_17" localSheetId="2">#REF!</definedName>
    <definedName name="Excel_BuiltIn__FilterDatabase_1_17" localSheetId="0">#REF!</definedName>
    <definedName name="Excel_BuiltIn__FilterDatabase_1_17">#REF!</definedName>
    <definedName name="Excel_BuiltIn__FilterDatabase_1_18" localSheetId="6">#REF!</definedName>
    <definedName name="Excel_BuiltIn__FilterDatabase_1_18" localSheetId="3">#REF!</definedName>
    <definedName name="Excel_BuiltIn__FilterDatabase_1_18" localSheetId="1">#REF!</definedName>
    <definedName name="Excel_BuiltIn__FilterDatabase_1_18" localSheetId="2">#REF!</definedName>
    <definedName name="Excel_BuiltIn__FilterDatabase_1_18" localSheetId="0">#REF!</definedName>
    <definedName name="Excel_BuiltIn__FilterDatabase_1_18">#REF!</definedName>
    <definedName name="Excel_BuiltIn__FilterDatabase_1_19" localSheetId="6">#REF!</definedName>
    <definedName name="Excel_BuiltIn__FilterDatabase_1_19" localSheetId="3">#REF!</definedName>
    <definedName name="Excel_BuiltIn__FilterDatabase_1_19" localSheetId="1">#REF!</definedName>
    <definedName name="Excel_BuiltIn__FilterDatabase_1_19" localSheetId="2">#REF!</definedName>
    <definedName name="Excel_BuiltIn__FilterDatabase_1_19" localSheetId="0">#REF!</definedName>
    <definedName name="Excel_BuiltIn__FilterDatabase_1_19">#REF!</definedName>
    <definedName name="Excel_BuiltIn__FilterDatabase_1_2" localSheetId="6">#REF!</definedName>
    <definedName name="Excel_BuiltIn__FilterDatabase_1_2" localSheetId="3">#REF!</definedName>
    <definedName name="Excel_BuiltIn__FilterDatabase_1_2" localSheetId="1">#REF!</definedName>
    <definedName name="Excel_BuiltIn__FilterDatabase_1_2" localSheetId="2">#REF!</definedName>
    <definedName name="Excel_BuiltIn__FilterDatabase_1_2" localSheetId="0">#REF!</definedName>
    <definedName name="Excel_BuiltIn__FilterDatabase_1_2">#REF!</definedName>
    <definedName name="Excel_BuiltIn__FilterDatabase_1_20" localSheetId="6">#REF!</definedName>
    <definedName name="Excel_BuiltIn__FilterDatabase_1_20" localSheetId="3">#REF!</definedName>
    <definedName name="Excel_BuiltIn__FilterDatabase_1_20" localSheetId="1">#REF!</definedName>
    <definedName name="Excel_BuiltIn__FilterDatabase_1_20" localSheetId="2">#REF!</definedName>
    <definedName name="Excel_BuiltIn__FilterDatabase_1_20" localSheetId="0">#REF!</definedName>
    <definedName name="Excel_BuiltIn__FilterDatabase_1_20">#REF!</definedName>
    <definedName name="Excel_BuiltIn__FilterDatabase_1_21" localSheetId="6">#REF!</definedName>
    <definedName name="Excel_BuiltIn__FilterDatabase_1_21" localSheetId="3">#REF!</definedName>
    <definedName name="Excel_BuiltIn__FilterDatabase_1_21" localSheetId="1">#REF!</definedName>
    <definedName name="Excel_BuiltIn__FilterDatabase_1_21" localSheetId="2">#REF!</definedName>
    <definedName name="Excel_BuiltIn__FilterDatabase_1_21" localSheetId="0">#REF!</definedName>
    <definedName name="Excel_BuiltIn__FilterDatabase_1_21">#REF!</definedName>
    <definedName name="Excel_BuiltIn__FilterDatabase_1_22" localSheetId="6">#REF!</definedName>
    <definedName name="Excel_BuiltIn__FilterDatabase_1_22" localSheetId="3">#REF!</definedName>
    <definedName name="Excel_BuiltIn__FilterDatabase_1_22" localSheetId="1">#REF!</definedName>
    <definedName name="Excel_BuiltIn__FilterDatabase_1_22" localSheetId="2">#REF!</definedName>
    <definedName name="Excel_BuiltIn__FilterDatabase_1_22" localSheetId="0">#REF!</definedName>
    <definedName name="Excel_BuiltIn__FilterDatabase_1_22">#REF!</definedName>
    <definedName name="Excel_BuiltIn__FilterDatabase_1_3" localSheetId="6">#REF!</definedName>
    <definedName name="Excel_BuiltIn__FilterDatabase_1_3" localSheetId="3">#REF!</definedName>
    <definedName name="Excel_BuiltIn__FilterDatabase_1_3" localSheetId="1">#REF!</definedName>
    <definedName name="Excel_BuiltIn__FilterDatabase_1_3" localSheetId="2">#REF!</definedName>
    <definedName name="Excel_BuiltIn__FilterDatabase_1_3" localSheetId="0">#REF!</definedName>
    <definedName name="Excel_BuiltIn__FilterDatabase_1_3">#REF!</definedName>
    <definedName name="Excel_BuiltIn__FilterDatabase_1_4" localSheetId="6">#REF!</definedName>
    <definedName name="Excel_BuiltIn__FilterDatabase_1_4" localSheetId="3">#REF!</definedName>
    <definedName name="Excel_BuiltIn__FilterDatabase_1_4" localSheetId="1">#REF!</definedName>
    <definedName name="Excel_BuiltIn__FilterDatabase_1_4" localSheetId="2">#REF!</definedName>
    <definedName name="Excel_BuiltIn__FilterDatabase_1_4" localSheetId="0">#REF!</definedName>
    <definedName name="Excel_BuiltIn__FilterDatabase_1_4">#REF!</definedName>
    <definedName name="Excel_BuiltIn__FilterDatabase_1_5" localSheetId="6">#REF!</definedName>
    <definedName name="Excel_BuiltIn__FilterDatabase_1_5" localSheetId="3">#REF!</definedName>
    <definedName name="Excel_BuiltIn__FilterDatabase_1_5" localSheetId="1">#REF!</definedName>
    <definedName name="Excel_BuiltIn__FilterDatabase_1_5" localSheetId="2">#REF!</definedName>
    <definedName name="Excel_BuiltIn__FilterDatabase_1_5" localSheetId="0">#REF!</definedName>
    <definedName name="Excel_BuiltIn__FilterDatabase_1_5">#REF!</definedName>
    <definedName name="Excel_BuiltIn__FilterDatabase_1_6" localSheetId="6">#REF!</definedName>
    <definedName name="Excel_BuiltIn__FilterDatabase_1_6" localSheetId="3">#REF!</definedName>
    <definedName name="Excel_BuiltIn__FilterDatabase_1_6" localSheetId="1">#REF!</definedName>
    <definedName name="Excel_BuiltIn__FilterDatabase_1_6" localSheetId="2">#REF!</definedName>
    <definedName name="Excel_BuiltIn__FilterDatabase_1_6" localSheetId="0">#REF!</definedName>
    <definedName name="Excel_BuiltIn__FilterDatabase_1_6">#REF!</definedName>
    <definedName name="Excel_BuiltIn__FilterDatabase_1_7" localSheetId="6">#REF!</definedName>
    <definedName name="Excel_BuiltIn__FilterDatabase_1_7" localSheetId="3">#REF!</definedName>
    <definedName name="Excel_BuiltIn__FilterDatabase_1_7" localSheetId="1">#REF!</definedName>
    <definedName name="Excel_BuiltIn__FilterDatabase_1_7" localSheetId="2">#REF!</definedName>
    <definedName name="Excel_BuiltIn__FilterDatabase_1_7" localSheetId="0">#REF!</definedName>
    <definedName name="Excel_BuiltIn__FilterDatabase_1_7">#REF!</definedName>
    <definedName name="Excel_BuiltIn__FilterDatabase_1_8" localSheetId="6">#REF!</definedName>
    <definedName name="Excel_BuiltIn__FilterDatabase_1_8" localSheetId="3">#REF!</definedName>
    <definedName name="Excel_BuiltIn__FilterDatabase_1_8" localSheetId="1">#REF!</definedName>
    <definedName name="Excel_BuiltIn__FilterDatabase_1_8" localSheetId="2">#REF!</definedName>
    <definedName name="Excel_BuiltIn__FilterDatabase_1_8" localSheetId="0">#REF!</definedName>
    <definedName name="Excel_BuiltIn__FilterDatabase_1_8">#REF!</definedName>
    <definedName name="Excel_BuiltIn__FilterDatabase_1_9" localSheetId="6">#REF!</definedName>
    <definedName name="Excel_BuiltIn__FilterDatabase_1_9" localSheetId="3">#REF!</definedName>
    <definedName name="Excel_BuiltIn__FilterDatabase_1_9" localSheetId="1">#REF!</definedName>
    <definedName name="Excel_BuiltIn__FilterDatabase_1_9" localSheetId="2">#REF!</definedName>
    <definedName name="Excel_BuiltIn__FilterDatabase_1_9" localSheetId="0">#REF!</definedName>
    <definedName name="Excel_BuiltIn__FilterDatabase_1_9">#REF!</definedName>
    <definedName name="Excel_BuiltIn__FilterDatabase_10" localSheetId="6">#REF!</definedName>
    <definedName name="Excel_BuiltIn__FilterDatabase_10" localSheetId="3">#REF!</definedName>
    <definedName name="Excel_BuiltIn__FilterDatabase_10" localSheetId="1">#REF!</definedName>
    <definedName name="Excel_BuiltIn__FilterDatabase_10" localSheetId="2">#REF!</definedName>
    <definedName name="Excel_BuiltIn__FilterDatabase_10" localSheetId="0">#REF!</definedName>
    <definedName name="Excel_BuiltIn__FilterDatabase_10">#REF!</definedName>
    <definedName name="Excel_BuiltIn__FilterDatabase_11" localSheetId="6">#REF!</definedName>
    <definedName name="Excel_BuiltIn__FilterDatabase_11" localSheetId="3">#REF!</definedName>
    <definedName name="Excel_BuiltIn__FilterDatabase_11" localSheetId="1">#REF!</definedName>
    <definedName name="Excel_BuiltIn__FilterDatabase_11" localSheetId="2">#REF!</definedName>
    <definedName name="Excel_BuiltIn__FilterDatabase_11" localSheetId="0">#REF!</definedName>
    <definedName name="Excel_BuiltIn__FilterDatabase_11">#REF!</definedName>
    <definedName name="Excel_BuiltIn__FilterDatabase_12" localSheetId="6">#REF!</definedName>
    <definedName name="Excel_BuiltIn__FilterDatabase_12" localSheetId="3">#REF!</definedName>
    <definedName name="Excel_BuiltIn__FilterDatabase_12" localSheetId="1">#REF!</definedName>
    <definedName name="Excel_BuiltIn__FilterDatabase_12" localSheetId="2">#REF!</definedName>
    <definedName name="Excel_BuiltIn__FilterDatabase_12" localSheetId="0">#REF!</definedName>
    <definedName name="Excel_BuiltIn__FilterDatabase_12">#REF!</definedName>
    <definedName name="Excel_BuiltIn__FilterDatabase_13" localSheetId="6">#REF!</definedName>
    <definedName name="Excel_BuiltIn__FilterDatabase_13" localSheetId="3">#REF!</definedName>
    <definedName name="Excel_BuiltIn__FilterDatabase_13" localSheetId="1">#REF!</definedName>
    <definedName name="Excel_BuiltIn__FilterDatabase_13" localSheetId="2">#REF!</definedName>
    <definedName name="Excel_BuiltIn__FilterDatabase_13" localSheetId="0">#REF!</definedName>
    <definedName name="Excel_BuiltIn__FilterDatabase_13">#REF!</definedName>
    <definedName name="Excel_BuiltIn__FilterDatabase_14" localSheetId="6">#REF!</definedName>
    <definedName name="Excel_BuiltIn__FilterDatabase_14" localSheetId="3">#REF!</definedName>
    <definedName name="Excel_BuiltIn__FilterDatabase_14" localSheetId="1">#REF!</definedName>
    <definedName name="Excel_BuiltIn__FilterDatabase_14" localSheetId="2">#REF!</definedName>
    <definedName name="Excel_BuiltIn__FilterDatabase_14" localSheetId="0">#REF!</definedName>
    <definedName name="Excel_BuiltIn__FilterDatabase_14">#REF!</definedName>
    <definedName name="Excel_BuiltIn__FilterDatabase_15" localSheetId="6">#REF!</definedName>
    <definedName name="Excel_BuiltIn__FilterDatabase_15" localSheetId="3">#REF!</definedName>
    <definedName name="Excel_BuiltIn__FilterDatabase_15" localSheetId="1">#REF!</definedName>
    <definedName name="Excel_BuiltIn__FilterDatabase_15" localSheetId="2">#REF!</definedName>
    <definedName name="Excel_BuiltIn__FilterDatabase_15" localSheetId="0">#REF!</definedName>
    <definedName name="Excel_BuiltIn__FilterDatabase_15">#REF!</definedName>
    <definedName name="Excel_BuiltIn__FilterDatabase_16" localSheetId="6">#REF!</definedName>
    <definedName name="Excel_BuiltIn__FilterDatabase_16" localSheetId="3">#REF!</definedName>
    <definedName name="Excel_BuiltIn__FilterDatabase_16" localSheetId="1">#REF!</definedName>
    <definedName name="Excel_BuiltIn__FilterDatabase_16" localSheetId="2">#REF!</definedName>
    <definedName name="Excel_BuiltIn__FilterDatabase_16" localSheetId="0">#REF!</definedName>
    <definedName name="Excel_BuiltIn__FilterDatabase_16">#REF!</definedName>
    <definedName name="Excel_BuiltIn__FilterDatabase_17" localSheetId="6">#REF!</definedName>
    <definedName name="Excel_BuiltIn__FilterDatabase_17" localSheetId="3">#REF!</definedName>
    <definedName name="Excel_BuiltIn__FilterDatabase_17" localSheetId="1">#REF!</definedName>
    <definedName name="Excel_BuiltIn__FilterDatabase_17" localSheetId="2">#REF!</definedName>
    <definedName name="Excel_BuiltIn__FilterDatabase_17" localSheetId="0">#REF!</definedName>
    <definedName name="Excel_BuiltIn__FilterDatabase_17">#REF!</definedName>
    <definedName name="Excel_BuiltIn__FilterDatabase_18" localSheetId="6">#REF!</definedName>
    <definedName name="Excel_BuiltIn__FilterDatabase_18" localSheetId="3">#REF!</definedName>
    <definedName name="Excel_BuiltIn__FilterDatabase_18" localSheetId="1">#REF!</definedName>
    <definedName name="Excel_BuiltIn__FilterDatabase_18" localSheetId="2">#REF!</definedName>
    <definedName name="Excel_BuiltIn__FilterDatabase_18" localSheetId="0">#REF!</definedName>
    <definedName name="Excel_BuiltIn__FilterDatabase_18">#REF!</definedName>
    <definedName name="Excel_BuiltIn__FilterDatabase_19" localSheetId="6">#REF!</definedName>
    <definedName name="Excel_BuiltIn__FilterDatabase_19" localSheetId="3">#REF!</definedName>
    <definedName name="Excel_BuiltIn__FilterDatabase_19" localSheetId="1">#REF!</definedName>
    <definedName name="Excel_BuiltIn__FilterDatabase_19" localSheetId="2">#REF!</definedName>
    <definedName name="Excel_BuiltIn__FilterDatabase_19" localSheetId="0">#REF!</definedName>
    <definedName name="Excel_BuiltIn__FilterDatabase_19">#REF!</definedName>
    <definedName name="Excel_BuiltIn__FilterDatabase_2" localSheetId="6">#REF!</definedName>
    <definedName name="Excel_BuiltIn__FilterDatabase_2" localSheetId="3">#REF!</definedName>
    <definedName name="Excel_BuiltIn__FilterDatabase_2" localSheetId="1">#REF!</definedName>
    <definedName name="Excel_BuiltIn__FilterDatabase_2" localSheetId="2">#REF!</definedName>
    <definedName name="Excel_BuiltIn__FilterDatabase_2" localSheetId="0">#REF!</definedName>
    <definedName name="Excel_BuiltIn__FilterDatabase_2">#REF!</definedName>
    <definedName name="Excel_BuiltIn__FilterDatabase_20" localSheetId="6">#REF!</definedName>
    <definedName name="Excel_BuiltIn__FilterDatabase_20" localSheetId="3">#REF!</definedName>
    <definedName name="Excel_BuiltIn__FilterDatabase_20" localSheetId="1">#REF!</definedName>
    <definedName name="Excel_BuiltIn__FilterDatabase_20" localSheetId="2">#REF!</definedName>
    <definedName name="Excel_BuiltIn__FilterDatabase_20" localSheetId="0">#REF!</definedName>
    <definedName name="Excel_BuiltIn__FilterDatabase_20">#REF!</definedName>
    <definedName name="Excel_BuiltIn__FilterDatabase_21" localSheetId="6">#REF!</definedName>
    <definedName name="Excel_BuiltIn__FilterDatabase_21" localSheetId="3">#REF!</definedName>
    <definedName name="Excel_BuiltIn__FilterDatabase_21" localSheetId="1">#REF!</definedName>
    <definedName name="Excel_BuiltIn__FilterDatabase_21" localSheetId="2">#REF!</definedName>
    <definedName name="Excel_BuiltIn__FilterDatabase_21" localSheetId="0">#REF!</definedName>
    <definedName name="Excel_BuiltIn__FilterDatabase_21">#REF!</definedName>
    <definedName name="Excel_BuiltIn__FilterDatabase_22" localSheetId="6">#REF!</definedName>
    <definedName name="Excel_BuiltIn__FilterDatabase_22" localSheetId="3">#REF!</definedName>
    <definedName name="Excel_BuiltIn__FilterDatabase_22" localSheetId="1">#REF!</definedName>
    <definedName name="Excel_BuiltIn__FilterDatabase_22" localSheetId="2">#REF!</definedName>
    <definedName name="Excel_BuiltIn__FilterDatabase_22" localSheetId="0">#REF!</definedName>
    <definedName name="Excel_BuiltIn__FilterDatabase_22">#REF!</definedName>
    <definedName name="Excel_BuiltIn__FilterDatabase_3" localSheetId="6">#REF!</definedName>
    <definedName name="Excel_BuiltIn__FilterDatabase_3" localSheetId="3">#REF!</definedName>
    <definedName name="Excel_BuiltIn__FilterDatabase_3" localSheetId="1">#REF!</definedName>
    <definedName name="Excel_BuiltIn__FilterDatabase_3" localSheetId="2">#REF!</definedName>
    <definedName name="Excel_BuiltIn__FilterDatabase_3" localSheetId="0">#REF!</definedName>
    <definedName name="Excel_BuiltIn__FilterDatabase_3">#REF!</definedName>
    <definedName name="Excel_BuiltIn__FilterDatabase_4" localSheetId="6">#REF!</definedName>
    <definedName name="Excel_BuiltIn__FilterDatabase_4" localSheetId="3">#REF!</definedName>
    <definedName name="Excel_BuiltIn__FilterDatabase_4" localSheetId="1">#REF!</definedName>
    <definedName name="Excel_BuiltIn__FilterDatabase_4" localSheetId="2">#REF!</definedName>
    <definedName name="Excel_BuiltIn__FilterDatabase_4" localSheetId="0">#REF!</definedName>
    <definedName name="Excel_BuiltIn__FilterDatabase_4">#REF!</definedName>
    <definedName name="Excel_BuiltIn__FilterDatabase_5" localSheetId="6">#REF!</definedName>
    <definedName name="Excel_BuiltIn__FilterDatabase_5" localSheetId="3">#REF!</definedName>
    <definedName name="Excel_BuiltIn__FilterDatabase_5" localSheetId="1">#REF!</definedName>
    <definedName name="Excel_BuiltIn__FilterDatabase_5" localSheetId="2">#REF!</definedName>
    <definedName name="Excel_BuiltIn__FilterDatabase_5" localSheetId="0">#REF!</definedName>
    <definedName name="Excel_BuiltIn__FilterDatabase_5">#REF!</definedName>
    <definedName name="Excel_BuiltIn__FilterDatabase_6" localSheetId="6">#REF!</definedName>
    <definedName name="Excel_BuiltIn__FilterDatabase_6" localSheetId="3">#REF!</definedName>
    <definedName name="Excel_BuiltIn__FilterDatabase_6" localSheetId="1">#REF!</definedName>
    <definedName name="Excel_BuiltIn__FilterDatabase_6" localSheetId="2">#REF!</definedName>
    <definedName name="Excel_BuiltIn__FilterDatabase_6" localSheetId="0">#REF!</definedName>
    <definedName name="Excel_BuiltIn__FilterDatabase_6">#REF!</definedName>
    <definedName name="Excel_BuiltIn__FilterDatabase_7" localSheetId="6">#REF!</definedName>
    <definedName name="Excel_BuiltIn__FilterDatabase_7" localSheetId="3">#REF!</definedName>
    <definedName name="Excel_BuiltIn__FilterDatabase_7" localSheetId="1">#REF!</definedName>
    <definedName name="Excel_BuiltIn__FilterDatabase_7" localSheetId="2">#REF!</definedName>
    <definedName name="Excel_BuiltIn__FilterDatabase_7" localSheetId="0">#REF!</definedName>
    <definedName name="Excel_BuiltIn__FilterDatabase_7">#REF!</definedName>
    <definedName name="Excel_BuiltIn__FilterDatabase_8" localSheetId="6">#REF!</definedName>
    <definedName name="Excel_BuiltIn__FilterDatabase_8" localSheetId="3">#REF!</definedName>
    <definedName name="Excel_BuiltIn__FilterDatabase_8" localSheetId="1">#REF!</definedName>
    <definedName name="Excel_BuiltIn__FilterDatabase_8" localSheetId="2">#REF!</definedName>
    <definedName name="Excel_BuiltIn__FilterDatabase_8" localSheetId="0">#REF!</definedName>
    <definedName name="Excel_BuiltIn__FilterDatabase_8">#REF!</definedName>
    <definedName name="Excel_BuiltIn__FilterDatabase_9" localSheetId="6">#REF!</definedName>
    <definedName name="Excel_BuiltIn__FilterDatabase_9" localSheetId="3">#REF!</definedName>
    <definedName name="Excel_BuiltIn__FilterDatabase_9" localSheetId="1">#REF!</definedName>
    <definedName name="Excel_BuiltIn__FilterDatabase_9" localSheetId="2">#REF!</definedName>
    <definedName name="Excel_BuiltIn__FilterDatabase_9" localSheetId="0">#REF!</definedName>
    <definedName name="Excel_BuiltIn__FilterDatabase_9">#REF!</definedName>
    <definedName name="Excel_BuiltIn_Print_Titles_6" localSheetId="6">(#REF!,#REF!)</definedName>
    <definedName name="Excel_BuiltIn_Print_Titles_6" localSheetId="5">(#REF!,#REF!)</definedName>
    <definedName name="Excel_BuiltIn_Print_Titles_6" localSheetId="4">(#REF!,#REF!)</definedName>
    <definedName name="Excel_BuiltIn_Print_Titles_6" localSheetId="3">(#REF!,#REF!)</definedName>
    <definedName name="Excel_BuiltIn_Print_Titles_6" localSheetId="1">(#REF!,#REF!)</definedName>
    <definedName name="Excel_BuiltIn_Print_Titles_6" localSheetId="2">(#REF!,#REF!)</definedName>
    <definedName name="Excel_BuiltIn_Print_Titles_6" localSheetId="0">(#REF!,#REF!)</definedName>
    <definedName name="Excel_BuiltIn_Print_Titles_6">(#REF!,#REF!)</definedName>
    <definedName name="Excel_BuiltIn_Print_Titles_6_1" localSheetId="6">(#REF!,#REF!)</definedName>
    <definedName name="Excel_BuiltIn_Print_Titles_6_1" localSheetId="5">(#REF!,#REF!)</definedName>
    <definedName name="Excel_BuiltIn_Print_Titles_6_1" localSheetId="3">(#REF!,#REF!)</definedName>
    <definedName name="Excel_BuiltIn_Print_Titles_6_1" localSheetId="1">(#REF!,#REF!)</definedName>
    <definedName name="Excel_BuiltIn_Print_Titles_6_1" localSheetId="2">(#REF!,#REF!)</definedName>
    <definedName name="Excel_BuiltIn_Print_Titles_6_1" localSheetId="0">(#REF!,#REF!)</definedName>
    <definedName name="Excel_BuiltIn_Print_Titles_6_1">(#REF!,#REF!)</definedName>
    <definedName name="Excel_BuiltIn_Print_Titles_6_10" localSheetId="6">(#REF!,#REF!)</definedName>
    <definedName name="Excel_BuiltIn_Print_Titles_6_10" localSheetId="3">(#REF!,#REF!)</definedName>
    <definedName name="Excel_BuiltIn_Print_Titles_6_10" localSheetId="1">(#REF!,#REF!)</definedName>
    <definedName name="Excel_BuiltIn_Print_Titles_6_10" localSheetId="2">(#REF!,#REF!)</definedName>
    <definedName name="Excel_BuiltIn_Print_Titles_6_10" localSheetId="0">(#REF!,#REF!)</definedName>
    <definedName name="Excel_BuiltIn_Print_Titles_6_10">(#REF!,#REF!)</definedName>
    <definedName name="Excel_BuiltIn_Print_Titles_6_11" localSheetId="6">(#REF!,#REF!)</definedName>
    <definedName name="Excel_BuiltIn_Print_Titles_6_11" localSheetId="3">(#REF!,#REF!)</definedName>
    <definedName name="Excel_BuiltIn_Print_Titles_6_11" localSheetId="1">(#REF!,#REF!)</definedName>
    <definedName name="Excel_BuiltIn_Print_Titles_6_11" localSheetId="2">(#REF!,#REF!)</definedName>
    <definedName name="Excel_BuiltIn_Print_Titles_6_11" localSheetId="0">(#REF!,#REF!)</definedName>
    <definedName name="Excel_BuiltIn_Print_Titles_6_11">(#REF!,#REF!)</definedName>
    <definedName name="Excel_BuiltIn_Print_Titles_6_12" localSheetId="6">(#REF!,#REF!)</definedName>
    <definedName name="Excel_BuiltIn_Print_Titles_6_12" localSheetId="3">(#REF!,#REF!)</definedName>
    <definedName name="Excel_BuiltIn_Print_Titles_6_12" localSheetId="1">(#REF!,#REF!)</definedName>
    <definedName name="Excel_BuiltIn_Print_Titles_6_12" localSheetId="2">(#REF!,#REF!)</definedName>
    <definedName name="Excel_BuiltIn_Print_Titles_6_12" localSheetId="0">(#REF!,#REF!)</definedName>
    <definedName name="Excel_BuiltIn_Print_Titles_6_12">(#REF!,#REF!)</definedName>
    <definedName name="Excel_BuiltIn_Print_Titles_6_13" localSheetId="6">(#REF!,#REF!)</definedName>
    <definedName name="Excel_BuiltIn_Print_Titles_6_13" localSheetId="3">(#REF!,#REF!)</definedName>
    <definedName name="Excel_BuiltIn_Print_Titles_6_13" localSheetId="1">(#REF!,#REF!)</definedName>
    <definedName name="Excel_BuiltIn_Print_Titles_6_13" localSheetId="2">(#REF!,#REF!)</definedName>
    <definedName name="Excel_BuiltIn_Print_Titles_6_13" localSheetId="0">(#REF!,#REF!)</definedName>
    <definedName name="Excel_BuiltIn_Print_Titles_6_13">(#REF!,#REF!)</definedName>
    <definedName name="Excel_BuiltIn_Print_Titles_6_14" localSheetId="6">(#REF!,#REF!)</definedName>
    <definedName name="Excel_BuiltIn_Print_Titles_6_14" localSheetId="3">(#REF!,#REF!)</definedName>
    <definedName name="Excel_BuiltIn_Print_Titles_6_14" localSheetId="1">(#REF!,#REF!)</definedName>
    <definedName name="Excel_BuiltIn_Print_Titles_6_14" localSheetId="2">(#REF!,#REF!)</definedName>
    <definedName name="Excel_BuiltIn_Print_Titles_6_14" localSheetId="0">(#REF!,#REF!)</definedName>
    <definedName name="Excel_BuiltIn_Print_Titles_6_14">(#REF!,#REF!)</definedName>
    <definedName name="Excel_BuiltIn_Print_Titles_6_15" localSheetId="6">(#REF!,#REF!)</definedName>
    <definedName name="Excel_BuiltIn_Print_Titles_6_15" localSheetId="3">(#REF!,#REF!)</definedName>
    <definedName name="Excel_BuiltIn_Print_Titles_6_15" localSheetId="1">(#REF!,#REF!)</definedName>
    <definedName name="Excel_BuiltIn_Print_Titles_6_15" localSheetId="2">(#REF!,#REF!)</definedName>
    <definedName name="Excel_BuiltIn_Print_Titles_6_15" localSheetId="0">(#REF!,#REF!)</definedName>
    <definedName name="Excel_BuiltIn_Print_Titles_6_15">(#REF!,#REF!)</definedName>
    <definedName name="Excel_BuiltIn_Print_Titles_6_16" localSheetId="6">(#REF!,#REF!)</definedName>
    <definedName name="Excel_BuiltIn_Print_Titles_6_16" localSheetId="3">(#REF!,#REF!)</definedName>
    <definedName name="Excel_BuiltIn_Print_Titles_6_16" localSheetId="1">(#REF!,#REF!)</definedName>
    <definedName name="Excel_BuiltIn_Print_Titles_6_16" localSheetId="2">(#REF!,#REF!)</definedName>
    <definedName name="Excel_BuiltIn_Print_Titles_6_16" localSheetId="0">(#REF!,#REF!)</definedName>
    <definedName name="Excel_BuiltIn_Print_Titles_6_16">(#REF!,#REF!)</definedName>
    <definedName name="Excel_BuiltIn_Print_Titles_6_17" localSheetId="6">(#REF!,#REF!)</definedName>
    <definedName name="Excel_BuiltIn_Print_Titles_6_17" localSheetId="3">(#REF!,#REF!)</definedName>
    <definedName name="Excel_BuiltIn_Print_Titles_6_17" localSheetId="1">(#REF!,#REF!)</definedName>
    <definedName name="Excel_BuiltIn_Print_Titles_6_17" localSheetId="2">(#REF!,#REF!)</definedName>
    <definedName name="Excel_BuiltIn_Print_Titles_6_17" localSheetId="0">(#REF!,#REF!)</definedName>
    <definedName name="Excel_BuiltIn_Print_Titles_6_17">(#REF!,#REF!)</definedName>
    <definedName name="Excel_BuiltIn_Print_Titles_6_18" localSheetId="6">(#REF!,#REF!)</definedName>
    <definedName name="Excel_BuiltIn_Print_Titles_6_18" localSheetId="3">(#REF!,#REF!)</definedName>
    <definedName name="Excel_BuiltIn_Print_Titles_6_18" localSheetId="1">(#REF!,#REF!)</definedName>
    <definedName name="Excel_BuiltIn_Print_Titles_6_18" localSheetId="2">(#REF!,#REF!)</definedName>
    <definedName name="Excel_BuiltIn_Print_Titles_6_18" localSheetId="0">(#REF!,#REF!)</definedName>
    <definedName name="Excel_BuiltIn_Print_Titles_6_18">(#REF!,#REF!)</definedName>
    <definedName name="Excel_BuiltIn_Print_Titles_6_19" localSheetId="6">(#REF!,#REF!)</definedName>
    <definedName name="Excel_BuiltIn_Print_Titles_6_19" localSheetId="3">(#REF!,#REF!)</definedName>
    <definedName name="Excel_BuiltIn_Print_Titles_6_19" localSheetId="1">(#REF!,#REF!)</definedName>
    <definedName name="Excel_BuiltIn_Print_Titles_6_19" localSheetId="2">(#REF!,#REF!)</definedName>
    <definedName name="Excel_BuiltIn_Print_Titles_6_19" localSheetId="0">(#REF!,#REF!)</definedName>
    <definedName name="Excel_BuiltIn_Print_Titles_6_19">(#REF!,#REF!)</definedName>
    <definedName name="Excel_BuiltIn_Print_Titles_6_2" localSheetId="6">(#REF!,#REF!)</definedName>
    <definedName name="Excel_BuiltIn_Print_Titles_6_2" localSheetId="3">(#REF!,#REF!)</definedName>
    <definedName name="Excel_BuiltIn_Print_Titles_6_2" localSheetId="1">(#REF!,#REF!)</definedName>
    <definedName name="Excel_BuiltIn_Print_Titles_6_2" localSheetId="2">(#REF!,#REF!)</definedName>
    <definedName name="Excel_BuiltIn_Print_Titles_6_2" localSheetId="0">(#REF!,#REF!)</definedName>
    <definedName name="Excel_BuiltIn_Print_Titles_6_2">(#REF!,#REF!)</definedName>
    <definedName name="Excel_BuiltIn_Print_Titles_6_20" localSheetId="6">(#REF!,#REF!)</definedName>
    <definedName name="Excel_BuiltIn_Print_Titles_6_20" localSheetId="3">(#REF!,#REF!)</definedName>
    <definedName name="Excel_BuiltIn_Print_Titles_6_20" localSheetId="1">(#REF!,#REF!)</definedName>
    <definedName name="Excel_BuiltIn_Print_Titles_6_20" localSheetId="2">(#REF!,#REF!)</definedName>
    <definedName name="Excel_BuiltIn_Print_Titles_6_20" localSheetId="0">(#REF!,#REF!)</definedName>
    <definedName name="Excel_BuiltIn_Print_Titles_6_20">(#REF!,#REF!)</definedName>
    <definedName name="Excel_BuiltIn_Print_Titles_6_21" localSheetId="6">(#REF!,#REF!)</definedName>
    <definedName name="Excel_BuiltIn_Print_Titles_6_21" localSheetId="3">(#REF!,#REF!)</definedName>
    <definedName name="Excel_BuiltIn_Print_Titles_6_21" localSheetId="1">(#REF!,#REF!)</definedName>
    <definedName name="Excel_BuiltIn_Print_Titles_6_21" localSheetId="2">(#REF!,#REF!)</definedName>
    <definedName name="Excel_BuiltIn_Print_Titles_6_21" localSheetId="0">(#REF!,#REF!)</definedName>
    <definedName name="Excel_BuiltIn_Print_Titles_6_21">(#REF!,#REF!)</definedName>
    <definedName name="Excel_BuiltIn_Print_Titles_6_22" localSheetId="6">(#REF!,#REF!)</definedName>
    <definedName name="Excel_BuiltIn_Print_Titles_6_22" localSheetId="3">(#REF!,#REF!)</definedName>
    <definedName name="Excel_BuiltIn_Print_Titles_6_22" localSheetId="1">(#REF!,#REF!)</definedName>
    <definedName name="Excel_BuiltIn_Print_Titles_6_22" localSheetId="2">(#REF!,#REF!)</definedName>
    <definedName name="Excel_BuiltIn_Print_Titles_6_22" localSheetId="0">(#REF!,#REF!)</definedName>
    <definedName name="Excel_BuiltIn_Print_Titles_6_22">(#REF!,#REF!)</definedName>
    <definedName name="Excel_BuiltIn_Print_Titles_6_3" localSheetId="6">(#REF!,#REF!)</definedName>
    <definedName name="Excel_BuiltIn_Print_Titles_6_3" localSheetId="3">(#REF!,#REF!)</definedName>
    <definedName name="Excel_BuiltIn_Print_Titles_6_3" localSheetId="1">(#REF!,#REF!)</definedName>
    <definedName name="Excel_BuiltIn_Print_Titles_6_3" localSheetId="2">(#REF!,#REF!)</definedName>
    <definedName name="Excel_BuiltIn_Print_Titles_6_3" localSheetId="0">(#REF!,#REF!)</definedName>
    <definedName name="Excel_BuiltIn_Print_Titles_6_3">(#REF!,#REF!)</definedName>
    <definedName name="Excel_BuiltIn_Print_Titles_6_4" localSheetId="6">(#REF!,#REF!)</definedName>
    <definedName name="Excel_BuiltIn_Print_Titles_6_4" localSheetId="3">(#REF!,#REF!)</definedName>
    <definedName name="Excel_BuiltIn_Print_Titles_6_4" localSheetId="1">(#REF!,#REF!)</definedName>
    <definedName name="Excel_BuiltIn_Print_Titles_6_4" localSheetId="2">(#REF!,#REF!)</definedName>
    <definedName name="Excel_BuiltIn_Print_Titles_6_4" localSheetId="0">(#REF!,#REF!)</definedName>
    <definedName name="Excel_BuiltIn_Print_Titles_6_4">(#REF!,#REF!)</definedName>
    <definedName name="Excel_BuiltIn_Print_Titles_6_5" localSheetId="6">(#REF!,#REF!)</definedName>
    <definedName name="Excel_BuiltIn_Print_Titles_6_5" localSheetId="3">(#REF!,#REF!)</definedName>
    <definedName name="Excel_BuiltIn_Print_Titles_6_5" localSheetId="1">(#REF!,#REF!)</definedName>
    <definedName name="Excel_BuiltIn_Print_Titles_6_5" localSheetId="2">(#REF!,#REF!)</definedName>
    <definedName name="Excel_BuiltIn_Print_Titles_6_5" localSheetId="0">(#REF!,#REF!)</definedName>
    <definedName name="Excel_BuiltIn_Print_Titles_6_5">(#REF!,#REF!)</definedName>
    <definedName name="Excel_BuiltIn_Print_Titles_6_6" localSheetId="6">(#REF!,#REF!)</definedName>
    <definedName name="Excel_BuiltIn_Print_Titles_6_6" localSheetId="3">(#REF!,#REF!)</definedName>
    <definedName name="Excel_BuiltIn_Print_Titles_6_6" localSheetId="1">(#REF!,#REF!)</definedName>
    <definedName name="Excel_BuiltIn_Print_Titles_6_6" localSheetId="2">(#REF!,#REF!)</definedName>
    <definedName name="Excel_BuiltIn_Print_Titles_6_6" localSheetId="0">(#REF!,#REF!)</definedName>
    <definedName name="Excel_BuiltIn_Print_Titles_6_6">(#REF!,#REF!)</definedName>
    <definedName name="Excel_BuiltIn_Print_Titles_6_7" localSheetId="6">(#REF!,#REF!)</definedName>
    <definedName name="Excel_BuiltIn_Print_Titles_6_7" localSheetId="3">(#REF!,#REF!)</definedName>
    <definedName name="Excel_BuiltIn_Print_Titles_6_7" localSheetId="1">(#REF!,#REF!)</definedName>
    <definedName name="Excel_BuiltIn_Print_Titles_6_7" localSheetId="2">(#REF!,#REF!)</definedName>
    <definedName name="Excel_BuiltIn_Print_Titles_6_7" localSheetId="0">(#REF!,#REF!)</definedName>
    <definedName name="Excel_BuiltIn_Print_Titles_6_7">(#REF!,#REF!)</definedName>
    <definedName name="Excel_BuiltIn_Print_Titles_6_8" localSheetId="6">(#REF!,#REF!)</definedName>
    <definedName name="Excel_BuiltIn_Print_Titles_6_8" localSheetId="3">(#REF!,#REF!)</definedName>
    <definedName name="Excel_BuiltIn_Print_Titles_6_8" localSheetId="1">(#REF!,#REF!)</definedName>
    <definedName name="Excel_BuiltIn_Print_Titles_6_8" localSheetId="2">(#REF!,#REF!)</definedName>
    <definedName name="Excel_BuiltIn_Print_Titles_6_8" localSheetId="0">(#REF!,#REF!)</definedName>
    <definedName name="Excel_BuiltIn_Print_Titles_6_8">(#REF!,#REF!)</definedName>
    <definedName name="Excel_BuiltIn_Print_Titles_6_9" localSheetId="6">(#REF!,#REF!)</definedName>
    <definedName name="Excel_BuiltIn_Print_Titles_6_9" localSheetId="3">(#REF!,#REF!)</definedName>
    <definedName name="Excel_BuiltIn_Print_Titles_6_9" localSheetId="1">(#REF!,#REF!)</definedName>
    <definedName name="Excel_BuiltIn_Print_Titles_6_9" localSheetId="2">(#REF!,#REF!)</definedName>
    <definedName name="Excel_BuiltIn_Print_Titles_6_9" localSheetId="0">(#REF!,#REF!)</definedName>
    <definedName name="Excel_BuiltIn_Print_Titles_6_9">(#REF!,#REF!)</definedName>
    <definedName name="Excel_BuiltIn_Print_Titles_8_1" localSheetId="6">(#REF!,#REF!)</definedName>
    <definedName name="Excel_BuiltIn_Print_Titles_8_1" localSheetId="5">(#REF!,#REF!)</definedName>
    <definedName name="Excel_BuiltIn_Print_Titles_8_1" localSheetId="4">(#REF!,#REF!)</definedName>
    <definedName name="Excel_BuiltIn_Print_Titles_8_1" localSheetId="3">(#REF!,#REF!)</definedName>
    <definedName name="Excel_BuiltIn_Print_Titles_8_1" localSheetId="1">(#REF!,#REF!)</definedName>
    <definedName name="Excel_BuiltIn_Print_Titles_8_1" localSheetId="2">(#REF!,#REF!)</definedName>
    <definedName name="Excel_BuiltIn_Print_Titles_8_1" localSheetId="0">(#REF!,#REF!)</definedName>
    <definedName name="Excel_BuiltIn_Print_Titles_8_1">(#REF!,#REF!)</definedName>
    <definedName name="Excel_BuiltIn_Print_Titles_8_1_1" localSheetId="6">(#REF!,#REF!)</definedName>
    <definedName name="Excel_BuiltIn_Print_Titles_8_1_1" localSheetId="3">(#REF!,#REF!)</definedName>
    <definedName name="Excel_BuiltIn_Print_Titles_8_1_1" localSheetId="1">(#REF!,#REF!)</definedName>
    <definedName name="Excel_BuiltIn_Print_Titles_8_1_1" localSheetId="2">(#REF!,#REF!)</definedName>
    <definedName name="Excel_BuiltIn_Print_Titles_8_1_1" localSheetId="0">(#REF!,#REF!)</definedName>
    <definedName name="Excel_BuiltIn_Print_Titles_8_1_1">(#REF!,#REF!)</definedName>
    <definedName name="Excel_BuiltIn_Print_Titles_8_1_10" localSheetId="6">(#REF!,#REF!)</definedName>
    <definedName name="Excel_BuiltIn_Print_Titles_8_1_10" localSheetId="3">(#REF!,#REF!)</definedName>
    <definedName name="Excel_BuiltIn_Print_Titles_8_1_10" localSheetId="1">(#REF!,#REF!)</definedName>
    <definedName name="Excel_BuiltIn_Print_Titles_8_1_10" localSheetId="2">(#REF!,#REF!)</definedName>
    <definedName name="Excel_BuiltIn_Print_Titles_8_1_10" localSheetId="0">(#REF!,#REF!)</definedName>
    <definedName name="Excel_BuiltIn_Print_Titles_8_1_10">(#REF!,#REF!)</definedName>
    <definedName name="Excel_BuiltIn_Print_Titles_8_1_11" localSheetId="6">(#REF!,#REF!)</definedName>
    <definedName name="Excel_BuiltIn_Print_Titles_8_1_11" localSheetId="3">(#REF!,#REF!)</definedName>
    <definedName name="Excel_BuiltIn_Print_Titles_8_1_11" localSheetId="1">(#REF!,#REF!)</definedName>
    <definedName name="Excel_BuiltIn_Print_Titles_8_1_11" localSheetId="2">(#REF!,#REF!)</definedName>
    <definedName name="Excel_BuiltIn_Print_Titles_8_1_11" localSheetId="0">(#REF!,#REF!)</definedName>
    <definedName name="Excel_BuiltIn_Print_Titles_8_1_11">(#REF!,#REF!)</definedName>
    <definedName name="Excel_BuiltIn_Print_Titles_8_1_12" localSheetId="6">(#REF!,#REF!)</definedName>
    <definedName name="Excel_BuiltIn_Print_Titles_8_1_12" localSheetId="3">(#REF!,#REF!)</definedName>
    <definedName name="Excel_BuiltIn_Print_Titles_8_1_12" localSheetId="1">(#REF!,#REF!)</definedName>
    <definedName name="Excel_BuiltIn_Print_Titles_8_1_12" localSheetId="2">(#REF!,#REF!)</definedName>
    <definedName name="Excel_BuiltIn_Print_Titles_8_1_12" localSheetId="0">(#REF!,#REF!)</definedName>
    <definedName name="Excel_BuiltIn_Print_Titles_8_1_12">(#REF!,#REF!)</definedName>
    <definedName name="Excel_BuiltIn_Print_Titles_8_1_13" localSheetId="6">(#REF!,#REF!)</definedName>
    <definedName name="Excel_BuiltIn_Print_Titles_8_1_13" localSheetId="3">(#REF!,#REF!)</definedName>
    <definedName name="Excel_BuiltIn_Print_Titles_8_1_13" localSheetId="1">(#REF!,#REF!)</definedName>
    <definedName name="Excel_BuiltIn_Print_Titles_8_1_13" localSheetId="2">(#REF!,#REF!)</definedName>
    <definedName name="Excel_BuiltIn_Print_Titles_8_1_13" localSheetId="0">(#REF!,#REF!)</definedName>
    <definedName name="Excel_BuiltIn_Print_Titles_8_1_13">(#REF!,#REF!)</definedName>
    <definedName name="Excel_BuiltIn_Print_Titles_8_1_14" localSheetId="6">(#REF!,#REF!)</definedName>
    <definedName name="Excel_BuiltIn_Print_Titles_8_1_14" localSheetId="3">(#REF!,#REF!)</definedName>
    <definedName name="Excel_BuiltIn_Print_Titles_8_1_14" localSheetId="1">(#REF!,#REF!)</definedName>
    <definedName name="Excel_BuiltIn_Print_Titles_8_1_14" localSheetId="2">(#REF!,#REF!)</definedName>
    <definedName name="Excel_BuiltIn_Print_Titles_8_1_14" localSheetId="0">(#REF!,#REF!)</definedName>
    <definedName name="Excel_BuiltIn_Print_Titles_8_1_14">(#REF!,#REF!)</definedName>
    <definedName name="Excel_BuiltIn_Print_Titles_8_1_15" localSheetId="6">(#REF!,#REF!)</definedName>
    <definedName name="Excel_BuiltIn_Print_Titles_8_1_15" localSheetId="3">(#REF!,#REF!)</definedName>
    <definedName name="Excel_BuiltIn_Print_Titles_8_1_15" localSheetId="1">(#REF!,#REF!)</definedName>
    <definedName name="Excel_BuiltIn_Print_Titles_8_1_15" localSheetId="2">(#REF!,#REF!)</definedName>
    <definedName name="Excel_BuiltIn_Print_Titles_8_1_15" localSheetId="0">(#REF!,#REF!)</definedName>
    <definedName name="Excel_BuiltIn_Print_Titles_8_1_15">(#REF!,#REF!)</definedName>
    <definedName name="Excel_BuiltIn_Print_Titles_8_1_16" localSheetId="6">(#REF!,#REF!)</definedName>
    <definedName name="Excel_BuiltIn_Print_Titles_8_1_16" localSheetId="3">(#REF!,#REF!)</definedName>
    <definedName name="Excel_BuiltIn_Print_Titles_8_1_16" localSheetId="1">(#REF!,#REF!)</definedName>
    <definedName name="Excel_BuiltIn_Print_Titles_8_1_16" localSheetId="2">(#REF!,#REF!)</definedName>
    <definedName name="Excel_BuiltIn_Print_Titles_8_1_16" localSheetId="0">(#REF!,#REF!)</definedName>
    <definedName name="Excel_BuiltIn_Print_Titles_8_1_16">(#REF!,#REF!)</definedName>
    <definedName name="Excel_BuiltIn_Print_Titles_8_1_17" localSheetId="6">(#REF!,#REF!)</definedName>
    <definedName name="Excel_BuiltIn_Print_Titles_8_1_17" localSheetId="3">(#REF!,#REF!)</definedName>
    <definedName name="Excel_BuiltIn_Print_Titles_8_1_17" localSheetId="1">(#REF!,#REF!)</definedName>
    <definedName name="Excel_BuiltIn_Print_Titles_8_1_17" localSheetId="2">(#REF!,#REF!)</definedName>
    <definedName name="Excel_BuiltIn_Print_Titles_8_1_17" localSheetId="0">(#REF!,#REF!)</definedName>
    <definedName name="Excel_BuiltIn_Print_Titles_8_1_17">(#REF!,#REF!)</definedName>
    <definedName name="Excel_BuiltIn_Print_Titles_8_1_18" localSheetId="6">(#REF!,#REF!)</definedName>
    <definedName name="Excel_BuiltIn_Print_Titles_8_1_18" localSheetId="3">(#REF!,#REF!)</definedName>
    <definedName name="Excel_BuiltIn_Print_Titles_8_1_18" localSheetId="1">(#REF!,#REF!)</definedName>
    <definedName name="Excel_BuiltIn_Print_Titles_8_1_18" localSheetId="2">(#REF!,#REF!)</definedName>
    <definedName name="Excel_BuiltIn_Print_Titles_8_1_18" localSheetId="0">(#REF!,#REF!)</definedName>
    <definedName name="Excel_BuiltIn_Print_Titles_8_1_18">(#REF!,#REF!)</definedName>
    <definedName name="Excel_BuiltIn_Print_Titles_8_1_19" localSheetId="6">(#REF!,#REF!)</definedName>
    <definedName name="Excel_BuiltIn_Print_Titles_8_1_19" localSheetId="3">(#REF!,#REF!)</definedName>
    <definedName name="Excel_BuiltIn_Print_Titles_8_1_19" localSheetId="1">(#REF!,#REF!)</definedName>
    <definedName name="Excel_BuiltIn_Print_Titles_8_1_19" localSheetId="2">(#REF!,#REF!)</definedName>
    <definedName name="Excel_BuiltIn_Print_Titles_8_1_19" localSheetId="0">(#REF!,#REF!)</definedName>
    <definedName name="Excel_BuiltIn_Print_Titles_8_1_19">(#REF!,#REF!)</definedName>
    <definedName name="Excel_BuiltIn_Print_Titles_8_1_2" localSheetId="6">(#REF!,#REF!)</definedName>
    <definedName name="Excel_BuiltIn_Print_Titles_8_1_2" localSheetId="3">(#REF!,#REF!)</definedName>
    <definedName name="Excel_BuiltIn_Print_Titles_8_1_2" localSheetId="1">(#REF!,#REF!)</definedName>
    <definedName name="Excel_BuiltIn_Print_Titles_8_1_2" localSheetId="2">(#REF!,#REF!)</definedName>
    <definedName name="Excel_BuiltIn_Print_Titles_8_1_2" localSheetId="0">(#REF!,#REF!)</definedName>
    <definedName name="Excel_BuiltIn_Print_Titles_8_1_2">(#REF!,#REF!)</definedName>
    <definedName name="Excel_BuiltIn_Print_Titles_8_1_20" localSheetId="6">(#REF!,#REF!)</definedName>
    <definedName name="Excel_BuiltIn_Print_Titles_8_1_20" localSheetId="3">(#REF!,#REF!)</definedName>
    <definedName name="Excel_BuiltIn_Print_Titles_8_1_20" localSheetId="1">(#REF!,#REF!)</definedName>
    <definedName name="Excel_BuiltIn_Print_Titles_8_1_20" localSheetId="2">(#REF!,#REF!)</definedName>
    <definedName name="Excel_BuiltIn_Print_Titles_8_1_20" localSheetId="0">(#REF!,#REF!)</definedName>
    <definedName name="Excel_BuiltIn_Print_Titles_8_1_20">(#REF!,#REF!)</definedName>
    <definedName name="Excel_BuiltIn_Print_Titles_8_1_21" localSheetId="6">(#REF!,#REF!)</definedName>
    <definedName name="Excel_BuiltIn_Print_Titles_8_1_21" localSheetId="3">(#REF!,#REF!)</definedName>
    <definedName name="Excel_BuiltIn_Print_Titles_8_1_21" localSheetId="1">(#REF!,#REF!)</definedName>
    <definedName name="Excel_BuiltIn_Print_Titles_8_1_21" localSheetId="2">(#REF!,#REF!)</definedName>
    <definedName name="Excel_BuiltIn_Print_Titles_8_1_21" localSheetId="0">(#REF!,#REF!)</definedName>
    <definedName name="Excel_BuiltIn_Print_Titles_8_1_21">(#REF!,#REF!)</definedName>
    <definedName name="Excel_BuiltIn_Print_Titles_8_1_22" localSheetId="6">(#REF!,#REF!)</definedName>
    <definedName name="Excel_BuiltIn_Print_Titles_8_1_22" localSheetId="3">(#REF!,#REF!)</definedName>
    <definedName name="Excel_BuiltIn_Print_Titles_8_1_22" localSheetId="1">(#REF!,#REF!)</definedName>
    <definedName name="Excel_BuiltIn_Print_Titles_8_1_22" localSheetId="2">(#REF!,#REF!)</definedName>
    <definedName name="Excel_BuiltIn_Print_Titles_8_1_22" localSheetId="0">(#REF!,#REF!)</definedName>
    <definedName name="Excel_BuiltIn_Print_Titles_8_1_22">(#REF!,#REF!)</definedName>
    <definedName name="Excel_BuiltIn_Print_Titles_8_1_3" localSheetId="6">(#REF!,#REF!)</definedName>
    <definedName name="Excel_BuiltIn_Print_Titles_8_1_3" localSheetId="3">(#REF!,#REF!)</definedName>
    <definedName name="Excel_BuiltIn_Print_Titles_8_1_3" localSheetId="1">(#REF!,#REF!)</definedName>
    <definedName name="Excel_BuiltIn_Print_Titles_8_1_3" localSheetId="2">(#REF!,#REF!)</definedName>
    <definedName name="Excel_BuiltIn_Print_Titles_8_1_3" localSheetId="0">(#REF!,#REF!)</definedName>
    <definedName name="Excel_BuiltIn_Print_Titles_8_1_3">(#REF!,#REF!)</definedName>
    <definedName name="Excel_BuiltIn_Print_Titles_8_1_4" localSheetId="6">(#REF!,#REF!)</definedName>
    <definedName name="Excel_BuiltIn_Print_Titles_8_1_4" localSheetId="3">(#REF!,#REF!)</definedName>
    <definedName name="Excel_BuiltIn_Print_Titles_8_1_4" localSheetId="1">(#REF!,#REF!)</definedName>
    <definedName name="Excel_BuiltIn_Print_Titles_8_1_4" localSheetId="2">(#REF!,#REF!)</definedName>
    <definedName name="Excel_BuiltIn_Print_Titles_8_1_4" localSheetId="0">(#REF!,#REF!)</definedName>
    <definedName name="Excel_BuiltIn_Print_Titles_8_1_4">(#REF!,#REF!)</definedName>
    <definedName name="Excel_BuiltIn_Print_Titles_8_1_5" localSheetId="6">(#REF!,#REF!)</definedName>
    <definedName name="Excel_BuiltIn_Print_Titles_8_1_5" localSheetId="3">(#REF!,#REF!)</definedName>
    <definedName name="Excel_BuiltIn_Print_Titles_8_1_5" localSheetId="1">(#REF!,#REF!)</definedName>
    <definedName name="Excel_BuiltIn_Print_Titles_8_1_5" localSheetId="2">(#REF!,#REF!)</definedName>
    <definedName name="Excel_BuiltIn_Print_Titles_8_1_5" localSheetId="0">(#REF!,#REF!)</definedName>
    <definedName name="Excel_BuiltIn_Print_Titles_8_1_5">(#REF!,#REF!)</definedName>
    <definedName name="Excel_BuiltIn_Print_Titles_8_1_6" localSheetId="6">(#REF!,#REF!)</definedName>
    <definedName name="Excel_BuiltIn_Print_Titles_8_1_6" localSheetId="3">(#REF!,#REF!)</definedName>
    <definedName name="Excel_BuiltIn_Print_Titles_8_1_6" localSheetId="1">(#REF!,#REF!)</definedName>
    <definedName name="Excel_BuiltIn_Print_Titles_8_1_6" localSheetId="2">(#REF!,#REF!)</definedName>
    <definedName name="Excel_BuiltIn_Print_Titles_8_1_6" localSheetId="0">(#REF!,#REF!)</definedName>
    <definedName name="Excel_BuiltIn_Print_Titles_8_1_6">(#REF!,#REF!)</definedName>
    <definedName name="Excel_BuiltIn_Print_Titles_8_1_7" localSheetId="6">(#REF!,#REF!)</definedName>
    <definedName name="Excel_BuiltIn_Print_Titles_8_1_7" localSheetId="3">(#REF!,#REF!)</definedName>
    <definedName name="Excel_BuiltIn_Print_Titles_8_1_7" localSheetId="1">(#REF!,#REF!)</definedName>
    <definedName name="Excel_BuiltIn_Print_Titles_8_1_7" localSheetId="2">(#REF!,#REF!)</definedName>
    <definedName name="Excel_BuiltIn_Print_Titles_8_1_7" localSheetId="0">(#REF!,#REF!)</definedName>
    <definedName name="Excel_BuiltIn_Print_Titles_8_1_7">(#REF!,#REF!)</definedName>
    <definedName name="Excel_BuiltIn_Print_Titles_8_1_8" localSheetId="6">(#REF!,#REF!)</definedName>
    <definedName name="Excel_BuiltIn_Print_Titles_8_1_8" localSheetId="3">(#REF!,#REF!)</definedName>
    <definedName name="Excel_BuiltIn_Print_Titles_8_1_8" localSheetId="1">(#REF!,#REF!)</definedName>
    <definedName name="Excel_BuiltIn_Print_Titles_8_1_8" localSheetId="2">(#REF!,#REF!)</definedName>
    <definedName name="Excel_BuiltIn_Print_Titles_8_1_8" localSheetId="0">(#REF!,#REF!)</definedName>
    <definedName name="Excel_BuiltIn_Print_Titles_8_1_8">(#REF!,#REF!)</definedName>
    <definedName name="Excel_BuiltIn_Print_Titles_8_1_9" localSheetId="6">(#REF!,#REF!)</definedName>
    <definedName name="Excel_BuiltIn_Print_Titles_8_1_9" localSheetId="3">(#REF!,#REF!)</definedName>
    <definedName name="Excel_BuiltIn_Print_Titles_8_1_9" localSheetId="1">(#REF!,#REF!)</definedName>
    <definedName name="Excel_BuiltIn_Print_Titles_8_1_9" localSheetId="2">(#REF!,#REF!)</definedName>
    <definedName name="Excel_BuiltIn_Print_Titles_8_1_9" localSheetId="0">(#REF!,#REF!)</definedName>
    <definedName name="Excel_BuiltIn_Print_Titles_8_1_9">(#REF!,#REF!)</definedName>
    <definedName name="ISS" localSheetId="6">#REF!</definedName>
    <definedName name="ISS" localSheetId="4">#REF!</definedName>
    <definedName name="ISS" localSheetId="3">#REF!</definedName>
    <definedName name="ISS" localSheetId="1">#REF!</definedName>
    <definedName name="ISS" localSheetId="2">#REF!</definedName>
    <definedName name="ISS" localSheetId="0">#REF!</definedName>
    <definedName name="ISS">#REF!</definedName>
    <definedName name="ISS_apoio" localSheetId="5">'[1]ISS APOIO'!$A$3:$B$136</definedName>
    <definedName name="ISS_apoio" localSheetId="3">'[1]ISS APOIO'!$A$3:$B$136</definedName>
    <definedName name="ISS_apoio" localSheetId="1">'[1]ISS APOIO'!$A$3:$B$136</definedName>
    <definedName name="ISS_apoio">'[3]ISS APOIO'!$A$3:$B$136</definedName>
    <definedName name="ISS_LIMPEZA" localSheetId="4">'[2]ISS LIMPEZA'!$A$1:$B$141</definedName>
    <definedName name="ISS_LIMPEZA" localSheetId="2">'[2]ISS LIMPEZA'!$A$1:$B$141</definedName>
    <definedName name="ISS_LIMPEZA" localSheetId="0">'[2]ISS LIMPEZA'!$A$1:$B$141</definedName>
    <definedName name="ISS_LIMPEZA">'[4]ISS LIMPEZA'!$A$1:$B$141</definedName>
    <definedName name="PageMaker" localSheetId="6">#REF!</definedName>
    <definedName name="PageMaker" localSheetId="4">#REF!</definedName>
    <definedName name="PageMaker" localSheetId="3">#REF!</definedName>
    <definedName name="PageMaker" localSheetId="1">#REF!</definedName>
    <definedName name="PageMaker" localSheetId="2">#REF!</definedName>
    <definedName name="PageMaker" localSheetId="0">#REF!</definedName>
    <definedName name="PageMaker">#REF!</definedName>
    <definedName name="PARAMETROAPOIO" localSheetId="5">[1]Parâmetro!$B$3:$H$58</definedName>
    <definedName name="PARAMETROAPOIO" localSheetId="3">[1]Parâmetro!$B$3:$H$58</definedName>
    <definedName name="PARAMETROAPOIO" localSheetId="1">[1]Parâmetro!$B$3:$H$58</definedName>
    <definedName name="PARAMETROAPOIO">[3]Parâmetro!$B$3:$H$58</definedName>
    <definedName name="RESUMO" localSheetId="4">'Res. Geral limpeza conferencia'!$A$4:$CK$109</definedName>
    <definedName name="RESUMO" localSheetId="3">#REF!</definedName>
    <definedName name="RESUMO" localSheetId="1">#REF!</definedName>
    <definedName name="RESUMO" localSheetId="2">'Resumo Geral limpeza imposto cd'!$A$4:$CK$109</definedName>
    <definedName name="RESUMO" localSheetId="0">'Resumo Geral limpeza imposto cl'!$A$4:$CK$109</definedName>
    <definedName name="RESUMO">#REF!</definedName>
    <definedName name="RESUMO_1" localSheetId="4">'Res. Geral limpeza conferencia'!$B$4:$CK$109</definedName>
    <definedName name="RESUMO_1" localSheetId="3">#REF!</definedName>
    <definedName name="RESUMO_1" localSheetId="1">#REF!</definedName>
    <definedName name="RESUMO_1" localSheetId="2">'Resumo Geral limpeza imposto cd'!$B$4:$CK$109</definedName>
    <definedName name="RESUMO_1" localSheetId="0">'Resumo Geral limpeza imposto cl'!$B$4:$CK$109</definedName>
    <definedName name="RESUMO_1">#REF!</definedName>
    <definedName name="RESUMOAPOIO" localSheetId="6">#REF!</definedName>
    <definedName name="RESUMOAPOIO" localSheetId="5">'Res. Geral apoio conferencia'!$A$3:$FU$88</definedName>
    <definedName name="RESUMOAPOIO" localSheetId="3">'Resumo Geral apoio imposto cd'!$A$3:$FU$88</definedName>
    <definedName name="RESUMOAPOIO" localSheetId="1">'Resumo Geral apoio imposto cl'!$A$3:$FU$88</definedName>
    <definedName name="RESUMOAPOIO" localSheetId="2">#REF!</definedName>
    <definedName name="RESUMOAPOIO" localSheetId="0">#REF!</definedName>
    <definedName name="RESUMOAPOIO">#REF!</definedName>
    <definedName name="RESUMOAPOIO2" localSheetId="6">#REF!</definedName>
    <definedName name="RESUMOAPOIO2" localSheetId="5">'Res. Geral apoio conferencia'!$B$4:$FU$88</definedName>
    <definedName name="RESUMOAPOIO2" localSheetId="3">'Resumo Geral apoio imposto cd'!$B$4:$FU$88</definedName>
    <definedName name="RESUMOAPOIO2" localSheetId="1">'Resumo Geral apoio imposto cl'!$B$4:$FU$88</definedName>
    <definedName name="RESUMOAPOIO2" localSheetId="2">#REF!</definedName>
    <definedName name="RESUMOAPOIO2" localSheetId="0">#REF!</definedName>
    <definedName name="RESUMOAPOIO2">#REF!</definedName>
    <definedName name="rsss" localSheetId="6">#REF!</definedName>
    <definedName name="rsss" localSheetId="3">#REF!</definedName>
    <definedName name="rsss" localSheetId="1">#REF!</definedName>
    <definedName name="rsss" localSheetId="2">#REF!</definedName>
    <definedName name="rsss" localSheetId="0">#REF!</definedName>
    <definedName name="rsss">#REF!</definedName>
    <definedName name="teste" localSheetId="4">'Res. Geral limpeza conferencia'!$A$4:$B$113</definedName>
    <definedName name="teste" localSheetId="3">#REF!</definedName>
    <definedName name="teste" localSheetId="1">#REF!</definedName>
    <definedName name="teste" localSheetId="2">'Resumo Geral limpeza imposto cd'!$A$4:$B$113</definedName>
    <definedName name="teste" localSheetId="0">'Resumo Geral limpeza imposto cl'!$A$4:$B$113</definedName>
    <definedName name="teste">#REF!</definedName>
    <definedName name="_xlnm.Print_Titles" localSheetId="5">'Res. Geral apoio conferencia'!$B:$B,'Res. Geral apoio conferencia'!$3:$3</definedName>
    <definedName name="_xlnm.Print_Titles" localSheetId="4">'Res. Geral limpeza conferencia'!$B:$B,'Res. Geral limpeza conferencia'!$3:$3</definedName>
    <definedName name="_xlnm.Print_Titles" localSheetId="3">'Resumo Geral apoio imposto cd'!$B:$B,'Resumo Geral apoio imposto cd'!$3:$3</definedName>
    <definedName name="_xlnm.Print_Titles" localSheetId="1">'Resumo Geral apoio imposto cl'!$B:$B,'Resumo Geral apoio imposto cl'!$3:$3</definedName>
    <definedName name="_xlnm.Print_Titles" localSheetId="2">'Resumo Geral limpeza imposto cd'!$B:$B,'Resumo Geral limpeza imposto cd'!$3:$3</definedName>
    <definedName name="_xlnm.Print_Titles" localSheetId="0">'Resumo Geral limpeza imposto cl'!$B:$B,'Resumo Geral limpeza imposto cl'!$3:$3</definedName>
    <definedName name="TOTAL__interior_e_capital" localSheetId="6">[4]CCT!#REF!</definedName>
    <definedName name="TOTAL__interior_e_capital" localSheetId="4">[2]CCT!#REF!</definedName>
    <definedName name="TOTAL__interior_e_capital" localSheetId="3">[4]CCT!#REF!</definedName>
    <definedName name="TOTAL__interior_e_capital" localSheetId="1">[4]CCT!#REF!</definedName>
    <definedName name="TOTAL__interior_e_capital" localSheetId="2">[2]CCT!#REF!</definedName>
    <definedName name="TOTAL__interior_e_capital" localSheetId="0">[2]CCT!#REF!</definedName>
    <definedName name="TOTAL__interior_e_capital">[4]CCT!#REF!</definedName>
    <definedName name="valetransporte1" localSheetId="4">[2]PARÂMETRO!$B$35:$E$144</definedName>
    <definedName name="valetransporte1" localSheetId="2">[2]PARÂMETRO!$B$35:$E$144</definedName>
    <definedName name="valetransporte1" localSheetId="0">[2]PARÂMETRO!$B$35:$E$144</definedName>
    <definedName name="valetransporte1">[4]PARÂMETRO!$B$35:$E$144</definedName>
    <definedName name="VATOTAL" localSheetId="4">[2]PARÂMETRO!$B$3:$H$31</definedName>
    <definedName name="VATOTAL" localSheetId="2">[2]PARÂMETRO!$B$3:$H$31</definedName>
    <definedName name="VATOTAL" localSheetId="0">[2]PARÂMETRO!$B$3:$H$31</definedName>
    <definedName name="VATOTAL">[4]PARÂMETRO!$B$3:$H$31</definedName>
    <definedName name="VT_INCLUSOMOTORISTAS" localSheetId="5">[1]Parâmetro!$B$62:$E$143</definedName>
    <definedName name="VT_INCLUSOMOTORISTAS" localSheetId="3">[1]Parâmetro!$B$62:$E$143</definedName>
    <definedName name="VT_INCLUSOMOTORISTAS" localSheetId="1">[1]Parâmetro!$B$62:$E$143</definedName>
    <definedName name="VT_INCLUSOMOTORISTAS">[3]Parâmetro!$B$62:$E$143</definedName>
  </definedNames>
  <calcPr calcId="125725"/>
</workbook>
</file>

<file path=xl/calcChain.xml><?xml version="1.0" encoding="utf-8"?>
<calcChain xmlns="http://schemas.openxmlformats.org/spreadsheetml/2006/main">
  <c r="Q6" i="22"/>
  <c r="C6" l="1"/>
  <c r="O4"/>
  <c r="O5" s="1"/>
  <c r="G4"/>
  <c r="G5" s="1"/>
  <c r="E6" l="1"/>
  <c r="E4" s="1"/>
  <c r="E5" l="1"/>
  <c r="F6"/>
  <c r="F4" s="1"/>
  <c r="H4" s="1"/>
  <c r="F5" l="1"/>
  <c r="H5" s="1"/>
  <c r="M5" s="1"/>
  <c r="I4"/>
  <c r="M4"/>
  <c r="K4"/>
  <c r="H6"/>
  <c r="M6" s="1"/>
  <c r="K5"/>
  <c r="I5"/>
  <c r="K6" l="1"/>
  <c r="I6"/>
  <c r="AF114" i="21" l="1"/>
  <c r="AC114"/>
  <c r="U114"/>
  <c r="T114"/>
  <c r="P111"/>
  <c r="O111"/>
  <c r="Q111" s="1"/>
  <c r="M111"/>
  <c r="L111"/>
  <c r="N111" s="1"/>
  <c r="J111"/>
  <c r="I111"/>
  <c r="AP111" s="1"/>
  <c r="G111"/>
  <c r="F111"/>
  <c r="F114" s="1"/>
  <c r="D111"/>
  <c r="C111"/>
  <c r="C114" s="1"/>
  <c r="B111"/>
  <c r="A111"/>
  <c r="Q110"/>
  <c r="N110"/>
  <c r="J110"/>
  <c r="I110"/>
  <c r="AP110" s="1"/>
  <c r="H110"/>
  <c r="E110"/>
  <c r="B110"/>
  <c r="CA110" s="1"/>
  <c r="CB110" s="1"/>
  <c r="A110"/>
  <c r="Q109"/>
  <c r="N109"/>
  <c r="J109"/>
  <c r="I109"/>
  <c r="AO109" s="1"/>
  <c r="H109"/>
  <c r="E109"/>
  <c r="B109"/>
  <c r="CA109" s="1"/>
  <c r="CB109" s="1"/>
  <c r="A109"/>
  <c r="Q108"/>
  <c r="N108"/>
  <c r="J108"/>
  <c r="I108"/>
  <c r="AP108" s="1"/>
  <c r="H108"/>
  <c r="E108"/>
  <c r="B108"/>
  <c r="CA108" s="1"/>
  <c r="CB108" s="1"/>
  <c r="A108"/>
  <c r="Q107"/>
  <c r="N107"/>
  <c r="J107"/>
  <c r="I107"/>
  <c r="AO107" s="1"/>
  <c r="H107"/>
  <c r="E107"/>
  <c r="B107"/>
  <c r="CA107" s="1"/>
  <c r="CB107" s="1"/>
  <c r="A107"/>
  <c r="Q106"/>
  <c r="M106"/>
  <c r="L106"/>
  <c r="J106"/>
  <c r="I106"/>
  <c r="AP106" s="1"/>
  <c r="H106"/>
  <c r="E106"/>
  <c r="B106"/>
  <c r="CA106" s="1"/>
  <c r="CB106" s="1"/>
  <c r="A106"/>
  <c r="Q105"/>
  <c r="N105"/>
  <c r="J105"/>
  <c r="AA105" s="1"/>
  <c r="I105"/>
  <c r="R105" s="1"/>
  <c r="H105"/>
  <c r="E105"/>
  <c r="B105"/>
  <c r="A105"/>
  <c r="Q104"/>
  <c r="M104"/>
  <c r="L104"/>
  <c r="AP104" s="1"/>
  <c r="K104"/>
  <c r="H104"/>
  <c r="E104"/>
  <c r="B104"/>
  <c r="CA104" s="1"/>
  <c r="CB104" s="1"/>
  <c r="A104"/>
  <c r="AN103"/>
  <c r="Q103"/>
  <c r="M103"/>
  <c r="AA103" s="1"/>
  <c r="L103"/>
  <c r="AO103" s="1"/>
  <c r="K103"/>
  <c r="H103"/>
  <c r="E103"/>
  <c r="B103"/>
  <c r="CA103" s="1"/>
  <c r="CB103" s="1"/>
  <c r="A103"/>
  <c r="Q102"/>
  <c r="N102"/>
  <c r="J102"/>
  <c r="AA102" s="1"/>
  <c r="I102"/>
  <c r="AO102" s="1"/>
  <c r="H102"/>
  <c r="E102"/>
  <c r="B102"/>
  <c r="A102"/>
  <c r="Q101"/>
  <c r="N101"/>
  <c r="J101"/>
  <c r="I101"/>
  <c r="AO101" s="1"/>
  <c r="H101"/>
  <c r="E101"/>
  <c r="B101"/>
  <c r="CA101" s="1"/>
  <c r="CB101" s="1"/>
  <c r="CC101" s="1"/>
  <c r="A101"/>
  <c r="Q100"/>
  <c r="N100"/>
  <c r="J100"/>
  <c r="I100"/>
  <c r="AP100" s="1"/>
  <c r="H100"/>
  <c r="E100"/>
  <c r="B100"/>
  <c r="CA100" s="1"/>
  <c r="CB100" s="1"/>
  <c r="A100"/>
  <c r="Q99"/>
  <c r="M99"/>
  <c r="L99"/>
  <c r="K99"/>
  <c r="H99"/>
  <c r="E99"/>
  <c r="B99"/>
  <c r="A99"/>
  <c r="Q98"/>
  <c r="N98"/>
  <c r="J98"/>
  <c r="I98"/>
  <c r="AO98" s="1"/>
  <c r="H98"/>
  <c r="E98"/>
  <c r="B98"/>
  <c r="CA98" s="1"/>
  <c r="CB98" s="1"/>
  <c r="A98"/>
  <c r="P97"/>
  <c r="O97"/>
  <c r="AO97" s="1"/>
  <c r="N97"/>
  <c r="K97"/>
  <c r="H97"/>
  <c r="E97"/>
  <c r="B97"/>
  <c r="A97"/>
  <c r="P96"/>
  <c r="O96"/>
  <c r="AP96" s="1"/>
  <c r="N96"/>
  <c r="K96"/>
  <c r="H96"/>
  <c r="E96"/>
  <c r="B96"/>
  <c r="A96"/>
  <c r="Q95"/>
  <c r="N95"/>
  <c r="J95"/>
  <c r="I95"/>
  <c r="AO95" s="1"/>
  <c r="H95"/>
  <c r="E95"/>
  <c r="B95"/>
  <c r="CA95" s="1"/>
  <c r="CB95" s="1"/>
  <c r="A95"/>
  <c r="Q94"/>
  <c r="N94"/>
  <c r="J94"/>
  <c r="I94"/>
  <c r="AO94" s="1"/>
  <c r="H94"/>
  <c r="E94"/>
  <c r="B94"/>
  <c r="A94"/>
  <c r="P93"/>
  <c r="O93"/>
  <c r="N93"/>
  <c r="K93"/>
  <c r="H93"/>
  <c r="E93"/>
  <c r="B93"/>
  <c r="CA93" s="1"/>
  <c r="CB93" s="1"/>
  <c r="A93"/>
  <c r="P92"/>
  <c r="AA92" s="1"/>
  <c r="O92"/>
  <c r="AP92" s="1"/>
  <c r="N92"/>
  <c r="K92"/>
  <c r="H92"/>
  <c r="E92"/>
  <c r="B92"/>
  <c r="CA92" s="1"/>
  <c r="CB92" s="1"/>
  <c r="A92"/>
  <c r="P91"/>
  <c r="O91"/>
  <c r="AO91" s="1"/>
  <c r="N91"/>
  <c r="K91"/>
  <c r="H91"/>
  <c r="E91"/>
  <c r="B91"/>
  <c r="A91"/>
  <c r="Q90"/>
  <c r="M90"/>
  <c r="L90"/>
  <c r="AP90" s="1"/>
  <c r="K90"/>
  <c r="H90"/>
  <c r="E90"/>
  <c r="B90"/>
  <c r="CA90" s="1"/>
  <c r="CB90" s="1"/>
  <c r="A90"/>
  <c r="Q89"/>
  <c r="M89"/>
  <c r="L89"/>
  <c r="K89"/>
  <c r="H89"/>
  <c r="E89"/>
  <c r="B89"/>
  <c r="A89"/>
  <c r="Q88"/>
  <c r="M88"/>
  <c r="L88"/>
  <c r="J88"/>
  <c r="I88"/>
  <c r="AP88" s="1"/>
  <c r="H88"/>
  <c r="E88"/>
  <c r="B88"/>
  <c r="CA88" s="1"/>
  <c r="CB88" s="1"/>
  <c r="A88"/>
  <c r="P87"/>
  <c r="O87"/>
  <c r="AO87" s="1"/>
  <c r="N87"/>
  <c r="K87"/>
  <c r="H87"/>
  <c r="E87"/>
  <c r="B87"/>
  <c r="A87"/>
  <c r="Q86"/>
  <c r="N86"/>
  <c r="J86"/>
  <c r="I86"/>
  <c r="AO86" s="1"/>
  <c r="H86"/>
  <c r="E86"/>
  <c r="B86"/>
  <c r="CA86" s="1"/>
  <c r="CB86" s="1"/>
  <c r="A86"/>
  <c r="Q85"/>
  <c r="M85"/>
  <c r="AA85" s="1"/>
  <c r="L85"/>
  <c r="AP85" s="1"/>
  <c r="K85"/>
  <c r="H85"/>
  <c r="E85"/>
  <c r="B85"/>
  <c r="A85"/>
  <c r="Q84"/>
  <c r="N84"/>
  <c r="J84"/>
  <c r="I84"/>
  <c r="AO84" s="1"/>
  <c r="H84"/>
  <c r="E84"/>
  <c r="B84"/>
  <c r="CA84" s="1"/>
  <c r="CB84" s="1"/>
  <c r="A84"/>
  <c r="Q83"/>
  <c r="N83"/>
  <c r="J83"/>
  <c r="I83"/>
  <c r="AO83" s="1"/>
  <c r="H83"/>
  <c r="E83"/>
  <c r="B83"/>
  <c r="A83"/>
  <c r="P82"/>
  <c r="O82"/>
  <c r="AP82" s="1"/>
  <c r="N82"/>
  <c r="K82"/>
  <c r="H82"/>
  <c r="E82"/>
  <c r="B82"/>
  <c r="A82"/>
  <c r="P81"/>
  <c r="AA81" s="1"/>
  <c r="O81"/>
  <c r="AP81" s="1"/>
  <c r="N81"/>
  <c r="K81"/>
  <c r="H81"/>
  <c r="E81"/>
  <c r="B81"/>
  <c r="A81"/>
  <c r="P80"/>
  <c r="AA80" s="1"/>
  <c r="O80"/>
  <c r="AO80" s="1"/>
  <c r="N80"/>
  <c r="K80"/>
  <c r="H80"/>
  <c r="E80"/>
  <c r="B80"/>
  <c r="CA80" s="1"/>
  <c r="CB80" s="1"/>
  <c r="CC80" s="1"/>
  <c r="A80"/>
  <c r="Q79"/>
  <c r="N79"/>
  <c r="J79"/>
  <c r="I79"/>
  <c r="AO79" s="1"/>
  <c r="H79"/>
  <c r="E79"/>
  <c r="B79"/>
  <c r="A79"/>
  <c r="AM78"/>
  <c r="Q78"/>
  <c r="M78"/>
  <c r="L78"/>
  <c r="J78"/>
  <c r="AA78" s="1"/>
  <c r="I78"/>
  <c r="H78"/>
  <c r="E78"/>
  <c r="B78"/>
  <c r="CA78" s="1"/>
  <c r="CB78" s="1"/>
  <c r="A78"/>
  <c r="Q77"/>
  <c r="N77"/>
  <c r="J77"/>
  <c r="I77"/>
  <c r="AP77" s="1"/>
  <c r="H77"/>
  <c r="E77"/>
  <c r="B77"/>
  <c r="CA77" s="1"/>
  <c r="CB77" s="1"/>
  <c r="A77"/>
  <c r="Q76"/>
  <c r="N76"/>
  <c r="J76"/>
  <c r="I76"/>
  <c r="AO76" s="1"/>
  <c r="H76"/>
  <c r="E76"/>
  <c r="B76"/>
  <c r="A76"/>
  <c r="Q75"/>
  <c r="N75"/>
  <c r="J75"/>
  <c r="I75"/>
  <c r="AO75" s="1"/>
  <c r="H75"/>
  <c r="E75"/>
  <c r="B75"/>
  <c r="CA75" s="1"/>
  <c r="CB75" s="1"/>
  <c r="CC75" s="1"/>
  <c r="A75"/>
  <c r="P74"/>
  <c r="O74"/>
  <c r="AP74" s="1"/>
  <c r="N74"/>
  <c r="K74"/>
  <c r="H74"/>
  <c r="E74"/>
  <c r="B74"/>
  <c r="CA74" s="1"/>
  <c r="CB74" s="1"/>
  <c r="A74"/>
  <c r="Q73"/>
  <c r="M73"/>
  <c r="L73"/>
  <c r="K73"/>
  <c r="H73"/>
  <c r="E73"/>
  <c r="B73"/>
  <c r="A73"/>
  <c r="P72"/>
  <c r="AA72" s="1"/>
  <c r="O72"/>
  <c r="AO72" s="1"/>
  <c r="N72"/>
  <c r="K72"/>
  <c r="H72"/>
  <c r="E72"/>
  <c r="B72"/>
  <c r="CA72" s="1"/>
  <c r="CB72" s="1"/>
  <c r="A72"/>
  <c r="Q71"/>
  <c r="N71"/>
  <c r="J71"/>
  <c r="I71"/>
  <c r="AO71" s="1"/>
  <c r="H71"/>
  <c r="E71"/>
  <c r="B71"/>
  <c r="A71"/>
  <c r="Q70"/>
  <c r="N70"/>
  <c r="J70"/>
  <c r="I70"/>
  <c r="H70"/>
  <c r="E70"/>
  <c r="B70"/>
  <c r="CA70" s="1"/>
  <c r="CB70" s="1"/>
  <c r="A70"/>
  <c r="Q69"/>
  <c r="M69"/>
  <c r="L69"/>
  <c r="AP69" s="1"/>
  <c r="K69"/>
  <c r="H69"/>
  <c r="E69"/>
  <c r="B69"/>
  <c r="A69"/>
  <c r="CA68"/>
  <c r="CB68" s="1"/>
  <c r="Q68"/>
  <c r="N68"/>
  <c r="J68"/>
  <c r="I68"/>
  <c r="H68"/>
  <c r="E68"/>
  <c r="B68"/>
  <c r="A68"/>
  <c r="P67"/>
  <c r="AA67" s="1"/>
  <c r="O67"/>
  <c r="AO67" s="1"/>
  <c r="N67"/>
  <c r="K67"/>
  <c r="H67"/>
  <c r="E67"/>
  <c r="B67"/>
  <c r="A67"/>
  <c r="CA66"/>
  <c r="CB66" s="1"/>
  <c r="P66"/>
  <c r="O66"/>
  <c r="AO66" s="1"/>
  <c r="N66"/>
  <c r="K66"/>
  <c r="H66"/>
  <c r="E66"/>
  <c r="B66"/>
  <c r="A66"/>
  <c r="P65"/>
  <c r="AA65" s="1"/>
  <c r="O65"/>
  <c r="AO65" s="1"/>
  <c r="N65"/>
  <c r="K65"/>
  <c r="H65"/>
  <c r="E65"/>
  <c r="B65"/>
  <c r="A65"/>
  <c r="CA64"/>
  <c r="CB64" s="1"/>
  <c r="P64"/>
  <c r="O64"/>
  <c r="N64"/>
  <c r="K64"/>
  <c r="H64"/>
  <c r="E64"/>
  <c r="B64"/>
  <c r="A64"/>
  <c r="Q63"/>
  <c r="N63"/>
  <c r="J63"/>
  <c r="I63"/>
  <c r="H63"/>
  <c r="E63"/>
  <c r="B63"/>
  <c r="CA63" s="1"/>
  <c r="CB63" s="1"/>
  <c r="A63"/>
  <c r="P62"/>
  <c r="O62"/>
  <c r="AO62" s="1"/>
  <c r="N62"/>
  <c r="K62"/>
  <c r="H62"/>
  <c r="E62"/>
  <c r="B62"/>
  <c r="A62"/>
  <c r="Q61"/>
  <c r="N61"/>
  <c r="J61"/>
  <c r="I61"/>
  <c r="AO61" s="1"/>
  <c r="H61"/>
  <c r="E61"/>
  <c r="B61"/>
  <c r="CA61" s="1"/>
  <c r="CB61" s="1"/>
  <c r="A61"/>
  <c r="Q60"/>
  <c r="M60"/>
  <c r="L60"/>
  <c r="AO60" s="1"/>
  <c r="K60"/>
  <c r="H60"/>
  <c r="E60"/>
  <c r="B60"/>
  <c r="CA60" s="1"/>
  <c r="CB60" s="1"/>
  <c r="A60"/>
  <c r="P59"/>
  <c r="O59"/>
  <c r="AO59" s="1"/>
  <c r="N59"/>
  <c r="K59"/>
  <c r="H59"/>
  <c r="E59"/>
  <c r="B59"/>
  <c r="CA59" s="1"/>
  <c r="CB59" s="1"/>
  <c r="A59"/>
  <c r="Q58"/>
  <c r="N58"/>
  <c r="J58"/>
  <c r="I58"/>
  <c r="AO58" s="1"/>
  <c r="H58"/>
  <c r="E58"/>
  <c r="B58"/>
  <c r="CA58" s="1"/>
  <c r="CB58" s="1"/>
  <c r="A58"/>
  <c r="P57"/>
  <c r="AA57" s="1"/>
  <c r="O57"/>
  <c r="AP57" s="1"/>
  <c r="N57"/>
  <c r="K57"/>
  <c r="H57"/>
  <c r="E57"/>
  <c r="B57"/>
  <c r="CA57" s="1"/>
  <c r="CB57" s="1"/>
  <c r="A57"/>
  <c r="CA56"/>
  <c r="CB56" s="1"/>
  <c r="Q56"/>
  <c r="N56"/>
  <c r="J56"/>
  <c r="I56"/>
  <c r="AO56" s="1"/>
  <c r="H56"/>
  <c r="E56"/>
  <c r="B56"/>
  <c r="A56"/>
  <c r="Q55"/>
  <c r="N55"/>
  <c r="J55"/>
  <c r="AA55" s="1"/>
  <c r="I55"/>
  <c r="AO55" s="1"/>
  <c r="H55"/>
  <c r="E55"/>
  <c r="B55"/>
  <c r="CA55" s="1"/>
  <c r="CB55" s="1"/>
  <c r="A55"/>
  <c r="CA54"/>
  <c r="CB54" s="1"/>
  <c r="Q54"/>
  <c r="N54"/>
  <c r="J54"/>
  <c r="I54"/>
  <c r="AO54" s="1"/>
  <c r="H54"/>
  <c r="E54"/>
  <c r="B54"/>
  <c r="A54"/>
  <c r="Q53"/>
  <c r="N53"/>
  <c r="J53"/>
  <c r="AA53" s="1"/>
  <c r="I53"/>
  <c r="AO53" s="1"/>
  <c r="H53"/>
  <c r="E53"/>
  <c r="B53"/>
  <c r="A53"/>
  <c r="Q52"/>
  <c r="M52"/>
  <c r="L52"/>
  <c r="K52"/>
  <c r="H52"/>
  <c r="E52"/>
  <c r="B52"/>
  <c r="CA52" s="1"/>
  <c r="CB52" s="1"/>
  <c r="A52"/>
  <c r="Q51"/>
  <c r="N51"/>
  <c r="J51"/>
  <c r="I51"/>
  <c r="AO51" s="1"/>
  <c r="H51"/>
  <c r="E51"/>
  <c r="B51"/>
  <c r="A51"/>
  <c r="Q50"/>
  <c r="N50"/>
  <c r="J50"/>
  <c r="I50"/>
  <c r="AO50" s="1"/>
  <c r="H50"/>
  <c r="E50"/>
  <c r="B50"/>
  <c r="CA50" s="1"/>
  <c r="CB50" s="1"/>
  <c r="A50"/>
  <c r="P49"/>
  <c r="O49"/>
  <c r="AP49" s="1"/>
  <c r="N49"/>
  <c r="K49"/>
  <c r="H49"/>
  <c r="E49"/>
  <c r="B49"/>
  <c r="CA49" s="1"/>
  <c r="CB49" s="1"/>
  <c r="A49"/>
  <c r="P48"/>
  <c r="AA48" s="1"/>
  <c r="O48"/>
  <c r="AO48" s="1"/>
  <c r="N48"/>
  <c r="K48"/>
  <c r="H48"/>
  <c r="E48"/>
  <c r="B48"/>
  <c r="A48"/>
  <c r="CA47"/>
  <c r="CB47" s="1"/>
  <c r="Q47"/>
  <c r="N47"/>
  <c r="J47"/>
  <c r="I47"/>
  <c r="H47"/>
  <c r="E47"/>
  <c r="B47"/>
  <c r="A47"/>
  <c r="P46"/>
  <c r="AA46" s="1"/>
  <c r="O46"/>
  <c r="AO46" s="1"/>
  <c r="N46"/>
  <c r="K46"/>
  <c r="H46"/>
  <c r="E46"/>
  <c r="B46"/>
  <c r="A46"/>
  <c r="CA45"/>
  <c r="CB45" s="1"/>
  <c r="Q45"/>
  <c r="N45"/>
  <c r="J45"/>
  <c r="I45"/>
  <c r="AO45" s="1"/>
  <c r="H45"/>
  <c r="E45"/>
  <c r="B45"/>
  <c r="A45"/>
  <c r="Q44"/>
  <c r="M44"/>
  <c r="L44"/>
  <c r="K44"/>
  <c r="H44"/>
  <c r="E44"/>
  <c r="B44"/>
  <c r="A44"/>
  <c r="Q43"/>
  <c r="N43"/>
  <c r="J43"/>
  <c r="I43"/>
  <c r="AO43" s="1"/>
  <c r="H43"/>
  <c r="E43"/>
  <c r="B43"/>
  <c r="CA43" s="1"/>
  <c r="CB43" s="1"/>
  <c r="A43"/>
  <c r="P42"/>
  <c r="O42"/>
  <c r="AO42" s="1"/>
  <c r="N42"/>
  <c r="K42"/>
  <c r="H42"/>
  <c r="E42"/>
  <c r="B42"/>
  <c r="A42"/>
  <c r="Q41"/>
  <c r="N41"/>
  <c r="J41"/>
  <c r="I41"/>
  <c r="H41"/>
  <c r="E41"/>
  <c r="B41"/>
  <c r="CA41" s="1"/>
  <c r="CB41" s="1"/>
  <c r="A41"/>
  <c r="P40"/>
  <c r="O40"/>
  <c r="AO40" s="1"/>
  <c r="N40"/>
  <c r="K40"/>
  <c r="H40"/>
  <c r="E40"/>
  <c r="B40"/>
  <c r="A40"/>
  <c r="P39"/>
  <c r="O39"/>
  <c r="AO39" s="1"/>
  <c r="N39"/>
  <c r="K39"/>
  <c r="H39"/>
  <c r="E39"/>
  <c r="B39"/>
  <c r="CA39" s="1"/>
  <c r="CB39" s="1"/>
  <c r="A39"/>
  <c r="P38"/>
  <c r="O38"/>
  <c r="AO38" s="1"/>
  <c r="N38"/>
  <c r="K38"/>
  <c r="H38"/>
  <c r="E38"/>
  <c r="B38"/>
  <c r="A38"/>
  <c r="Q37"/>
  <c r="M37"/>
  <c r="L37"/>
  <c r="J37"/>
  <c r="I37"/>
  <c r="AM37" s="1"/>
  <c r="H37"/>
  <c r="E37"/>
  <c r="B37"/>
  <c r="CA37" s="1"/>
  <c r="CB37" s="1"/>
  <c r="A37"/>
  <c r="P36"/>
  <c r="O36"/>
  <c r="AO36" s="1"/>
  <c r="N36"/>
  <c r="K36"/>
  <c r="H36"/>
  <c r="E36"/>
  <c r="B36"/>
  <c r="A36"/>
  <c r="Q35"/>
  <c r="M35"/>
  <c r="L35"/>
  <c r="J35"/>
  <c r="I35"/>
  <c r="AP35" s="1"/>
  <c r="H35"/>
  <c r="E35"/>
  <c r="B35"/>
  <c r="A35"/>
  <c r="Q34"/>
  <c r="N34"/>
  <c r="J34"/>
  <c r="AA34" s="1"/>
  <c r="I34"/>
  <c r="AO34" s="1"/>
  <c r="H34"/>
  <c r="E34"/>
  <c r="B34"/>
  <c r="CA34" s="1"/>
  <c r="CB34" s="1"/>
  <c r="A34"/>
  <c r="Q33"/>
  <c r="N33"/>
  <c r="J33"/>
  <c r="I33"/>
  <c r="AO33" s="1"/>
  <c r="H33"/>
  <c r="E33"/>
  <c r="B33"/>
  <c r="A33"/>
  <c r="P32"/>
  <c r="O32"/>
  <c r="N32"/>
  <c r="K32"/>
  <c r="H32"/>
  <c r="E32"/>
  <c r="B32"/>
  <c r="CA32" s="1"/>
  <c r="CB32" s="1"/>
  <c r="A32"/>
  <c r="P31"/>
  <c r="O31"/>
  <c r="AO31" s="1"/>
  <c r="N31"/>
  <c r="K31"/>
  <c r="H31"/>
  <c r="E31"/>
  <c r="B31"/>
  <c r="A31"/>
  <c r="Q30"/>
  <c r="N30"/>
  <c r="J30"/>
  <c r="AA30" s="1"/>
  <c r="I30"/>
  <c r="AO30" s="1"/>
  <c r="H30"/>
  <c r="E30"/>
  <c r="B30"/>
  <c r="CA30" s="1"/>
  <c r="CB30" s="1"/>
  <c r="A30"/>
  <c r="P29"/>
  <c r="AA29" s="1"/>
  <c r="O29"/>
  <c r="N29"/>
  <c r="H29"/>
  <c r="E29"/>
  <c r="B29"/>
  <c r="CA29" s="1"/>
  <c r="CB29" s="1"/>
  <c r="A29"/>
  <c r="Q28"/>
  <c r="N28"/>
  <c r="J28"/>
  <c r="I28"/>
  <c r="AP28" s="1"/>
  <c r="H28"/>
  <c r="E28"/>
  <c r="B28"/>
  <c r="CA28" s="1"/>
  <c r="CB28" s="1"/>
  <c r="A28"/>
  <c r="Q27"/>
  <c r="M27"/>
  <c r="L27"/>
  <c r="AO27" s="1"/>
  <c r="K27"/>
  <c r="H27"/>
  <c r="E27"/>
  <c r="B27"/>
  <c r="CA27" s="1"/>
  <c r="CB27" s="1"/>
  <c r="A27"/>
  <c r="Q26"/>
  <c r="N26"/>
  <c r="J26"/>
  <c r="I26"/>
  <c r="AP26" s="1"/>
  <c r="H26"/>
  <c r="E26"/>
  <c r="B26"/>
  <c r="CA26" s="1"/>
  <c r="CB26" s="1"/>
  <c r="A26"/>
  <c r="P25"/>
  <c r="O25"/>
  <c r="AO25" s="1"/>
  <c r="N25"/>
  <c r="K25"/>
  <c r="H25"/>
  <c r="E25"/>
  <c r="B25"/>
  <c r="CA25" s="1"/>
  <c r="CB25" s="1"/>
  <c r="A25"/>
  <c r="Q24"/>
  <c r="N24"/>
  <c r="J24"/>
  <c r="I24"/>
  <c r="AP24" s="1"/>
  <c r="H24"/>
  <c r="E24"/>
  <c r="B24"/>
  <c r="CA24" s="1"/>
  <c r="CB24" s="1"/>
  <c r="A24"/>
  <c r="P23"/>
  <c r="O23"/>
  <c r="AO23" s="1"/>
  <c r="N23"/>
  <c r="K23"/>
  <c r="H23"/>
  <c r="E23"/>
  <c r="B23"/>
  <c r="CA23" s="1"/>
  <c r="CB23" s="1"/>
  <c r="A23"/>
  <c r="Q22"/>
  <c r="N22"/>
  <c r="J22"/>
  <c r="I22"/>
  <c r="AP22" s="1"/>
  <c r="H22"/>
  <c r="E22"/>
  <c r="B22"/>
  <c r="CA22" s="1"/>
  <c r="CB22" s="1"/>
  <c r="A22"/>
  <c r="Q21"/>
  <c r="N21"/>
  <c r="J21"/>
  <c r="I21"/>
  <c r="AO21" s="1"/>
  <c r="H21"/>
  <c r="E21"/>
  <c r="B21"/>
  <c r="CA21" s="1"/>
  <c r="CB21" s="1"/>
  <c r="A21"/>
  <c r="Q20"/>
  <c r="N20"/>
  <c r="J20"/>
  <c r="I20"/>
  <c r="AP20" s="1"/>
  <c r="H20"/>
  <c r="E20"/>
  <c r="B20"/>
  <c r="CA20" s="1"/>
  <c r="CB20" s="1"/>
  <c r="A20"/>
  <c r="P19"/>
  <c r="O19"/>
  <c r="AO19" s="1"/>
  <c r="N19"/>
  <c r="K19"/>
  <c r="H19"/>
  <c r="E19"/>
  <c r="B19"/>
  <c r="CA19" s="1"/>
  <c r="CB19" s="1"/>
  <c r="A19"/>
  <c r="Q18"/>
  <c r="N18"/>
  <c r="J18"/>
  <c r="I18"/>
  <c r="AP18" s="1"/>
  <c r="H18"/>
  <c r="E18"/>
  <c r="B18"/>
  <c r="A18"/>
  <c r="Q17"/>
  <c r="M17"/>
  <c r="L17"/>
  <c r="AP17" s="1"/>
  <c r="K17"/>
  <c r="H17"/>
  <c r="E17"/>
  <c r="B17"/>
  <c r="CA17" s="1"/>
  <c r="CB17" s="1"/>
  <c r="A17"/>
  <c r="Q16"/>
  <c r="M16"/>
  <c r="L16"/>
  <c r="AO16" s="1"/>
  <c r="K16"/>
  <c r="H16"/>
  <c r="E16"/>
  <c r="B16"/>
  <c r="CA16" s="1"/>
  <c r="CB16" s="1"/>
  <c r="A16"/>
  <c r="Q15"/>
  <c r="N15"/>
  <c r="J15"/>
  <c r="I15"/>
  <c r="AO15" s="1"/>
  <c r="H15"/>
  <c r="E15"/>
  <c r="B15"/>
  <c r="CA15" s="1"/>
  <c r="CB15" s="1"/>
  <c r="A15"/>
  <c r="Q14"/>
  <c r="N14"/>
  <c r="J14"/>
  <c r="I14"/>
  <c r="AP14" s="1"/>
  <c r="H14"/>
  <c r="E14"/>
  <c r="B14"/>
  <c r="CA14" s="1"/>
  <c r="CB14" s="1"/>
  <c r="A14"/>
  <c r="P13"/>
  <c r="O13"/>
  <c r="AO13" s="1"/>
  <c r="N13"/>
  <c r="K13"/>
  <c r="H13"/>
  <c r="E13"/>
  <c r="B13"/>
  <c r="CA13" s="1"/>
  <c r="CB13" s="1"/>
  <c r="A13"/>
  <c r="P12"/>
  <c r="O12"/>
  <c r="N12"/>
  <c r="K12"/>
  <c r="H12"/>
  <c r="E12"/>
  <c r="B12"/>
  <c r="CA12" s="1"/>
  <c r="CB12" s="1"/>
  <c r="A12"/>
  <c r="Q11"/>
  <c r="N11"/>
  <c r="J11"/>
  <c r="I11"/>
  <c r="AO11" s="1"/>
  <c r="H11"/>
  <c r="E11"/>
  <c r="B11"/>
  <c r="CA11" s="1"/>
  <c r="CB11" s="1"/>
  <c r="A11"/>
  <c r="Q10"/>
  <c r="N10"/>
  <c r="J10"/>
  <c r="I10"/>
  <c r="AP10" s="1"/>
  <c r="H10"/>
  <c r="E10"/>
  <c r="B10"/>
  <c r="CA10" s="1"/>
  <c r="CB10" s="1"/>
  <c r="A10"/>
  <c r="Q9"/>
  <c r="M9"/>
  <c r="L9"/>
  <c r="AO9" s="1"/>
  <c r="K9"/>
  <c r="H9"/>
  <c r="E9"/>
  <c r="B9"/>
  <c r="CA9" s="1"/>
  <c r="CB9" s="1"/>
  <c r="A9"/>
  <c r="Q8"/>
  <c r="M8"/>
  <c r="L8"/>
  <c r="AP8" s="1"/>
  <c r="K8"/>
  <c r="H8"/>
  <c r="E8"/>
  <c r="B8"/>
  <c r="A8"/>
  <c r="Q7"/>
  <c r="N7"/>
  <c r="J7"/>
  <c r="I7"/>
  <c r="AP7" s="1"/>
  <c r="H7"/>
  <c r="E7"/>
  <c r="B7"/>
  <c r="CA7" s="1"/>
  <c r="CB7" s="1"/>
  <c r="A7"/>
  <c r="Q6"/>
  <c r="N6"/>
  <c r="J6"/>
  <c r="I6"/>
  <c r="AO6" s="1"/>
  <c r="H6"/>
  <c r="E6"/>
  <c r="B6"/>
  <c r="CA6" s="1"/>
  <c r="CB6" s="1"/>
  <c r="A6"/>
  <c r="AN5"/>
  <c r="Q5"/>
  <c r="M5"/>
  <c r="AA5" s="1"/>
  <c r="L5"/>
  <c r="AP5" s="1"/>
  <c r="K5"/>
  <c r="H5"/>
  <c r="E5"/>
  <c r="B5"/>
  <c r="CA5" s="1"/>
  <c r="CB5" s="1"/>
  <c r="A5"/>
  <c r="Q4"/>
  <c r="N4"/>
  <c r="J4"/>
  <c r="AA4" s="1"/>
  <c r="I4"/>
  <c r="AP4" s="1"/>
  <c r="H4"/>
  <c r="E4"/>
  <c r="B4"/>
  <c r="CA4" s="1"/>
  <c r="CB4" s="1"/>
  <c r="A4"/>
  <c r="CK3"/>
  <c r="F3"/>
  <c r="C3"/>
  <c r="CI2"/>
  <c r="CH2"/>
  <c r="CF2"/>
  <c r="BZ2"/>
  <c r="BU2"/>
  <c r="BT2"/>
  <c r="BS2"/>
  <c r="BR2"/>
  <c r="BQ2"/>
  <c r="BP2"/>
  <c r="BN2"/>
  <c r="BM2"/>
  <c r="BL2"/>
  <c r="BK2"/>
  <c r="BJ2"/>
  <c r="BI2"/>
  <c r="BH2"/>
  <c r="BF2"/>
  <c r="BE2"/>
  <c r="BC2"/>
  <c r="BB2"/>
  <c r="BA2"/>
  <c r="AY2"/>
  <c r="AX2"/>
  <c r="AW2"/>
  <c r="AV2"/>
  <c r="AU2"/>
  <c r="AT2"/>
  <c r="AS2"/>
  <c r="AR2"/>
  <c r="AZ2" s="1"/>
  <c r="AK2"/>
  <c r="AG2"/>
  <c r="DQ88" i="20"/>
  <c r="DN88"/>
  <c r="DL88"/>
  <c r="DI88"/>
  <c r="DZ86"/>
  <c r="DK86"/>
  <c r="DJ86"/>
  <c r="DH86"/>
  <c r="CT86"/>
  <c r="BC86"/>
  <c r="BB86"/>
  <c r="DX86" s="1"/>
  <c r="EB86" s="1"/>
  <c r="B86"/>
  <c r="FK86" s="1"/>
  <c r="FL86" s="1"/>
  <c r="A86"/>
  <c r="DZ85"/>
  <c r="DK85"/>
  <c r="DJ85"/>
  <c r="DH85"/>
  <c r="CJ85"/>
  <c r="CI85"/>
  <c r="B85"/>
  <c r="FK85" s="1"/>
  <c r="FL85" s="1"/>
  <c r="A85"/>
  <c r="DZ84"/>
  <c r="DK84"/>
  <c r="DJ84"/>
  <c r="DH84"/>
  <c r="DB84"/>
  <c r="DA84"/>
  <c r="CT84"/>
  <c r="CN84"/>
  <c r="CH84"/>
  <c r="CB84"/>
  <c r="BY84"/>
  <c r="BV84"/>
  <c r="BS84"/>
  <c r="BP84"/>
  <c r="BG84"/>
  <c r="AX84"/>
  <c r="AO84"/>
  <c r="AI84"/>
  <c r="Z84"/>
  <c r="W84"/>
  <c r="K84"/>
  <c r="H84"/>
  <c r="E84"/>
  <c r="B84"/>
  <c r="FK84" s="1"/>
  <c r="FL84" s="1"/>
  <c r="A84"/>
  <c r="FK83"/>
  <c r="FL83" s="1"/>
  <c r="DZ83"/>
  <c r="DK83"/>
  <c r="DJ83"/>
  <c r="DH83"/>
  <c r="CV83"/>
  <c r="CU83"/>
  <c r="CT83"/>
  <c r="CP83"/>
  <c r="CO83"/>
  <c r="CO88" s="1"/>
  <c r="CM83"/>
  <c r="CL83"/>
  <c r="BF83"/>
  <c r="BE83"/>
  <c r="BE88" s="1"/>
  <c r="BD83"/>
  <c r="AH83"/>
  <c r="AG83"/>
  <c r="B83"/>
  <c r="A83"/>
  <c r="DC82"/>
  <c r="CY82"/>
  <c r="CX82"/>
  <c r="CT82"/>
  <c r="CN82"/>
  <c r="CK82"/>
  <c r="CG82"/>
  <c r="CF82"/>
  <c r="CD82"/>
  <c r="CC82"/>
  <c r="CC88" s="1"/>
  <c r="CA82"/>
  <c r="BZ82"/>
  <c r="CB82" s="1"/>
  <c r="BX82"/>
  <c r="BW82"/>
  <c r="BW88" s="1"/>
  <c r="BU82"/>
  <c r="BT82"/>
  <c r="BR82"/>
  <c r="BQ82"/>
  <c r="BS82" s="1"/>
  <c r="BO82"/>
  <c r="BN82"/>
  <c r="BP82" s="1"/>
  <c r="BL82"/>
  <c r="BK82"/>
  <c r="BK88" s="1"/>
  <c r="BI82"/>
  <c r="BH82"/>
  <c r="BG82"/>
  <c r="AZ82"/>
  <c r="AY82"/>
  <c r="AW82"/>
  <c r="AV82"/>
  <c r="AV88" s="1"/>
  <c r="AT82"/>
  <c r="AS82"/>
  <c r="AQ82"/>
  <c r="AP82"/>
  <c r="DY82" s="1"/>
  <c r="DY88" s="1"/>
  <c r="AN82"/>
  <c r="AM82"/>
  <c r="AK82"/>
  <c r="AJ82"/>
  <c r="AJ88" s="1"/>
  <c r="AI82"/>
  <c r="AE82"/>
  <c r="AD82"/>
  <c r="AD88" s="1"/>
  <c r="AB82"/>
  <c r="AA82"/>
  <c r="Y82"/>
  <c r="X82"/>
  <c r="Z82" s="1"/>
  <c r="V82"/>
  <c r="U82"/>
  <c r="W82" s="1"/>
  <c r="S82"/>
  <c r="R82"/>
  <c r="R88" s="1"/>
  <c r="P82"/>
  <c r="O82"/>
  <c r="M82"/>
  <c r="L82"/>
  <c r="L88" s="1"/>
  <c r="J82"/>
  <c r="I82"/>
  <c r="K82" s="1"/>
  <c r="G82"/>
  <c r="F82"/>
  <c r="F88" s="1"/>
  <c r="D82"/>
  <c r="C82"/>
  <c r="B82"/>
  <c r="FK82" s="1"/>
  <c r="FL82" s="1"/>
  <c r="A82"/>
  <c r="DZ81"/>
  <c r="DK81"/>
  <c r="DJ81"/>
  <c r="DH81"/>
  <c r="CT81"/>
  <c r="BC81"/>
  <c r="BB81"/>
  <c r="B81"/>
  <c r="FK81" s="1"/>
  <c r="FL81" s="1"/>
  <c r="A81"/>
  <c r="DZ80"/>
  <c r="DV80"/>
  <c r="DC80"/>
  <c r="CT80"/>
  <c r="CN80"/>
  <c r="CH80"/>
  <c r="CA80"/>
  <c r="BZ80"/>
  <c r="BY80"/>
  <c r="BU80"/>
  <c r="BT80"/>
  <c r="BV80" s="1"/>
  <c r="BR80"/>
  <c r="BQ80"/>
  <c r="DX80" s="1"/>
  <c r="EB80" s="1"/>
  <c r="BP80"/>
  <c r="BG80"/>
  <c r="AX80"/>
  <c r="AO80"/>
  <c r="AI80"/>
  <c r="Z80"/>
  <c r="W80"/>
  <c r="K80"/>
  <c r="H80"/>
  <c r="E80"/>
  <c r="B80"/>
  <c r="FK80" s="1"/>
  <c r="FL80" s="1"/>
  <c r="A80"/>
  <c r="DZ79"/>
  <c r="DX79"/>
  <c r="EB79" s="1"/>
  <c r="DV79"/>
  <c r="DK79"/>
  <c r="DJ79"/>
  <c r="DH79"/>
  <c r="DC79"/>
  <c r="CT79"/>
  <c r="CN79"/>
  <c r="CH79"/>
  <c r="CA79"/>
  <c r="BZ79"/>
  <c r="BY79"/>
  <c r="BV79"/>
  <c r="BS79"/>
  <c r="BP79"/>
  <c r="BG79"/>
  <c r="AX79"/>
  <c r="AO79"/>
  <c r="AI79"/>
  <c r="Z79"/>
  <c r="W79"/>
  <c r="K79"/>
  <c r="H79"/>
  <c r="E79"/>
  <c r="B79"/>
  <c r="FK79" s="1"/>
  <c r="FL79" s="1"/>
  <c r="A79"/>
  <c r="DZ78"/>
  <c r="DX78"/>
  <c r="EB78" s="1"/>
  <c r="DV78"/>
  <c r="DK78"/>
  <c r="DJ78"/>
  <c r="DH78"/>
  <c r="DB78"/>
  <c r="DA78"/>
  <c r="CT78"/>
  <c r="CN78"/>
  <c r="CH78"/>
  <c r="CB78"/>
  <c r="BY78"/>
  <c r="BV78"/>
  <c r="BS78"/>
  <c r="BP78"/>
  <c r="BG78"/>
  <c r="AX78"/>
  <c r="AO78"/>
  <c r="AI78"/>
  <c r="Z78"/>
  <c r="W78"/>
  <c r="K78"/>
  <c r="H78"/>
  <c r="E78"/>
  <c r="B78"/>
  <c r="FK78" s="1"/>
  <c r="FL78" s="1"/>
  <c r="A78"/>
  <c r="DZ77"/>
  <c r="DX77"/>
  <c r="EB77" s="1"/>
  <c r="DK77"/>
  <c r="DJ77"/>
  <c r="DH77"/>
  <c r="DC77"/>
  <c r="CT77"/>
  <c r="CN77"/>
  <c r="CH77"/>
  <c r="CB77"/>
  <c r="BY77"/>
  <c r="BV77"/>
  <c r="BS77"/>
  <c r="BP77"/>
  <c r="BG77"/>
  <c r="BC77"/>
  <c r="BB77"/>
  <c r="AX77"/>
  <c r="AO77"/>
  <c r="AI77"/>
  <c r="Z77"/>
  <c r="W77"/>
  <c r="K77"/>
  <c r="H77"/>
  <c r="E77"/>
  <c r="B77"/>
  <c r="A77"/>
  <c r="DZ76"/>
  <c r="DV76"/>
  <c r="DK76"/>
  <c r="DJ76"/>
  <c r="DH76"/>
  <c r="DC76"/>
  <c r="CS76"/>
  <c r="CR76"/>
  <c r="DX76" s="1"/>
  <c r="CN76"/>
  <c r="CH76"/>
  <c r="CB76"/>
  <c r="BY76"/>
  <c r="BV76"/>
  <c r="BS76"/>
  <c r="BP76"/>
  <c r="BG76"/>
  <c r="AX76"/>
  <c r="AO76"/>
  <c r="AI76"/>
  <c r="Z76"/>
  <c r="W76"/>
  <c r="K76"/>
  <c r="H76"/>
  <c r="E76"/>
  <c r="B76"/>
  <c r="FK76" s="1"/>
  <c r="FL76" s="1"/>
  <c r="A76"/>
  <c r="DZ75"/>
  <c r="DV75"/>
  <c r="DK75"/>
  <c r="DH75"/>
  <c r="CT75"/>
  <c r="CA75"/>
  <c r="BZ75"/>
  <c r="BO75"/>
  <c r="BN75"/>
  <c r="DX75" s="1"/>
  <c r="EB75" s="1"/>
  <c r="BD75"/>
  <c r="B75"/>
  <c r="FK75" s="1"/>
  <c r="FL75" s="1"/>
  <c r="A75"/>
  <c r="DZ74"/>
  <c r="DK74"/>
  <c r="DJ74"/>
  <c r="DH74"/>
  <c r="DC74"/>
  <c r="CT74"/>
  <c r="CN74"/>
  <c r="CH74"/>
  <c r="CB74"/>
  <c r="BY74"/>
  <c r="BV74"/>
  <c r="BS74"/>
  <c r="BP74"/>
  <c r="BG74"/>
  <c r="BC74"/>
  <c r="BB74"/>
  <c r="AX74"/>
  <c r="AO74"/>
  <c r="AI74"/>
  <c r="Z74"/>
  <c r="W74"/>
  <c r="K74"/>
  <c r="H74"/>
  <c r="E74"/>
  <c r="B74"/>
  <c r="FK74" s="1"/>
  <c r="FL74" s="1"/>
  <c r="A74"/>
  <c r="DZ73"/>
  <c r="DV73"/>
  <c r="DK73"/>
  <c r="DJ73"/>
  <c r="DH73"/>
  <c r="CS73"/>
  <c r="CR73"/>
  <c r="BD73"/>
  <c r="B73"/>
  <c r="FK73" s="1"/>
  <c r="FL73" s="1"/>
  <c r="A73"/>
  <c r="DZ72"/>
  <c r="DV72"/>
  <c r="DK72"/>
  <c r="DJ72"/>
  <c r="DH72"/>
  <c r="DC72"/>
  <c r="CT72"/>
  <c r="CN72"/>
  <c r="CH72"/>
  <c r="CA72"/>
  <c r="BZ72"/>
  <c r="BY72"/>
  <c r="BV72"/>
  <c r="BS72"/>
  <c r="BP72"/>
  <c r="BG72"/>
  <c r="AX72"/>
  <c r="AO72"/>
  <c r="AI72"/>
  <c r="Z72"/>
  <c r="W72"/>
  <c r="K72"/>
  <c r="H72"/>
  <c r="E72"/>
  <c r="B72"/>
  <c r="FK72" s="1"/>
  <c r="FL72" s="1"/>
  <c r="A72"/>
  <c r="DZ71"/>
  <c r="DC71"/>
  <c r="CT71"/>
  <c r="CN71"/>
  <c r="CH71"/>
  <c r="CB71"/>
  <c r="BY71"/>
  <c r="BU71"/>
  <c r="BT71"/>
  <c r="BS71"/>
  <c r="BP71"/>
  <c r="BG71"/>
  <c r="BC71"/>
  <c r="BB71"/>
  <c r="AX71"/>
  <c r="AO71"/>
  <c r="AI71"/>
  <c r="Z71"/>
  <c r="W71"/>
  <c r="K71"/>
  <c r="H71"/>
  <c r="E71"/>
  <c r="B71"/>
  <c r="FK71" s="1"/>
  <c r="FL71" s="1"/>
  <c r="A71"/>
  <c r="DZ70"/>
  <c r="DV70"/>
  <c r="DK70"/>
  <c r="DH70"/>
  <c r="CT70"/>
  <c r="BO70"/>
  <c r="BN70"/>
  <c r="DD70" s="1"/>
  <c r="BD70"/>
  <c r="B70"/>
  <c r="A70"/>
  <c r="DZ69"/>
  <c r="DV69"/>
  <c r="DC69"/>
  <c r="CT69"/>
  <c r="CN69"/>
  <c r="CH69"/>
  <c r="CB69"/>
  <c r="BY69"/>
  <c r="BU69"/>
  <c r="DH69" s="1"/>
  <c r="BT69"/>
  <c r="BR69"/>
  <c r="BQ69"/>
  <c r="DX69" s="1"/>
  <c r="BP69"/>
  <c r="BG69"/>
  <c r="BD69"/>
  <c r="AX69"/>
  <c r="AO69"/>
  <c r="AI69"/>
  <c r="Z69"/>
  <c r="W69"/>
  <c r="K69"/>
  <c r="H69"/>
  <c r="E69"/>
  <c r="B69"/>
  <c r="FK69" s="1"/>
  <c r="FL69" s="1"/>
  <c r="A69"/>
  <c r="DZ68"/>
  <c r="DK68"/>
  <c r="DJ68"/>
  <c r="DH68"/>
  <c r="DC68"/>
  <c r="CT68"/>
  <c r="CN68"/>
  <c r="CH68"/>
  <c r="CB68"/>
  <c r="BY68"/>
  <c r="BV68"/>
  <c r="BS68"/>
  <c r="BP68"/>
  <c r="BG68"/>
  <c r="BC68"/>
  <c r="BB68"/>
  <c r="AX68"/>
  <c r="AO68"/>
  <c r="AI68"/>
  <c r="Z68"/>
  <c r="W68"/>
  <c r="K68"/>
  <c r="H68"/>
  <c r="E68"/>
  <c r="B68"/>
  <c r="FK68" s="1"/>
  <c r="FL68" s="1"/>
  <c r="FM68" s="1"/>
  <c r="A68"/>
  <c r="DZ67"/>
  <c r="DV67"/>
  <c r="DC67"/>
  <c r="CT67"/>
  <c r="CN67"/>
  <c r="CH67"/>
  <c r="CB67"/>
  <c r="BY67"/>
  <c r="BU67"/>
  <c r="DH67" s="1"/>
  <c r="BT67"/>
  <c r="BR67"/>
  <c r="BQ67"/>
  <c r="DX67" s="1"/>
  <c r="BP67"/>
  <c r="BG67"/>
  <c r="BD67"/>
  <c r="AX67"/>
  <c r="AO67"/>
  <c r="AI67"/>
  <c r="Z67"/>
  <c r="W67"/>
  <c r="K67"/>
  <c r="H67"/>
  <c r="E67"/>
  <c r="B67"/>
  <c r="A67"/>
  <c r="FK66"/>
  <c r="FL66" s="1"/>
  <c r="FM66" s="1"/>
  <c r="DZ66"/>
  <c r="DK66"/>
  <c r="DJ66"/>
  <c r="DH66"/>
  <c r="DC66"/>
  <c r="CT66"/>
  <c r="CN66"/>
  <c r="CH66"/>
  <c r="CB66"/>
  <c r="BY66"/>
  <c r="BV66"/>
  <c r="BS66"/>
  <c r="BP66"/>
  <c r="BG66"/>
  <c r="BC66"/>
  <c r="BB66"/>
  <c r="AX66"/>
  <c r="AO66"/>
  <c r="AI66"/>
  <c r="Z66"/>
  <c r="W66"/>
  <c r="K66"/>
  <c r="H66"/>
  <c r="E66"/>
  <c r="B66"/>
  <c r="A66"/>
  <c r="DZ65"/>
  <c r="DV65"/>
  <c r="CT65"/>
  <c r="BU65"/>
  <c r="DH65" s="1"/>
  <c r="BT65"/>
  <c r="BR65"/>
  <c r="BQ65"/>
  <c r="DX65" s="1"/>
  <c r="EB65" s="1"/>
  <c r="BD65"/>
  <c r="B65"/>
  <c r="FK65" s="1"/>
  <c r="FL65" s="1"/>
  <c r="A65"/>
  <c r="DZ64"/>
  <c r="DK64"/>
  <c r="DJ64"/>
  <c r="DH64"/>
  <c r="DC64"/>
  <c r="CT64"/>
  <c r="CN64"/>
  <c r="CH64"/>
  <c r="CB64"/>
  <c r="BY64"/>
  <c r="BV64"/>
  <c r="BS64"/>
  <c r="BP64"/>
  <c r="BG64"/>
  <c r="BC64"/>
  <c r="BB64"/>
  <c r="DX64" s="1"/>
  <c r="EB64" s="1"/>
  <c r="AX64"/>
  <c r="AO64"/>
  <c r="AI64"/>
  <c r="Z64"/>
  <c r="W64"/>
  <c r="K64"/>
  <c r="H64"/>
  <c r="E64"/>
  <c r="B64"/>
  <c r="A64"/>
  <c r="FK63"/>
  <c r="FL63" s="1"/>
  <c r="FM63" s="1"/>
  <c r="DZ63"/>
  <c r="DV63"/>
  <c r="CT63"/>
  <c r="CA63"/>
  <c r="BZ63"/>
  <c r="BU63"/>
  <c r="DH63" s="1"/>
  <c r="BT63"/>
  <c r="BR63"/>
  <c r="DK63" s="1"/>
  <c r="BQ63"/>
  <c r="DX63" s="1"/>
  <c r="EB63" s="1"/>
  <c r="BD63"/>
  <c r="B63"/>
  <c r="A63"/>
  <c r="DZ62"/>
  <c r="DV62"/>
  <c r="DK62"/>
  <c r="DH62"/>
  <c r="DC62"/>
  <c r="CT62"/>
  <c r="CN62"/>
  <c r="CH62"/>
  <c r="CB62"/>
  <c r="BY62"/>
  <c r="BV62"/>
  <c r="BS62"/>
  <c r="BO62"/>
  <c r="BN62"/>
  <c r="BP62" s="1"/>
  <c r="BG62"/>
  <c r="BD62"/>
  <c r="AX62"/>
  <c r="AO62"/>
  <c r="AI62"/>
  <c r="Z62"/>
  <c r="W62"/>
  <c r="K62"/>
  <c r="H62"/>
  <c r="E62"/>
  <c r="B62"/>
  <c r="A62"/>
  <c r="DZ61"/>
  <c r="DV61"/>
  <c r="DK61"/>
  <c r="DH61"/>
  <c r="DC61"/>
  <c r="CT61"/>
  <c r="CN61"/>
  <c r="CH61"/>
  <c r="CB61"/>
  <c r="BY61"/>
  <c r="BV61"/>
  <c r="BS61"/>
  <c r="BO61"/>
  <c r="DJ61" s="1"/>
  <c r="BN61"/>
  <c r="BG61"/>
  <c r="BD61"/>
  <c r="AX61"/>
  <c r="AO61"/>
  <c r="AI61"/>
  <c r="Z61"/>
  <c r="W61"/>
  <c r="K61"/>
  <c r="H61"/>
  <c r="E61"/>
  <c r="B61"/>
  <c r="FK61" s="1"/>
  <c r="FL61" s="1"/>
  <c r="A61"/>
  <c r="DZ60"/>
  <c r="DX60"/>
  <c r="EB60" s="1"/>
  <c r="DK60"/>
  <c r="DJ60"/>
  <c r="DH60"/>
  <c r="DC60"/>
  <c r="CT60"/>
  <c r="CN60"/>
  <c r="CH60"/>
  <c r="CB60"/>
  <c r="BY60"/>
  <c r="BV60"/>
  <c r="BS60"/>
  <c r="BP60"/>
  <c r="BG60"/>
  <c r="BC60"/>
  <c r="BB60"/>
  <c r="AX60"/>
  <c r="AO60"/>
  <c r="AI60"/>
  <c r="Z60"/>
  <c r="W60"/>
  <c r="K60"/>
  <c r="H60"/>
  <c r="E60"/>
  <c r="B60"/>
  <c r="A60"/>
  <c r="FK59"/>
  <c r="FL59" s="1"/>
  <c r="DZ59"/>
  <c r="DK59"/>
  <c r="DJ59"/>
  <c r="DH59"/>
  <c r="DC59"/>
  <c r="CT59"/>
  <c r="CN59"/>
  <c r="CH59"/>
  <c r="CB59"/>
  <c r="BY59"/>
  <c r="BV59"/>
  <c r="BS59"/>
  <c r="BP59"/>
  <c r="BG59"/>
  <c r="BC59"/>
  <c r="BB59"/>
  <c r="AX59"/>
  <c r="AO59"/>
  <c r="AI59"/>
  <c r="Z59"/>
  <c r="W59"/>
  <c r="K59"/>
  <c r="H59"/>
  <c r="E59"/>
  <c r="B59"/>
  <c r="A59"/>
  <c r="DZ58"/>
  <c r="DX58"/>
  <c r="EB58" s="1"/>
  <c r="DK58"/>
  <c r="DJ58"/>
  <c r="DH58"/>
  <c r="DC58"/>
  <c r="CT58"/>
  <c r="CN58"/>
  <c r="CH58"/>
  <c r="CB58"/>
  <c r="BY58"/>
  <c r="BV58"/>
  <c r="BS58"/>
  <c r="BP58"/>
  <c r="BG58"/>
  <c r="BC58"/>
  <c r="BB58"/>
  <c r="AX58"/>
  <c r="AO58"/>
  <c r="AI58"/>
  <c r="Z58"/>
  <c r="W58"/>
  <c r="K58"/>
  <c r="H58"/>
  <c r="E58"/>
  <c r="B58"/>
  <c r="FK58" s="1"/>
  <c r="FL58" s="1"/>
  <c r="A58"/>
  <c r="FK57"/>
  <c r="FL57" s="1"/>
  <c r="DZ57"/>
  <c r="DV57"/>
  <c r="DK57"/>
  <c r="DH57"/>
  <c r="CT57"/>
  <c r="BO57"/>
  <c r="DJ57" s="1"/>
  <c r="BN57"/>
  <c r="DX57" s="1"/>
  <c r="EB57" s="1"/>
  <c r="BD57"/>
  <c r="B57"/>
  <c r="A57"/>
  <c r="DZ56"/>
  <c r="DX56"/>
  <c r="EB56" s="1"/>
  <c r="DK56"/>
  <c r="DJ56"/>
  <c r="DH56"/>
  <c r="DC56"/>
  <c r="CT56"/>
  <c r="CN56"/>
  <c r="CH56"/>
  <c r="CB56"/>
  <c r="BY56"/>
  <c r="BV56"/>
  <c r="BS56"/>
  <c r="BP56"/>
  <c r="BG56"/>
  <c r="BC56"/>
  <c r="BB56"/>
  <c r="DV56" s="1"/>
  <c r="AX56"/>
  <c r="AO56"/>
  <c r="AI56"/>
  <c r="Z56"/>
  <c r="W56"/>
  <c r="K56"/>
  <c r="H56"/>
  <c r="E56"/>
  <c r="B56"/>
  <c r="A56"/>
  <c r="DZ55"/>
  <c r="DV55"/>
  <c r="DK55"/>
  <c r="DJ55"/>
  <c r="DH55"/>
  <c r="DC55"/>
  <c r="CT55"/>
  <c r="CN55"/>
  <c r="CH55"/>
  <c r="CA55"/>
  <c r="BZ55"/>
  <c r="BY55"/>
  <c r="BV55"/>
  <c r="BS55"/>
  <c r="BP55"/>
  <c r="BG55"/>
  <c r="BD55"/>
  <c r="AX55"/>
  <c r="AO55"/>
  <c r="AI55"/>
  <c r="Z55"/>
  <c r="W55"/>
  <c r="K55"/>
  <c r="H55"/>
  <c r="E55"/>
  <c r="B55"/>
  <c r="FK55" s="1"/>
  <c r="FL55" s="1"/>
  <c r="FM55" s="1"/>
  <c r="A55"/>
  <c r="DZ54"/>
  <c r="DK54"/>
  <c r="DJ54"/>
  <c r="DH54"/>
  <c r="DC54"/>
  <c r="CT54"/>
  <c r="CN54"/>
  <c r="CH54"/>
  <c r="CB54"/>
  <c r="BY54"/>
  <c r="BV54"/>
  <c r="BS54"/>
  <c r="BP54"/>
  <c r="BG54"/>
  <c r="BC54"/>
  <c r="BB54"/>
  <c r="BD54" s="1"/>
  <c r="AX54"/>
  <c r="AO54"/>
  <c r="AI54"/>
  <c r="Z54"/>
  <c r="W54"/>
  <c r="K54"/>
  <c r="H54"/>
  <c r="E54"/>
  <c r="B54"/>
  <c r="A54"/>
  <c r="DZ53"/>
  <c r="DK53"/>
  <c r="DJ53"/>
  <c r="DH53"/>
  <c r="DC53"/>
  <c r="CT53"/>
  <c r="CN53"/>
  <c r="CH53"/>
  <c r="CB53"/>
  <c r="BY53"/>
  <c r="BV53"/>
  <c r="BS53"/>
  <c r="BP53"/>
  <c r="BG53"/>
  <c r="BC53"/>
  <c r="BB53"/>
  <c r="AX53"/>
  <c r="AO53"/>
  <c r="AI53"/>
  <c r="Z53"/>
  <c r="W53"/>
  <c r="K53"/>
  <c r="H53"/>
  <c r="E53"/>
  <c r="B53"/>
  <c r="FK53" s="1"/>
  <c r="FL53" s="1"/>
  <c r="A53"/>
  <c r="DZ52"/>
  <c r="DV52"/>
  <c r="DK52"/>
  <c r="DH52"/>
  <c r="CT52"/>
  <c r="CA52"/>
  <c r="BZ52"/>
  <c r="BO52"/>
  <c r="BN52"/>
  <c r="DX52" s="1"/>
  <c r="EB52" s="1"/>
  <c r="BD52"/>
  <c r="B52"/>
  <c r="FK52" s="1"/>
  <c r="FL52" s="1"/>
  <c r="A52"/>
  <c r="DZ51"/>
  <c r="DV51"/>
  <c r="DK51"/>
  <c r="DH51"/>
  <c r="DC51"/>
  <c r="CT51"/>
  <c r="CN51"/>
  <c r="CH51"/>
  <c r="CB51"/>
  <c r="BY51"/>
  <c r="BV51"/>
  <c r="BS51"/>
  <c r="BO51"/>
  <c r="DJ51" s="1"/>
  <c r="BN51"/>
  <c r="BG51"/>
  <c r="BD51"/>
  <c r="AX51"/>
  <c r="AO51"/>
  <c r="AI51"/>
  <c r="Z51"/>
  <c r="W51"/>
  <c r="K51"/>
  <c r="H51"/>
  <c r="E51"/>
  <c r="B51"/>
  <c r="FK51" s="1"/>
  <c r="FL51" s="1"/>
  <c r="A51"/>
  <c r="DZ50"/>
  <c r="DV50"/>
  <c r="DK50"/>
  <c r="DJ50"/>
  <c r="DH50"/>
  <c r="DC50"/>
  <c r="CT50"/>
  <c r="CN50"/>
  <c r="CH50"/>
  <c r="CA50"/>
  <c r="BZ50"/>
  <c r="CB50" s="1"/>
  <c r="BY50"/>
  <c r="BV50"/>
  <c r="BS50"/>
  <c r="BP50"/>
  <c r="BG50"/>
  <c r="BD50"/>
  <c r="AX50"/>
  <c r="AO50"/>
  <c r="AI50"/>
  <c r="Z50"/>
  <c r="W50"/>
  <c r="K50"/>
  <c r="H50"/>
  <c r="E50"/>
  <c r="B50"/>
  <c r="A50"/>
  <c r="DZ49"/>
  <c r="DV49"/>
  <c r="DK49"/>
  <c r="DH49"/>
  <c r="DC49"/>
  <c r="CT49"/>
  <c r="CN49"/>
  <c r="CH49"/>
  <c r="CB49"/>
  <c r="BY49"/>
  <c r="BV49"/>
  <c r="BS49"/>
  <c r="BO49"/>
  <c r="DJ49" s="1"/>
  <c r="BN49"/>
  <c r="BG49"/>
  <c r="BD49"/>
  <c r="AX49"/>
  <c r="AO49"/>
  <c r="AI49"/>
  <c r="Z49"/>
  <c r="W49"/>
  <c r="K49"/>
  <c r="H49"/>
  <c r="E49"/>
  <c r="B49"/>
  <c r="FK49" s="1"/>
  <c r="FL49" s="1"/>
  <c r="A49"/>
  <c r="DZ48"/>
  <c r="DX48"/>
  <c r="EB48" s="1"/>
  <c r="DK48"/>
  <c r="DJ48"/>
  <c r="DH48"/>
  <c r="DC48"/>
  <c r="CT48"/>
  <c r="CN48"/>
  <c r="CH48"/>
  <c r="CB48"/>
  <c r="BY48"/>
  <c r="BV48"/>
  <c r="BS48"/>
  <c r="BP48"/>
  <c r="BG48"/>
  <c r="BC48"/>
  <c r="BB48"/>
  <c r="AX48"/>
  <c r="AO48"/>
  <c r="AI48"/>
  <c r="Z48"/>
  <c r="W48"/>
  <c r="K48"/>
  <c r="H48"/>
  <c r="E48"/>
  <c r="B48"/>
  <c r="A48"/>
  <c r="FK47"/>
  <c r="FL47" s="1"/>
  <c r="DZ47"/>
  <c r="DV47"/>
  <c r="CT47"/>
  <c r="CA47"/>
  <c r="BZ47"/>
  <c r="BU47"/>
  <c r="BT47"/>
  <c r="BR47"/>
  <c r="BQ47"/>
  <c r="DX47" s="1"/>
  <c r="EB47" s="1"/>
  <c r="BD47"/>
  <c r="B47"/>
  <c r="A47"/>
  <c r="DZ46"/>
  <c r="DX46"/>
  <c r="EB46" s="1"/>
  <c r="DK46"/>
  <c r="DJ46"/>
  <c r="DH46"/>
  <c r="DC46"/>
  <c r="CT46"/>
  <c r="CN46"/>
  <c r="CH46"/>
  <c r="CB46"/>
  <c r="BY46"/>
  <c r="BV46"/>
  <c r="BS46"/>
  <c r="BP46"/>
  <c r="BG46"/>
  <c r="BC46"/>
  <c r="BB46"/>
  <c r="AX46"/>
  <c r="AO46"/>
  <c r="AI46"/>
  <c r="Z46"/>
  <c r="W46"/>
  <c r="K46"/>
  <c r="H46"/>
  <c r="E46"/>
  <c r="B46"/>
  <c r="A46"/>
  <c r="DZ45"/>
  <c r="DV45"/>
  <c r="DK45"/>
  <c r="DJ45"/>
  <c r="DH45"/>
  <c r="CS45"/>
  <c r="CR45"/>
  <c r="B45"/>
  <c r="FK45" s="1"/>
  <c r="FL45" s="1"/>
  <c r="A45"/>
  <c r="DZ44"/>
  <c r="DV44"/>
  <c r="CT44"/>
  <c r="BU44"/>
  <c r="DH44" s="1"/>
  <c r="BT44"/>
  <c r="BR44"/>
  <c r="BQ44"/>
  <c r="DX44" s="1"/>
  <c r="EB44" s="1"/>
  <c r="BD44"/>
  <c r="B44"/>
  <c r="FK44" s="1"/>
  <c r="FL44" s="1"/>
  <c r="A44"/>
  <c r="DZ43"/>
  <c r="DV43"/>
  <c r="DK43"/>
  <c r="DH43"/>
  <c r="DC43"/>
  <c r="CT43"/>
  <c r="CN43"/>
  <c r="CH43"/>
  <c r="CB43"/>
  <c r="BY43"/>
  <c r="BV43"/>
  <c r="BS43"/>
  <c r="BO43"/>
  <c r="DJ43" s="1"/>
  <c r="BN43"/>
  <c r="BG43"/>
  <c r="AX43"/>
  <c r="AO43"/>
  <c r="AI43"/>
  <c r="Z43"/>
  <c r="W43"/>
  <c r="K43"/>
  <c r="H43"/>
  <c r="E43"/>
  <c r="B43"/>
  <c r="FK43" s="1"/>
  <c r="FL43" s="1"/>
  <c r="A43"/>
  <c r="DZ42"/>
  <c r="DV42"/>
  <c r="DC42"/>
  <c r="CT42"/>
  <c r="CN42"/>
  <c r="CH42"/>
  <c r="CB42"/>
  <c r="BY42"/>
  <c r="BU42"/>
  <c r="BT42"/>
  <c r="BR42"/>
  <c r="BQ42"/>
  <c r="DX42" s="1"/>
  <c r="EB42" s="1"/>
  <c r="BP42"/>
  <c r="BG42"/>
  <c r="AX42"/>
  <c r="AO42"/>
  <c r="AI42"/>
  <c r="Z42"/>
  <c r="W42"/>
  <c r="K42"/>
  <c r="H42"/>
  <c r="E42"/>
  <c r="B42"/>
  <c r="FK42" s="1"/>
  <c r="FL42" s="1"/>
  <c r="A42"/>
  <c r="DZ41"/>
  <c r="DV41"/>
  <c r="DK41"/>
  <c r="DH41"/>
  <c r="DC41"/>
  <c r="CT41"/>
  <c r="CN41"/>
  <c r="CH41"/>
  <c r="CB41"/>
  <c r="BY41"/>
  <c r="BV41"/>
  <c r="BS41"/>
  <c r="BO41"/>
  <c r="BN41"/>
  <c r="DD41" s="1"/>
  <c r="DT41" s="1"/>
  <c r="BG41"/>
  <c r="AX41"/>
  <c r="AO41"/>
  <c r="AI41"/>
  <c r="Z41"/>
  <c r="W41"/>
  <c r="K41"/>
  <c r="H41"/>
  <c r="E41"/>
  <c r="B41"/>
  <c r="FK41" s="1"/>
  <c r="FL41" s="1"/>
  <c r="A41"/>
  <c r="DZ40"/>
  <c r="DK40"/>
  <c r="DJ40"/>
  <c r="DH40"/>
  <c r="CT40"/>
  <c r="BC40"/>
  <c r="BB40"/>
  <c r="DX40" s="1"/>
  <c r="EB40" s="1"/>
  <c r="B40"/>
  <c r="FK40" s="1"/>
  <c r="FL40" s="1"/>
  <c r="A40"/>
  <c r="DZ39"/>
  <c r="DV39"/>
  <c r="DK39"/>
  <c r="DH39"/>
  <c r="DC39"/>
  <c r="CT39"/>
  <c r="CN39"/>
  <c r="CH39"/>
  <c r="CA39"/>
  <c r="BZ39"/>
  <c r="BY39"/>
  <c r="BV39"/>
  <c r="BS39"/>
  <c r="BO39"/>
  <c r="BN39"/>
  <c r="DX39" s="1"/>
  <c r="EB39" s="1"/>
  <c r="BG39"/>
  <c r="BD39"/>
  <c r="AX39"/>
  <c r="AO39"/>
  <c r="AI39"/>
  <c r="Z39"/>
  <c r="W39"/>
  <c r="K39"/>
  <c r="H39"/>
  <c r="E39"/>
  <c r="B39"/>
  <c r="FK39" s="1"/>
  <c r="FL39" s="1"/>
  <c r="FM39" s="1"/>
  <c r="A39"/>
  <c r="DZ38"/>
  <c r="DX38"/>
  <c r="EB38" s="1"/>
  <c r="DK38"/>
  <c r="DJ38"/>
  <c r="DH38"/>
  <c r="DC38"/>
  <c r="CT38"/>
  <c r="CN38"/>
  <c r="CH38"/>
  <c r="CB38"/>
  <c r="BY38"/>
  <c r="BV38"/>
  <c r="BS38"/>
  <c r="BP38"/>
  <c r="BG38"/>
  <c r="BC38"/>
  <c r="BB38"/>
  <c r="DV38" s="1"/>
  <c r="AX38"/>
  <c r="AO38"/>
  <c r="AI38"/>
  <c r="Z38"/>
  <c r="W38"/>
  <c r="K38"/>
  <c r="H38"/>
  <c r="E38"/>
  <c r="B38"/>
  <c r="A38"/>
  <c r="DZ37"/>
  <c r="DV37"/>
  <c r="DK37"/>
  <c r="DJ37"/>
  <c r="DH37"/>
  <c r="DC37"/>
  <c r="CS37"/>
  <c r="CR37"/>
  <c r="DX37" s="1"/>
  <c r="EB37" s="1"/>
  <c r="CN37"/>
  <c r="CH37"/>
  <c r="CB37"/>
  <c r="BY37"/>
  <c r="BV37"/>
  <c r="BS37"/>
  <c r="BP37"/>
  <c r="BG37"/>
  <c r="BD37"/>
  <c r="AX37"/>
  <c r="AO37"/>
  <c r="AI37"/>
  <c r="Z37"/>
  <c r="W37"/>
  <c r="K37"/>
  <c r="H37"/>
  <c r="E37"/>
  <c r="B37"/>
  <c r="FK37" s="1"/>
  <c r="FL37" s="1"/>
  <c r="FM37" s="1"/>
  <c r="A37"/>
  <c r="DZ36"/>
  <c r="DV36"/>
  <c r="DK36"/>
  <c r="DH36"/>
  <c r="DC36"/>
  <c r="CT36"/>
  <c r="CN36"/>
  <c r="CH36"/>
  <c r="CB36"/>
  <c r="BY36"/>
  <c r="BV36"/>
  <c r="BS36"/>
  <c r="BO36"/>
  <c r="DJ36" s="1"/>
  <c r="BN36"/>
  <c r="DX36" s="1"/>
  <c r="EB36" s="1"/>
  <c r="BG36"/>
  <c r="BD36"/>
  <c r="AX36"/>
  <c r="AO36"/>
  <c r="AI36"/>
  <c r="Z36"/>
  <c r="W36"/>
  <c r="K36"/>
  <c r="H36"/>
  <c r="E36"/>
  <c r="B36"/>
  <c r="A36"/>
  <c r="FK35"/>
  <c r="FL35" s="1"/>
  <c r="FM35" s="1"/>
  <c r="DZ35"/>
  <c r="DV35"/>
  <c r="DK35"/>
  <c r="DH35"/>
  <c r="DC35"/>
  <c r="CT35"/>
  <c r="CN35"/>
  <c r="CH35"/>
  <c r="CB35"/>
  <c r="BY35"/>
  <c r="BV35"/>
  <c r="BS35"/>
  <c r="BO35"/>
  <c r="BN35"/>
  <c r="DJ35" s="1"/>
  <c r="BG35"/>
  <c r="BD35"/>
  <c r="AX35"/>
  <c r="AO35"/>
  <c r="AI35"/>
  <c r="Z35"/>
  <c r="W35"/>
  <c r="K35"/>
  <c r="H35"/>
  <c r="E35"/>
  <c r="B35"/>
  <c r="A35"/>
  <c r="DZ34"/>
  <c r="DX34"/>
  <c r="EB34" s="1"/>
  <c r="DK34"/>
  <c r="DJ34"/>
  <c r="DH34"/>
  <c r="DC34"/>
  <c r="CT34"/>
  <c r="CN34"/>
  <c r="CH34"/>
  <c r="CB34"/>
  <c r="BY34"/>
  <c r="BV34"/>
  <c r="BS34"/>
  <c r="BP34"/>
  <c r="BG34"/>
  <c r="BC34"/>
  <c r="BB34"/>
  <c r="DV34" s="1"/>
  <c r="AX34"/>
  <c r="AO34"/>
  <c r="AI34"/>
  <c r="Z34"/>
  <c r="W34"/>
  <c r="K34"/>
  <c r="H34"/>
  <c r="E34"/>
  <c r="B34"/>
  <c r="A34"/>
  <c r="FK33"/>
  <c r="FL33" s="1"/>
  <c r="FM33" s="1"/>
  <c r="DZ33"/>
  <c r="DV33"/>
  <c r="DK33"/>
  <c r="DH33"/>
  <c r="DC33"/>
  <c r="CT33"/>
  <c r="CN33"/>
  <c r="CH33"/>
  <c r="CB33"/>
  <c r="BY33"/>
  <c r="BV33"/>
  <c r="BS33"/>
  <c r="BO33"/>
  <c r="BN33"/>
  <c r="DJ33" s="1"/>
  <c r="BG33"/>
  <c r="BD33"/>
  <c r="AX33"/>
  <c r="AO33"/>
  <c r="AI33"/>
  <c r="Z33"/>
  <c r="W33"/>
  <c r="K33"/>
  <c r="H33"/>
  <c r="E33"/>
  <c r="B33"/>
  <c r="A33"/>
  <c r="DZ32"/>
  <c r="DV32"/>
  <c r="DK32"/>
  <c r="DH32"/>
  <c r="CT32"/>
  <c r="CA32"/>
  <c r="BZ32"/>
  <c r="BO32"/>
  <c r="DJ32" s="1"/>
  <c r="BN32"/>
  <c r="BD32"/>
  <c r="B32"/>
  <c r="FK32" s="1"/>
  <c r="FL32" s="1"/>
  <c r="A32"/>
  <c r="DZ31"/>
  <c r="DV31"/>
  <c r="DK31"/>
  <c r="DH31"/>
  <c r="DC31"/>
  <c r="CT31"/>
  <c r="CN31"/>
  <c r="CH31"/>
  <c r="CB31"/>
  <c r="BY31"/>
  <c r="BV31"/>
  <c r="BS31"/>
  <c r="BO31"/>
  <c r="BN31"/>
  <c r="DX31" s="1"/>
  <c r="EB31" s="1"/>
  <c r="BG31"/>
  <c r="AX31"/>
  <c r="AO31"/>
  <c r="AI31"/>
  <c r="Z31"/>
  <c r="W31"/>
  <c r="K31"/>
  <c r="H31"/>
  <c r="E31"/>
  <c r="B31"/>
  <c r="FK31" s="1"/>
  <c r="FL31" s="1"/>
  <c r="A31"/>
  <c r="DZ30"/>
  <c r="DV30"/>
  <c r="DC30"/>
  <c r="CT30"/>
  <c r="CN30"/>
  <c r="CH30"/>
  <c r="CB30"/>
  <c r="BY30"/>
  <c r="BU30"/>
  <c r="DH30" s="1"/>
  <c r="BT30"/>
  <c r="BR30"/>
  <c r="DJ30" s="1"/>
  <c r="BQ30"/>
  <c r="DX30" s="1"/>
  <c r="BP30"/>
  <c r="BG30"/>
  <c r="AX30"/>
  <c r="AO30"/>
  <c r="AI30"/>
  <c r="Z30"/>
  <c r="W30"/>
  <c r="K30"/>
  <c r="H30"/>
  <c r="E30"/>
  <c r="B30"/>
  <c r="FK30" s="1"/>
  <c r="FL30" s="1"/>
  <c r="A30"/>
  <c r="DZ29"/>
  <c r="DV29"/>
  <c r="DK29"/>
  <c r="DJ29"/>
  <c r="DH29"/>
  <c r="CT29"/>
  <c r="CA29"/>
  <c r="BZ29"/>
  <c r="DX29" s="1"/>
  <c r="EB29" s="1"/>
  <c r="BD29"/>
  <c r="B29"/>
  <c r="FK29" s="1"/>
  <c r="FL29" s="1"/>
  <c r="A29"/>
  <c r="DZ28"/>
  <c r="DV28"/>
  <c r="DC28"/>
  <c r="CT28"/>
  <c r="CN28"/>
  <c r="CH28"/>
  <c r="CB28"/>
  <c r="BY28"/>
  <c r="BU28"/>
  <c r="DH28" s="1"/>
  <c r="BT28"/>
  <c r="BR28"/>
  <c r="DJ28" s="1"/>
  <c r="BQ28"/>
  <c r="DX28" s="1"/>
  <c r="BP28"/>
  <c r="BG28"/>
  <c r="AX28"/>
  <c r="AO28"/>
  <c r="AI28"/>
  <c r="Z28"/>
  <c r="W28"/>
  <c r="K28"/>
  <c r="H28"/>
  <c r="E28"/>
  <c r="B28"/>
  <c r="FK28" s="1"/>
  <c r="FL28" s="1"/>
  <c r="A28"/>
  <c r="DZ27"/>
  <c r="DV27"/>
  <c r="DK27"/>
  <c r="DH27"/>
  <c r="CT27"/>
  <c r="BO27"/>
  <c r="BN27"/>
  <c r="DX27" s="1"/>
  <c r="EB27" s="1"/>
  <c r="BD27"/>
  <c r="B27"/>
  <c r="FK27" s="1"/>
  <c r="FL27" s="1"/>
  <c r="A27"/>
  <c r="FK26"/>
  <c r="FL26" s="1"/>
  <c r="DZ26"/>
  <c r="DK26"/>
  <c r="DJ26"/>
  <c r="DH26"/>
  <c r="DC26"/>
  <c r="CT26"/>
  <c r="CN26"/>
  <c r="CH26"/>
  <c r="CB26"/>
  <c r="BY26"/>
  <c r="BV26"/>
  <c r="BS26"/>
  <c r="BP26"/>
  <c r="BG26"/>
  <c r="BC26"/>
  <c r="BB26"/>
  <c r="AX26"/>
  <c r="AO26"/>
  <c r="AI26"/>
  <c r="Z26"/>
  <c r="W26"/>
  <c r="K26"/>
  <c r="H26"/>
  <c r="E26"/>
  <c r="B26"/>
  <c r="A26"/>
  <c r="DZ25"/>
  <c r="DX25"/>
  <c r="EB25" s="1"/>
  <c r="DV25"/>
  <c r="DK25"/>
  <c r="DJ25"/>
  <c r="DH25"/>
  <c r="CS25"/>
  <c r="CR25"/>
  <c r="DD25" s="1"/>
  <c r="DT25" s="1"/>
  <c r="B25"/>
  <c r="A25"/>
  <c r="DZ24"/>
  <c r="DV24"/>
  <c r="DC24"/>
  <c r="CT24"/>
  <c r="CN24"/>
  <c r="CH24"/>
  <c r="CB24"/>
  <c r="BY24"/>
  <c r="BU24"/>
  <c r="BT24"/>
  <c r="BR24"/>
  <c r="BQ24"/>
  <c r="DX24" s="1"/>
  <c r="BP24"/>
  <c r="BG24"/>
  <c r="AX24"/>
  <c r="AO24"/>
  <c r="AI24"/>
  <c r="Z24"/>
  <c r="W24"/>
  <c r="K24"/>
  <c r="H24"/>
  <c r="E24"/>
  <c r="B24"/>
  <c r="FK24" s="1"/>
  <c r="FL24" s="1"/>
  <c r="A24"/>
  <c r="DZ23"/>
  <c r="DK23"/>
  <c r="DJ23"/>
  <c r="DH23"/>
  <c r="CT23"/>
  <c r="BC23"/>
  <c r="BB23"/>
  <c r="DX23" s="1"/>
  <c r="EB23" s="1"/>
  <c r="B23"/>
  <c r="FK23" s="1"/>
  <c r="FL23" s="1"/>
  <c r="FO23" s="1"/>
  <c r="A23"/>
  <c r="DZ22"/>
  <c r="DV22"/>
  <c r="DK22"/>
  <c r="DJ22"/>
  <c r="DH22"/>
  <c r="DC22"/>
  <c r="CS22"/>
  <c r="CR22"/>
  <c r="CR88" s="1"/>
  <c r="CN22"/>
  <c r="CH22"/>
  <c r="CB22"/>
  <c r="BY22"/>
  <c r="BV22"/>
  <c r="BS22"/>
  <c r="BP22"/>
  <c r="BG22"/>
  <c r="BD22"/>
  <c r="AX22"/>
  <c r="AO22"/>
  <c r="AI22"/>
  <c r="Z22"/>
  <c r="W22"/>
  <c r="K22"/>
  <c r="H22"/>
  <c r="E22"/>
  <c r="B22"/>
  <c r="FK22" s="1"/>
  <c r="FL22" s="1"/>
  <c r="FO22" s="1"/>
  <c r="A22"/>
  <c r="DZ21"/>
  <c r="DK21"/>
  <c r="DJ21"/>
  <c r="DH21"/>
  <c r="DC21"/>
  <c r="CT21"/>
  <c r="CN21"/>
  <c r="CH21"/>
  <c r="CB21"/>
  <c r="BY21"/>
  <c r="BV21"/>
  <c r="BS21"/>
  <c r="BP21"/>
  <c r="BG21"/>
  <c r="BC21"/>
  <c r="BB21"/>
  <c r="DX21" s="1"/>
  <c r="EB21" s="1"/>
  <c r="AX21"/>
  <c r="AO21"/>
  <c r="AI21"/>
  <c r="Z21"/>
  <c r="W21"/>
  <c r="K21"/>
  <c r="H21"/>
  <c r="E21"/>
  <c r="B21"/>
  <c r="A21"/>
  <c r="DZ20"/>
  <c r="DV20"/>
  <c r="CT20"/>
  <c r="BU20"/>
  <c r="BT20"/>
  <c r="BR20"/>
  <c r="BQ20"/>
  <c r="DX20" s="1"/>
  <c r="EB20" s="1"/>
  <c r="BD20"/>
  <c r="B20"/>
  <c r="FK20" s="1"/>
  <c r="FL20" s="1"/>
  <c r="A20"/>
  <c r="FK19"/>
  <c r="FL19" s="1"/>
  <c r="DZ19"/>
  <c r="DK19"/>
  <c r="DJ19"/>
  <c r="DH19"/>
  <c r="DC19"/>
  <c r="CT19"/>
  <c r="CN19"/>
  <c r="CH19"/>
  <c r="CB19"/>
  <c r="BY19"/>
  <c r="BV19"/>
  <c r="BS19"/>
  <c r="BP19"/>
  <c r="BG19"/>
  <c r="BC19"/>
  <c r="BB19"/>
  <c r="AX19"/>
  <c r="AO19"/>
  <c r="AI19"/>
  <c r="Z19"/>
  <c r="W19"/>
  <c r="K19"/>
  <c r="H19"/>
  <c r="E19"/>
  <c r="B19"/>
  <c r="A19"/>
  <c r="DZ18"/>
  <c r="DV18"/>
  <c r="DK18"/>
  <c r="DJ18"/>
  <c r="DH18"/>
  <c r="DC18"/>
  <c r="CT18"/>
  <c r="CN18"/>
  <c r="CH18"/>
  <c r="CA18"/>
  <c r="BZ18"/>
  <c r="DD18" s="1"/>
  <c r="DT18" s="1"/>
  <c r="BY18"/>
  <c r="BV18"/>
  <c r="BS18"/>
  <c r="BP18"/>
  <c r="BG18"/>
  <c r="BD18"/>
  <c r="AX18"/>
  <c r="AO18"/>
  <c r="AI18"/>
  <c r="Y18"/>
  <c r="X18"/>
  <c r="X88" s="1"/>
  <c r="W18"/>
  <c r="K18"/>
  <c r="H18"/>
  <c r="E18"/>
  <c r="B18"/>
  <c r="A18"/>
  <c r="DZ17"/>
  <c r="DV17"/>
  <c r="DK17"/>
  <c r="DH17"/>
  <c r="CT17"/>
  <c r="BO17"/>
  <c r="BN17"/>
  <c r="DX17" s="1"/>
  <c r="BD17"/>
  <c r="B17"/>
  <c r="FK17" s="1"/>
  <c r="FL17" s="1"/>
  <c r="FO17" s="1"/>
  <c r="A17"/>
  <c r="DZ16"/>
  <c r="DK16"/>
  <c r="DJ16"/>
  <c r="DH16"/>
  <c r="DC16"/>
  <c r="CT16"/>
  <c r="CN16"/>
  <c r="CH16"/>
  <c r="CB16"/>
  <c r="BY16"/>
  <c r="BV16"/>
  <c r="BS16"/>
  <c r="BP16"/>
  <c r="BG16"/>
  <c r="BC16"/>
  <c r="BB16"/>
  <c r="BD16" s="1"/>
  <c r="AX16"/>
  <c r="AO16"/>
  <c r="AI16"/>
  <c r="Z16"/>
  <c r="W16"/>
  <c r="K16"/>
  <c r="H16"/>
  <c r="E16"/>
  <c r="B16"/>
  <c r="A16"/>
  <c r="DZ15"/>
  <c r="DV15"/>
  <c r="DC15"/>
  <c r="CT15"/>
  <c r="CN15"/>
  <c r="CH15"/>
  <c r="CA15"/>
  <c r="BZ15"/>
  <c r="BY15"/>
  <c r="BU15"/>
  <c r="BT15"/>
  <c r="BV15" s="1"/>
  <c r="BR15"/>
  <c r="BQ15"/>
  <c r="DX15" s="1"/>
  <c r="BP15"/>
  <c r="BG15"/>
  <c r="BD15"/>
  <c r="AX15"/>
  <c r="AO15"/>
  <c r="AI15"/>
  <c r="Z15"/>
  <c r="W15"/>
  <c r="K15"/>
  <c r="H15"/>
  <c r="E15"/>
  <c r="B15"/>
  <c r="FK15" s="1"/>
  <c r="FL15" s="1"/>
  <c r="FQ15" s="1"/>
  <c r="A15"/>
  <c r="DZ14"/>
  <c r="DK14"/>
  <c r="DJ14"/>
  <c r="DH14"/>
  <c r="DC14"/>
  <c r="CT14"/>
  <c r="CN14"/>
  <c r="CH14"/>
  <c r="CB14"/>
  <c r="BY14"/>
  <c r="BV14"/>
  <c r="BS14"/>
  <c r="BP14"/>
  <c r="BG14"/>
  <c r="BC14"/>
  <c r="BB14"/>
  <c r="BD14" s="1"/>
  <c r="AX14"/>
  <c r="AO14"/>
  <c r="AI14"/>
  <c r="Z14"/>
  <c r="W14"/>
  <c r="K14"/>
  <c r="H14"/>
  <c r="E14"/>
  <c r="B14"/>
  <c r="A14"/>
  <c r="DZ13"/>
  <c r="DV13"/>
  <c r="CT13"/>
  <c r="BU13"/>
  <c r="DH13" s="1"/>
  <c r="BT13"/>
  <c r="BR13"/>
  <c r="BQ13"/>
  <c r="BD13"/>
  <c r="B13"/>
  <c r="FK13" s="1"/>
  <c r="FL13" s="1"/>
  <c r="A13"/>
  <c r="DZ12"/>
  <c r="DK12"/>
  <c r="DJ12"/>
  <c r="DH12"/>
  <c r="DC12"/>
  <c r="CT12"/>
  <c r="CN12"/>
  <c r="CH12"/>
  <c r="CB12"/>
  <c r="BY12"/>
  <c r="BV12"/>
  <c r="BS12"/>
  <c r="BP12"/>
  <c r="BG12"/>
  <c r="BC12"/>
  <c r="BB12"/>
  <c r="AX12"/>
  <c r="AO12"/>
  <c r="AI12"/>
  <c r="Z12"/>
  <c r="W12"/>
  <c r="K12"/>
  <c r="H12"/>
  <c r="E12"/>
  <c r="B12"/>
  <c r="FK12" s="1"/>
  <c r="FL12" s="1"/>
  <c r="FO12" s="1"/>
  <c r="A12"/>
  <c r="DZ11"/>
  <c r="DV11"/>
  <c r="DK11"/>
  <c r="DJ11"/>
  <c r="DH11"/>
  <c r="CT11"/>
  <c r="CA11"/>
  <c r="BZ11"/>
  <c r="DX11" s="1"/>
  <c r="BV11"/>
  <c r="BD11"/>
  <c r="B11"/>
  <c r="FK11" s="1"/>
  <c r="FL11" s="1"/>
  <c r="A11"/>
  <c r="DZ10"/>
  <c r="DK10"/>
  <c r="DJ10"/>
  <c r="DH10"/>
  <c r="DC10"/>
  <c r="CT10"/>
  <c r="CN10"/>
  <c r="CH10"/>
  <c r="CB10"/>
  <c r="BY10"/>
  <c r="BV10"/>
  <c r="BS10"/>
  <c r="BP10"/>
  <c r="BG10"/>
  <c r="BC10"/>
  <c r="BB10"/>
  <c r="DX10" s="1"/>
  <c r="EB10" s="1"/>
  <c r="AX10"/>
  <c r="AO10"/>
  <c r="AI10"/>
  <c r="Z10"/>
  <c r="W10"/>
  <c r="K10"/>
  <c r="H10"/>
  <c r="E10"/>
  <c r="B10"/>
  <c r="A10"/>
  <c r="DZ9"/>
  <c r="DV9"/>
  <c r="DK9"/>
  <c r="DH9"/>
  <c r="DC9"/>
  <c r="CT9"/>
  <c r="CN9"/>
  <c r="CH9"/>
  <c r="CB9"/>
  <c r="BY9"/>
  <c r="BV9"/>
  <c r="BS9"/>
  <c r="BO9"/>
  <c r="DJ9" s="1"/>
  <c r="BN9"/>
  <c r="BG9"/>
  <c r="AX9"/>
  <c r="AO9"/>
  <c r="AI9"/>
  <c r="Z9"/>
  <c r="W9"/>
  <c r="K9"/>
  <c r="H9"/>
  <c r="E9"/>
  <c r="B9"/>
  <c r="FK9" s="1"/>
  <c r="FL9" s="1"/>
  <c r="FQ9" s="1"/>
  <c r="A9"/>
  <c r="FK8"/>
  <c r="FL8" s="1"/>
  <c r="FQ8" s="1"/>
  <c r="DZ8"/>
  <c r="DV8"/>
  <c r="DK8"/>
  <c r="DJ8"/>
  <c r="DH8"/>
  <c r="DC8"/>
  <c r="CT8"/>
  <c r="CN8"/>
  <c r="CH8"/>
  <c r="CA8"/>
  <c r="BZ8"/>
  <c r="BY8"/>
  <c r="BV8"/>
  <c r="BS8"/>
  <c r="BP8"/>
  <c r="BG8"/>
  <c r="AX8"/>
  <c r="AO8"/>
  <c r="AI8"/>
  <c r="Z8"/>
  <c r="W8"/>
  <c r="K8"/>
  <c r="H8"/>
  <c r="E8"/>
  <c r="B8"/>
  <c r="A8"/>
  <c r="DZ7"/>
  <c r="DV7"/>
  <c r="DK7"/>
  <c r="DH7"/>
  <c r="DC7"/>
  <c r="CT7"/>
  <c r="CN7"/>
  <c r="CH7"/>
  <c r="CA7"/>
  <c r="BZ7"/>
  <c r="BZ88" s="1"/>
  <c r="BY7"/>
  <c r="BV7"/>
  <c r="BS7"/>
  <c r="BO7"/>
  <c r="DJ7" s="1"/>
  <c r="BN7"/>
  <c r="BG7"/>
  <c r="AX7"/>
  <c r="AO7"/>
  <c r="AI7"/>
  <c r="Z7"/>
  <c r="W7"/>
  <c r="K7"/>
  <c r="H7"/>
  <c r="E7"/>
  <c r="B7"/>
  <c r="FK7" s="1"/>
  <c r="FL7" s="1"/>
  <c r="FQ7" s="1"/>
  <c r="A7"/>
  <c r="DZ6"/>
  <c r="DV6"/>
  <c r="DK6"/>
  <c r="DH6"/>
  <c r="DC6"/>
  <c r="CT6"/>
  <c r="CN6"/>
  <c r="CH6"/>
  <c r="CB6"/>
  <c r="BY6"/>
  <c r="BV6"/>
  <c r="BS6"/>
  <c r="BO6"/>
  <c r="BN6"/>
  <c r="BP6" s="1"/>
  <c r="BG6"/>
  <c r="AX6"/>
  <c r="AO6"/>
  <c r="AI6"/>
  <c r="Z6"/>
  <c r="W6"/>
  <c r="K6"/>
  <c r="H6"/>
  <c r="E6"/>
  <c r="B6"/>
  <c r="FK6" s="1"/>
  <c r="FL6" s="1"/>
  <c r="A6"/>
  <c r="DZ5"/>
  <c r="DV5"/>
  <c r="DK5"/>
  <c r="DH5"/>
  <c r="DC5"/>
  <c r="CT5"/>
  <c r="CN5"/>
  <c r="CH5"/>
  <c r="CB5"/>
  <c r="BY5"/>
  <c r="BV5"/>
  <c r="BS5"/>
  <c r="BO5"/>
  <c r="DJ5" s="1"/>
  <c r="BN5"/>
  <c r="BG5"/>
  <c r="AX5"/>
  <c r="AO5"/>
  <c r="AI5"/>
  <c r="Z5"/>
  <c r="W5"/>
  <c r="K5"/>
  <c r="H5"/>
  <c r="E5"/>
  <c r="B5"/>
  <c r="FK5" s="1"/>
  <c r="FL5" s="1"/>
  <c r="A5"/>
  <c r="DZ4"/>
  <c r="DV4"/>
  <c r="DK4"/>
  <c r="DH4"/>
  <c r="DC4"/>
  <c r="CT4"/>
  <c r="CN4"/>
  <c r="CH4"/>
  <c r="CB4"/>
  <c r="BY4"/>
  <c r="BV4"/>
  <c r="BS4"/>
  <c r="BO4"/>
  <c r="BN4"/>
  <c r="BN88" s="1"/>
  <c r="BG4"/>
  <c r="AX4"/>
  <c r="AO4"/>
  <c r="AI4"/>
  <c r="Z4"/>
  <c r="W4"/>
  <c r="W88" s="1"/>
  <c r="K4"/>
  <c r="H4"/>
  <c r="E4"/>
  <c r="B4"/>
  <c r="FK4" s="1"/>
  <c r="FL4" s="1"/>
  <c r="A4"/>
  <c r="FU3"/>
  <c r="DA3"/>
  <c r="CF3"/>
  <c r="BE3"/>
  <c r="AV3"/>
  <c r="AM3"/>
  <c r="AG3"/>
  <c r="X3"/>
  <c r="U3"/>
  <c r="I3"/>
  <c r="F3"/>
  <c r="C3"/>
  <c r="FS2"/>
  <c r="FR2"/>
  <c r="FP2"/>
  <c r="FJ2"/>
  <c r="FF2"/>
  <c r="FE2"/>
  <c r="FD2"/>
  <c r="FC2"/>
  <c r="FB2"/>
  <c r="FA2"/>
  <c r="EY2"/>
  <c r="EX2"/>
  <c r="EW2"/>
  <c r="EV2"/>
  <c r="EU2"/>
  <c r="ET2"/>
  <c r="ES2"/>
  <c r="EQ2"/>
  <c r="EP2"/>
  <c r="EN2"/>
  <c r="EM2"/>
  <c r="EL2"/>
  <c r="EJ2"/>
  <c r="EI2"/>
  <c r="EH2"/>
  <c r="EG2"/>
  <c r="EF2"/>
  <c r="EE2"/>
  <c r="ED2"/>
  <c r="EC2"/>
  <c r="DR2"/>
  <c r="DG2"/>
  <c r="DG82" s="1"/>
  <c r="DG88" s="1"/>
  <c r="DF2"/>
  <c r="DF82" s="1"/>
  <c r="DF88" s="1"/>
  <c r="AF114" i="19"/>
  <c r="AC114"/>
  <c r="U114"/>
  <c r="T114"/>
  <c r="P111"/>
  <c r="O111"/>
  <c r="M111"/>
  <c r="L111"/>
  <c r="J111"/>
  <c r="I111"/>
  <c r="AP111" s="1"/>
  <c r="G111"/>
  <c r="F111"/>
  <c r="AO111" s="1"/>
  <c r="D111"/>
  <c r="C111"/>
  <c r="C114" s="1"/>
  <c r="B111"/>
  <c r="CA111" s="1"/>
  <c r="CB111" s="1"/>
  <c r="A111"/>
  <c r="Q110"/>
  <c r="N110"/>
  <c r="J110"/>
  <c r="I110"/>
  <c r="AO110" s="1"/>
  <c r="H110"/>
  <c r="E110"/>
  <c r="B110"/>
  <c r="A110"/>
  <c r="Q109"/>
  <c r="N109"/>
  <c r="J109"/>
  <c r="I109"/>
  <c r="AO109" s="1"/>
  <c r="H109"/>
  <c r="E109"/>
  <c r="B109"/>
  <c r="CA109" s="1"/>
  <c r="CB109" s="1"/>
  <c r="A109"/>
  <c r="Q108"/>
  <c r="N108"/>
  <c r="J108"/>
  <c r="I108"/>
  <c r="AO108" s="1"/>
  <c r="H108"/>
  <c r="E108"/>
  <c r="B108"/>
  <c r="A108"/>
  <c r="Q107"/>
  <c r="N107"/>
  <c r="J107"/>
  <c r="I107"/>
  <c r="H107"/>
  <c r="E107"/>
  <c r="B107"/>
  <c r="CA107" s="1"/>
  <c r="CB107" s="1"/>
  <c r="A107"/>
  <c r="Q106"/>
  <c r="M106"/>
  <c r="L106"/>
  <c r="J106"/>
  <c r="I106"/>
  <c r="AO106" s="1"/>
  <c r="H106"/>
  <c r="E106"/>
  <c r="B106"/>
  <c r="A106"/>
  <c r="Q105"/>
  <c r="N105"/>
  <c r="J105"/>
  <c r="AA105" s="1"/>
  <c r="I105"/>
  <c r="AO105" s="1"/>
  <c r="H105"/>
  <c r="E105"/>
  <c r="B105"/>
  <c r="CA105" s="1"/>
  <c r="CB105" s="1"/>
  <c r="A105"/>
  <c r="Q104"/>
  <c r="M104"/>
  <c r="L104"/>
  <c r="AP104" s="1"/>
  <c r="K104"/>
  <c r="H104"/>
  <c r="E104"/>
  <c r="B104"/>
  <c r="CA104" s="1"/>
  <c r="CB104" s="1"/>
  <c r="A104"/>
  <c r="Q103"/>
  <c r="M103"/>
  <c r="L103"/>
  <c r="AO103" s="1"/>
  <c r="K103"/>
  <c r="H103"/>
  <c r="E103"/>
  <c r="B103"/>
  <c r="CA103" s="1"/>
  <c r="CB103" s="1"/>
  <c r="A103"/>
  <c r="Q102"/>
  <c r="N102"/>
  <c r="J102"/>
  <c r="AA102" s="1"/>
  <c r="I102"/>
  <c r="AO102" s="1"/>
  <c r="H102"/>
  <c r="E102"/>
  <c r="B102"/>
  <c r="CA102" s="1"/>
  <c r="CB102" s="1"/>
  <c r="A102"/>
  <c r="Q101"/>
  <c r="N101"/>
  <c r="J101"/>
  <c r="I101"/>
  <c r="AO101" s="1"/>
  <c r="H101"/>
  <c r="E101"/>
  <c r="B101"/>
  <c r="A101"/>
  <c r="Q100"/>
  <c r="N100"/>
  <c r="J100"/>
  <c r="AA100" s="1"/>
  <c r="I100"/>
  <c r="AP100" s="1"/>
  <c r="H100"/>
  <c r="E100"/>
  <c r="B100"/>
  <c r="CA100" s="1"/>
  <c r="CB100" s="1"/>
  <c r="A100"/>
  <c r="Q99"/>
  <c r="M99"/>
  <c r="L99"/>
  <c r="AP99" s="1"/>
  <c r="K99"/>
  <c r="H99"/>
  <c r="E99"/>
  <c r="B99"/>
  <c r="CA99" s="1"/>
  <c r="CB99" s="1"/>
  <c r="CC99" s="1"/>
  <c r="A99"/>
  <c r="Q98"/>
  <c r="N98"/>
  <c r="J98"/>
  <c r="I98"/>
  <c r="AO98" s="1"/>
  <c r="H98"/>
  <c r="E98"/>
  <c r="B98"/>
  <c r="A98"/>
  <c r="P97"/>
  <c r="O97"/>
  <c r="AO97" s="1"/>
  <c r="N97"/>
  <c r="K97"/>
  <c r="H97"/>
  <c r="E97"/>
  <c r="B97"/>
  <c r="CA97" s="1"/>
  <c r="CB97" s="1"/>
  <c r="CC97" s="1"/>
  <c r="A97"/>
  <c r="P96"/>
  <c r="O96"/>
  <c r="N96"/>
  <c r="K96"/>
  <c r="H96"/>
  <c r="E96"/>
  <c r="B96"/>
  <c r="CA96" s="1"/>
  <c r="CB96" s="1"/>
  <c r="A96"/>
  <c r="Q95"/>
  <c r="N95"/>
  <c r="J95"/>
  <c r="I95"/>
  <c r="AO95" s="1"/>
  <c r="H95"/>
  <c r="E95"/>
  <c r="B95"/>
  <c r="A95"/>
  <c r="Q94"/>
  <c r="N94"/>
  <c r="J94"/>
  <c r="I94"/>
  <c r="AO94" s="1"/>
  <c r="H94"/>
  <c r="E94"/>
  <c r="B94"/>
  <c r="CA94" s="1"/>
  <c r="CB94" s="1"/>
  <c r="CC94" s="1"/>
  <c r="A94"/>
  <c r="P93"/>
  <c r="AA93" s="1"/>
  <c r="O93"/>
  <c r="AO93" s="1"/>
  <c r="N93"/>
  <c r="K93"/>
  <c r="H93"/>
  <c r="E93"/>
  <c r="B93"/>
  <c r="A93"/>
  <c r="P92"/>
  <c r="O92"/>
  <c r="AP92" s="1"/>
  <c r="N92"/>
  <c r="K92"/>
  <c r="H92"/>
  <c r="E92"/>
  <c r="B92"/>
  <c r="CA92" s="1"/>
  <c r="CB92" s="1"/>
  <c r="A92"/>
  <c r="P91"/>
  <c r="O91"/>
  <c r="AO91" s="1"/>
  <c r="N91"/>
  <c r="K91"/>
  <c r="H91"/>
  <c r="E91"/>
  <c r="B91"/>
  <c r="A91"/>
  <c r="Q90"/>
  <c r="M90"/>
  <c r="L90"/>
  <c r="AP90" s="1"/>
  <c r="K90"/>
  <c r="H90"/>
  <c r="E90"/>
  <c r="B90"/>
  <c r="CA90" s="1"/>
  <c r="CB90" s="1"/>
  <c r="CC90" s="1"/>
  <c r="A90"/>
  <c r="Q89"/>
  <c r="M89"/>
  <c r="AA89" s="1"/>
  <c r="L89"/>
  <c r="AP89" s="1"/>
  <c r="K89"/>
  <c r="H89"/>
  <c r="E89"/>
  <c r="B89"/>
  <c r="A89"/>
  <c r="Q88"/>
  <c r="M88"/>
  <c r="L88"/>
  <c r="J88"/>
  <c r="I88"/>
  <c r="AO88" s="1"/>
  <c r="H88"/>
  <c r="E88"/>
  <c r="B88"/>
  <c r="CA88" s="1"/>
  <c r="CB88" s="1"/>
  <c r="A88"/>
  <c r="P87"/>
  <c r="O87"/>
  <c r="N87"/>
  <c r="K87"/>
  <c r="H87"/>
  <c r="E87"/>
  <c r="B87"/>
  <c r="CA87" s="1"/>
  <c r="CB87" s="1"/>
  <c r="A87"/>
  <c r="Q86"/>
  <c r="N86"/>
  <c r="J86"/>
  <c r="I86"/>
  <c r="AO86" s="1"/>
  <c r="H86"/>
  <c r="E86"/>
  <c r="B86"/>
  <c r="A86"/>
  <c r="Q85"/>
  <c r="M85"/>
  <c r="L85"/>
  <c r="AP85" s="1"/>
  <c r="K85"/>
  <c r="H85"/>
  <c r="E85"/>
  <c r="B85"/>
  <c r="CA85" s="1"/>
  <c r="CB85" s="1"/>
  <c r="A85"/>
  <c r="Q84"/>
  <c r="N84"/>
  <c r="J84"/>
  <c r="I84"/>
  <c r="AO84" s="1"/>
  <c r="H84"/>
  <c r="E84"/>
  <c r="B84"/>
  <c r="A84"/>
  <c r="Q83"/>
  <c r="N83"/>
  <c r="J83"/>
  <c r="I83"/>
  <c r="AO83" s="1"/>
  <c r="H83"/>
  <c r="E83"/>
  <c r="B83"/>
  <c r="CA83" s="1"/>
  <c r="CB83" s="1"/>
  <c r="A83"/>
  <c r="P82"/>
  <c r="O82"/>
  <c r="AP82" s="1"/>
  <c r="N82"/>
  <c r="K82"/>
  <c r="H82"/>
  <c r="E82"/>
  <c r="B82"/>
  <c r="CA82" s="1"/>
  <c r="CB82" s="1"/>
  <c r="A82"/>
  <c r="P81"/>
  <c r="O81"/>
  <c r="AP81" s="1"/>
  <c r="N81"/>
  <c r="K81"/>
  <c r="H81"/>
  <c r="E81"/>
  <c r="B81"/>
  <c r="CA81" s="1"/>
  <c r="CB81" s="1"/>
  <c r="A81"/>
  <c r="P80"/>
  <c r="O80"/>
  <c r="AO80" s="1"/>
  <c r="N80"/>
  <c r="K80"/>
  <c r="H80"/>
  <c r="E80"/>
  <c r="B80"/>
  <c r="A80"/>
  <c r="Q79"/>
  <c r="N79"/>
  <c r="J79"/>
  <c r="I79"/>
  <c r="AO79" s="1"/>
  <c r="H79"/>
  <c r="E79"/>
  <c r="B79"/>
  <c r="CA79" s="1"/>
  <c r="CB79" s="1"/>
  <c r="CC79" s="1"/>
  <c r="A79"/>
  <c r="Q78"/>
  <c r="M78"/>
  <c r="L78"/>
  <c r="J78"/>
  <c r="I78"/>
  <c r="AO78" s="1"/>
  <c r="H78"/>
  <c r="E78"/>
  <c r="B78"/>
  <c r="A78"/>
  <c r="Q77"/>
  <c r="N77"/>
  <c r="J77"/>
  <c r="I77"/>
  <c r="AP77" s="1"/>
  <c r="H77"/>
  <c r="E77"/>
  <c r="B77"/>
  <c r="A77"/>
  <c r="Q76"/>
  <c r="N76"/>
  <c r="J76"/>
  <c r="I76"/>
  <c r="AO76" s="1"/>
  <c r="H76"/>
  <c r="E76"/>
  <c r="B76"/>
  <c r="CA76" s="1"/>
  <c r="CB76" s="1"/>
  <c r="A76"/>
  <c r="Q75"/>
  <c r="N75"/>
  <c r="J75"/>
  <c r="I75"/>
  <c r="AO75" s="1"/>
  <c r="H75"/>
  <c r="E75"/>
  <c r="B75"/>
  <c r="CA75" s="1"/>
  <c r="CB75" s="1"/>
  <c r="A75"/>
  <c r="P74"/>
  <c r="O74"/>
  <c r="AP74" s="1"/>
  <c r="N74"/>
  <c r="K74"/>
  <c r="H74"/>
  <c r="E74"/>
  <c r="B74"/>
  <c r="CA74" s="1"/>
  <c r="CB74" s="1"/>
  <c r="A74"/>
  <c r="Q73"/>
  <c r="M73"/>
  <c r="L73"/>
  <c r="AP73" s="1"/>
  <c r="K73"/>
  <c r="H73"/>
  <c r="E73"/>
  <c r="B73"/>
  <c r="CA73" s="1"/>
  <c r="CB73" s="1"/>
  <c r="A73"/>
  <c r="P72"/>
  <c r="O72"/>
  <c r="AO72" s="1"/>
  <c r="N72"/>
  <c r="K72"/>
  <c r="H72"/>
  <c r="E72"/>
  <c r="B72"/>
  <c r="CA72" s="1"/>
  <c r="CB72" s="1"/>
  <c r="A72"/>
  <c r="Q71"/>
  <c r="N71"/>
  <c r="J71"/>
  <c r="I71"/>
  <c r="AO71" s="1"/>
  <c r="H71"/>
  <c r="E71"/>
  <c r="B71"/>
  <c r="CA71" s="1"/>
  <c r="CB71" s="1"/>
  <c r="A71"/>
  <c r="Q70"/>
  <c r="N70"/>
  <c r="J70"/>
  <c r="I70"/>
  <c r="AO70" s="1"/>
  <c r="H70"/>
  <c r="E70"/>
  <c r="B70"/>
  <c r="CA70" s="1"/>
  <c r="CB70" s="1"/>
  <c r="A70"/>
  <c r="Q69"/>
  <c r="M69"/>
  <c r="L69"/>
  <c r="AP69" s="1"/>
  <c r="K69"/>
  <c r="H69"/>
  <c r="E69"/>
  <c r="B69"/>
  <c r="CA69" s="1"/>
  <c r="CB69" s="1"/>
  <c r="A69"/>
  <c r="Q68"/>
  <c r="N68"/>
  <c r="J68"/>
  <c r="AA68" s="1"/>
  <c r="I68"/>
  <c r="AO68" s="1"/>
  <c r="H68"/>
  <c r="E68"/>
  <c r="B68"/>
  <c r="CA68" s="1"/>
  <c r="CB68" s="1"/>
  <c r="A68"/>
  <c r="P67"/>
  <c r="O67"/>
  <c r="AP67" s="1"/>
  <c r="N67"/>
  <c r="K67"/>
  <c r="H67"/>
  <c r="E67"/>
  <c r="B67"/>
  <c r="CA67" s="1"/>
  <c r="CB67" s="1"/>
  <c r="A67"/>
  <c r="P66"/>
  <c r="O66"/>
  <c r="N66"/>
  <c r="K66"/>
  <c r="H66"/>
  <c r="E66"/>
  <c r="B66"/>
  <c r="CA66" s="1"/>
  <c r="CB66" s="1"/>
  <c r="A66"/>
  <c r="P65"/>
  <c r="O65"/>
  <c r="AP65" s="1"/>
  <c r="N65"/>
  <c r="K65"/>
  <c r="H65"/>
  <c r="E65"/>
  <c r="B65"/>
  <c r="A65"/>
  <c r="P64"/>
  <c r="O64"/>
  <c r="AO64" s="1"/>
  <c r="N64"/>
  <c r="K64"/>
  <c r="H64"/>
  <c r="E64"/>
  <c r="B64"/>
  <c r="CA64" s="1"/>
  <c r="CB64" s="1"/>
  <c r="CC64" s="1"/>
  <c r="A64"/>
  <c r="Q63"/>
  <c r="N63"/>
  <c r="J63"/>
  <c r="I63"/>
  <c r="AO63" s="1"/>
  <c r="H63"/>
  <c r="E63"/>
  <c r="B63"/>
  <c r="A63"/>
  <c r="P62"/>
  <c r="O62"/>
  <c r="AO62" s="1"/>
  <c r="N62"/>
  <c r="K62"/>
  <c r="H62"/>
  <c r="E62"/>
  <c r="B62"/>
  <c r="CA62" s="1"/>
  <c r="CB62" s="1"/>
  <c r="A62"/>
  <c r="Q61"/>
  <c r="N61"/>
  <c r="J61"/>
  <c r="I61"/>
  <c r="AO61" s="1"/>
  <c r="H61"/>
  <c r="E61"/>
  <c r="B61"/>
  <c r="A61"/>
  <c r="Q60"/>
  <c r="M60"/>
  <c r="L60"/>
  <c r="AM60" s="1"/>
  <c r="K60"/>
  <c r="H60"/>
  <c r="E60"/>
  <c r="B60"/>
  <c r="CA60" s="1"/>
  <c r="CB60" s="1"/>
  <c r="A60"/>
  <c r="P59"/>
  <c r="O59"/>
  <c r="AO59" s="1"/>
  <c r="N59"/>
  <c r="K59"/>
  <c r="H59"/>
  <c r="E59"/>
  <c r="B59"/>
  <c r="CA59" s="1"/>
  <c r="CB59" s="1"/>
  <c r="CC59" s="1"/>
  <c r="A59"/>
  <c r="Q58"/>
  <c r="N58"/>
  <c r="J58"/>
  <c r="I58"/>
  <c r="AP58" s="1"/>
  <c r="H58"/>
  <c r="E58"/>
  <c r="B58"/>
  <c r="A58"/>
  <c r="P57"/>
  <c r="O57"/>
  <c r="AP57" s="1"/>
  <c r="N57"/>
  <c r="K57"/>
  <c r="H57"/>
  <c r="E57"/>
  <c r="B57"/>
  <c r="A57"/>
  <c r="Q56"/>
  <c r="N56"/>
  <c r="J56"/>
  <c r="I56"/>
  <c r="AO56" s="1"/>
  <c r="H56"/>
  <c r="E56"/>
  <c r="B56"/>
  <c r="CA56" s="1"/>
  <c r="CB56" s="1"/>
  <c r="CC56" s="1"/>
  <c r="A56"/>
  <c r="Q55"/>
  <c r="N55"/>
  <c r="J55"/>
  <c r="I55"/>
  <c r="AP55" s="1"/>
  <c r="H55"/>
  <c r="E55"/>
  <c r="B55"/>
  <c r="A55"/>
  <c r="Q54"/>
  <c r="N54"/>
  <c r="J54"/>
  <c r="I54"/>
  <c r="AO54" s="1"/>
  <c r="H54"/>
  <c r="E54"/>
  <c r="B54"/>
  <c r="CA54" s="1"/>
  <c r="CB54" s="1"/>
  <c r="A54"/>
  <c r="Q53"/>
  <c r="N53"/>
  <c r="J53"/>
  <c r="I53"/>
  <c r="AP53" s="1"/>
  <c r="H53"/>
  <c r="E53"/>
  <c r="B53"/>
  <c r="A53"/>
  <c r="Q52"/>
  <c r="M52"/>
  <c r="L52"/>
  <c r="AO52" s="1"/>
  <c r="K52"/>
  <c r="H52"/>
  <c r="E52"/>
  <c r="B52"/>
  <c r="CA52" s="1"/>
  <c r="CB52" s="1"/>
  <c r="CC52" s="1"/>
  <c r="A52"/>
  <c r="Q51"/>
  <c r="N51"/>
  <c r="J51"/>
  <c r="I51"/>
  <c r="AP51" s="1"/>
  <c r="H51"/>
  <c r="E51"/>
  <c r="B51"/>
  <c r="A51"/>
  <c r="Q50"/>
  <c r="N50"/>
  <c r="J50"/>
  <c r="I50"/>
  <c r="AO50" s="1"/>
  <c r="H50"/>
  <c r="E50"/>
  <c r="B50"/>
  <c r="CA50" s="1"/>
  <c r="CB50" s="1"/>
  <c r="CC50" s="1"/>
  <c r="A50"/>
  <c r="P49"/>
  <c r="O49"/>
  <c r="AM49" s="1"/>
  <c r="N49"/>
  <c r="K49"/>
  <c r="H49"/>
  <c r="E49"/>
  <c r="B49"/>
  <c r="CA49" s="1"/>
  <c r="CB49" s="1"/>
  <c r="A49"/>
  <c r="P48"/>
  <c r="O48"/>
  <c r="AO48" s="1"/>
  <c r="N48"/>
  <c r="K48"/>
  <c r="H48"/>
  <c r="E48"/>
  <c r="B48"/>
  <c r="CA48" s="1"/>
  <c r="CB48" s="1"/>
  <c r="A48"/>
  <c r="Q47"/>
  <c r="N47"/>
  <c r="J47"/>
  <c r="I47"/>
  <c r="AO47" s="1"/>
  <c r="H47"/>
  <c r="E47"/>
  <c r="B47"/>
  <c r="CA47" s="1"/>
  <c r="CB47" s="1"/>
  <c r="A47"/>
  <c r="P46"/>
  <c r="O46"/>
  <c r="AO46" s="1"/>
  <c r="N46"/>
  <c r="K46"/>
  <c r="H46"/>
  <c r="E46"/>
  <c r="B46"/>
  <c r="CA46" s="1"/>
  <c r="CB46" s="1"/>
  <c r="A46"/>
  <c r="Q45"/>
  <c r="N45"/>
  <c r="J45"/>
  <c r="I45"/>
  <c r="AP45" s="1"/>
  <c r="H45"/>
  <c r="E45"/>
  <c r="B45"/>
  <c r="CA45" s="1"/>
  <c r="CB45" s="1"/>
  <c r="A45"/>
  <c r="Q44"/>
  <c r="M44"/>
  <c r="L44"/>
  <c r="AO44" s="1"/>
  <c r="K44"/>
  <c r="H44"/>
  <c r="E44"/>
  <c r="B44"/>
  <c r="CA44" s="1"/>
  <c r="CB44" s="1"/>
  <c r="A44"/>
  <c r="Q43"/>
  <c r="N43"/>
  <c r="J43"/>
  <c r="AA43" s="1"/>
  <c r="I43"/>
  <c r="AP43" s="1"/>
  <c r="H43"/>
  <c r="E43"/>
  <c r="B43"/>
  <c r="CA43" s="1"/>
  <c r="CB43" s="1"/>
  <c r="A43"/>
  <c r="P42"/>
  <c r="O42"/>
  <c r="AO42" s="1"/>
  <c r="N42"/>
  <c r="K42"/>
  <c r="H42"/>
  <c r="E42"/>
  <c r="B42"/>
  <c r="CA42" s="1"/>
  <c r="CB42" s="1"/>
  <c r="A42"/>
  <c r="Q41"/>
  <c r="N41"/>
  <c r="J41"/>
  <c r="AA41" s="1"/>
  <c r="I41"/>
  <c r="AP41" s="1"/>
  <c r="H41"/>
  <c r="E41"/>
  <c r="B41"/>
  <c r="CA41" s="1"/>
  <c r="CB41" s="1"/>
  <c r="A41"/>
  <c r="P40"/>
  <c r="O40"/>
  <c r="AO40" s="1"/>
  <c r="N40"/>
  <c r="K40"/>
  <c r="H40"/>
  <c r="E40"/>
  <c r="B40"/>
  <c r="CA40" s="1"/>
  <c r="CB40" s="1"/>
  <c r="A40"/>
  <c r="P39"/>
  <c r="AA39" s="1"/>
  <c r="O39"/>
  <c r="AP39" s="1"/>
  <c r="N39"/>
  <c r="K39"/>
  <c r="H39"/>
  <c r="E39"/>
  <c r="B39"/>
  <c r="CA39" s="1"/>
  <c r="CB39" s="1"/>
  <c r="A39"/>
  <c r="P38"/>
  <c r="O38"/>
  <c r="AO38" s="1"/>
  <c r="N38"/>
  <c r="K38"/>
  <c r="H38"/>
  <c r="E38"/>
  <c r="B38"/>
  <c r="CA38" s="1"/>
  <c r="CB38" s="1"/>
  <c r="A38"/>
  <c r="Q37"/>
  <c r="M37"/>
  <c r="L37"/>
  <c r="J37"/>
  <c r="I37"/>
  <c r="AM37" s="1"/>
  <c r="H37"/>
  <c r="E37"/>
  <c r="B37"/>
  <c r="CA37" s="1"/>
  <c r="CB37" s="1"/>
  <c r="A37"/>
  <c r="P36"/>
  <c r="AA36" s="1"/>
  <c r="O36"/>
  <c r="AO36" s="1"/>
  <c r="N36"/>
  <c r="K36"/>
  <c r="H36"/>
  <c r="E36"/>
  <c r="B36"/>
  <c r="A36"/>
  <c r="Q35"/>
  <c r="M35"/>
  <c r="L35"/>
  <c r="J35"/>
  <c r="I35"/>
  <c r="AP35" s="1"/>
  <c r="H35"/>
  <c r="E35"/>
  <c r="B35"/>
  <c r="A35"/>
  <c r="Q34"/>
  <c r="N34"/>
  <c r="J34"/>
  <c r="I34"/>
  <c r="AO34" s="1"/>
  <c r="H34"/>
  <c r="E34"/>
  <c r="B34"/>
  <c r="CA34" s="1"/>
  <c r="CB34" s="1"/>
  <c r="A34"/>
  <c r="Q33"/>
  <c r="N33"/>
  <c r="J33"/>
  <c r="I33"/>
  <c r="AO33" s="1"/>
  <c r="H33"/>
  <c r="E33"/>
  <c r="B33"/>
  <c r="A33"/>
  <c r="P32"/>
  <c r="O32"/>
  <c r="AO32" s="1"/>
  <c r="N32"/>
  <c r="K32"/>
  <c r="H32"/>
  <c r="E32"/>
  <c r="B32"/>
  <c r="CA32" s="1"/>
  <c r="CB32" s="1"/>
  <c r="A32"/>
  <c r="P31"/>
  <c r="AA31" s="1"/>
  <c r="O31"/>
  <c r="AO31" s="1"/>
  <c r="N31"/>
  <c r="K31"/>
  <c r="H31"/>
  <c r="E31"/>
  <c r="B31"/>
  <c r="A31"/>
  <c r="Q30"/>
  <c r="N30"/>
  <c r="J30"/>
  <c r="I30"/>
  <c r="AO30" s="1"/>
  <c r="H30"/>
  <c r="E30"/>
  <c r="B30"/>
  <c r="CA30" s="1"/>
  <c r="CB30" s="1"/>
  <c r="A30"/>
  <c r="P29"/>
  <c r="AA29" s="1"/>
  <c r="O29"/>
  <c r="AO29" s="1"/>
  <c r="N29"/>
  <c r="H29"/>
  <c r="E29"/>
  <c r="B29"/>
  <c r="CA29" s="1"/>
  <c r="CB29" s="1"/>
  <c r="A29"/>
  <c r="Q28"/>
  <c r="N28"/>
  <c r="J28"/>
  <c r="I28"/>
  <c r="AO28" s="1"/>
  <c r="H28"/>
  <c r="E28"/>
  <c r="B28"/>
  <c r="A28"/>
  <c r="Q27"/>
  <c r="M27"/>
  <c r="L27"/>
  <c r="AP27" s="1"/>
  <c r="K27"/>
  <c r="H27"/>
  <c r="E27"/>
  <c r="B27"/>
  <c r="CA27" s="1"/>
  <c r="CB27" s="1"/>
  <c r="A27"/>
  <c r="Q26"/>
  <c r="N26"/>
  <c r="J26"/>
  <c r="I26"/>
  <c r="AO26" s="1"/>
  <c r="H26"/>
  <c r="E26"/>
  <c r="B26"/>
  <c r="A26"/>
  <c r="P25"/>
  <c r="O25"/>
  <c r="AO25" s="1"/>
  <c r="N25"/>
  <c r="K25"/>
  <c r="H25"/>
  <c r="E25"/>
  <c r="B25"/>
  <c r="CA25" s="1"/>
  <c r="CB25" s="1"/>
  <c r="A25"/>
  <c r="Q24"/>
  <c r="N24"/>
  <c r="J24"/>
  <c r="AA24" s="1"/>
  <c r="I24"/>
  <c r="AO24" s="1"/>
  <c r="H24"/>
  <c r="E24"/>
  <c r="B24"/>
  <c r="CA24" s="1"/>
  <c r="CB24" s="1"/>
  <c r="A24"/>
  <c r="CA23"/>
  <c r="CB23" s="1"/>
  <c r="P23"/>
  <c r="O23"/>
  <c r="AO23" s="1"/>
  <c r="N23"/>
  <c r="K23"/>
  <c r="H23"/>
  <c r="E23"/>
  <c r="B23"/>
  <c r="A23"/>
  <c r="Q22"/>
  <c r="N22"/>
  <c r="J22"/>
  <c r="AA22" s="1"/>
  <c r="I22"/>
  <c r="AO22" s="1"/>
  <c r="H22"/>
  <c r="E22"/>
  <c r="B22"/>
  <c r="CA22" s="1"/>
  <c r="CB22" s="1"/>
  <c r="A22"/>
  <c r="CA21"/>
  <c r="CB21" s="1"/>
  <c r="Q21"/>
  <c r="N21"/>
  <c r="J21"/>
  <c r="I21"/>
  <c r="AO21" s="1"/>
  <c r="H21"/>
  <c r="E21"/>
  <c r="B21"/>
  <c r="A21"/>
  <c r="Q20"/>
  <c r="N20"/>
  <c r="J20"/>
  <c r="AA20" s="1"/>
  <c r="I20"/>
  <c r="AO20" s="1"/>
  <c r="H20"/>
  <c r="E20"/>
  <c r="B20"/>
  <c r="CA20" s="1"/>
  <c r="CB20" s="1"/>
  <c r="A20"/>
  <c r="CA19"/>
  <c r="CB19" s="1"/>
  <c r="P19"/>
  <c r="O19"/>
  <c r="AO19" s="1"/>
  <c r="N19"/>
  <c r="K19"/>
  <c r="H19"/>
  <c r="E19"/>
  <c r="B19"/>
  <c r="A19"/>
  <c r="Q18"/>
  <c r="N18"/>
  <c r="J18"/>
  <c r="I18"/>
  <c r="AP18" s="1"/>
  <c r="H18"/>
  <c r="E18"/>
  <c r="B18"/>
  <c r="CA18" s="1"/>
  <c r="CB18" s="1"/>
  <c r="A18"/>
  <c r="Q17"/>
  <c r="M17"/>
  <c r="L17"/>
  <c r="AP17" s="1"/>
  <c r="K17"/>
  <c r="H17"/>
  <c r="E17"/>
  <c r="B17"/>
  <c r="CA17" s="1"/>
  <c r="CB17" s="1"/>
  <c r="A17"/>
  <c r="Q16"/>
  <c r="M16"/>
  <c r="L16"/>
  <c r="AO16" s="1"/>
  <c r="K16"/>
  <c r="H16"/>
  <c r="E16"/>
  <c r="B16"/>
  <c r="CA16" s="1"/>
  <c r="CB16" s="1"/>
  <c r="A16"/>
  <c r="Q15"/>
  <c r="N15"/>
  <c r="J15"/>
  <c r="I15"/>
  <c r="AO15" s="1"/>
  <c r="H15"/>
  <c r="E15"/>
  <c r="B15"/>
  <c r="CA15" s="1"/>
  <c r="CB15" s="1"/>
  <c r="A15"/>
  <c r="Q14"/>
  <c r="N14"/>
  <c r="J14"/>
  <c r="I14"/>
  <c r="AO14" s="1"/>
  <c r="H14"/>
  <c r="E14"/>
  <c r="B14"/>
  <c r="CA14" s="1"/>
  <c r="CB14" s="1"/>
  <c r="A14"/>
  <c r="P13"/>
  <c r="O13"/>
  <c r="AO13" s="1"/>
  <c r="N13"/>
  <c r="K13"/>
  <c r="H13"/>
  <c r="E13"/>
  <c r="B13"/>
  <c r="CA13" s="1"/>
  <c r="CB13" s="1"/>
  <c r="A13"/>
  <c r="P12"/>
  <c r="O12"/>
  <c r="AN12" s="1"/>
  <c r="N12"/>
  <c r="K12"/>
  <c r="H12"/>
  <c r="E12"/>
  <c r="B12"/>
  <c r="CA12" s="1"/>
  <c r="CB12" s="1"/>
  <c r="A12"/>
  <c r="Q11"/>
  <c r="N11"/>
  <c r="J11"/>
  <c r="I11"/>
  <c r="AO11" s="1"/>
  <c r="H11"/>
  <c r="E11"/>
  <c r="B11"/>
  <c r="CA11" s="1"/>
  <c r="CB11" s="1"/>
  <c r="A11"/>
  <c r="Q10"/>
  <c r="N10"/>
  <c r="J10"/>
  <c r="I10"/>
  <c r="AO10" s="1"/>
  <c r="H10"/>
  <c r="E10"/>
  <c r="B10"/>
  <c r="CA10" s="1"/>
  <c r="CB10" s="1"/>
  <c r="A10"/>
  <c r="Q9"/>
  <c r="M9"/>
  <c r="L9"/>
  <c r="AP9" s="1"/>
  <c r="K9"/>
  <c r="H9"/>
  <c r="E9"/>
  <c r="B9"/>
  <c r="CA9" s="1"/>
  <c r="CB9" s="1"/>
  <c r="A9"/>
  <c r="Q8"/>
  <c r="M8"/>
  <c r="L8"/>
  <c r="AO8" s="1"/>
  <c r="K8"/>
  <c r="H8"/>
  <c r="E8"/>
  <c r="B8"/>
  <c r="CA8" s="1"/>
  <c r="CB8" s="1"/>
  <c r="A8"/>
  <c r="Q7"/>
  <c r="N7"/>
  <c r="J7"/>
  <c r="I7"/>
  <c r="AO7" s="1"/>
  <c r="H7"/>
  <c r="E7"/>
  <c r="B7"/>
  <c r="CA7" s="1"/>
  <c r="CB7" s="1"/>
  <c r="A7"/>
  <c r="Q6"/>
  <c r="N6"/>
  <c r="J6"/>
  <c r="AA6" s="1"/>
  <c r="I6"/>
  <c r="AP6" s="1"/>
  <c r="H6"/>
  <c r="E6"/>
  <c r="B6"/>
  <c r="CA6" s="1"/>
  <c r="CB6" s="1"/>
  <c r="A6"/>
  <c r="Q5"/>
  <c r="M5"/>
  <c r="L5"/>
  <c r="L114" s="1"/>
  <c r="K5"/>
  <c r="H5"/>
  <c r="E5"/>
  <c r="B5"/>
  <c r="CA5" s="1"/>
  <c r="CB5" s="1"/>
  <c r="A5"/>
  <c r="CA4"/>
  <c r="CB4" s="1"/>
  <c r="Q4"/>
  <c r="N4"/>
  <c r="J4"/>
  <c r="I4"/>
  <c r="I114" s="1"/>
  <c r="H4"/>
  <c r="E4"/>
  <c r="B4"/>
  <c r="A4"/>
  <c r="CK3"/>
  <c r="F3"/>
  <c r="C3"/>
  <c r="CI2"/>
  <c r="CH2"/>
  <c r="CF2"/>
  <c r="BZ2"/>
  <c r="BU2"/>
  <c r="BT2"/>
  <c r="BS2"/>
  <c r="BR2"/>
  <c r="BQ2"/>
  <c r="BP2"/>
  <c r="BN2"/>
  <c r="BM2"/>
  <c r="BL2"/>
  <c r="BK2"/>
  <c r="BJ2"/>
  <c r="BI2"/>
  <c r="BH2"/>
  <c r="BF2"/>
  <c r="BE2"/>
  <c r="BC2"/>
  <c r="BB2"/>
  <c r="BA2"/>
  <c r="AY2"/>
  <c r="AX2"/>
  <c r="AW2"/>
  <c r="AV2"/>
  <c r="AU2"/>
  <c r="AT2"/>
  <c r="AS2"/>
  <c r="AR2"/>
  <c r="AK2"/>
  <c r="AG2"/>
  <c r="DQ88" i="18"/>
  <c r="DN88"/>
  <c r="DL88"/>
  <c r="DI88"/>
  <c r="CO88"/>
  <c r="CI88"/>
  <c r="BK88"/>
  <c r="I88"/>
  <c r="DZ86"/>
  <c r="DK86"/>
  <c r="DJ86"/>
  <c r="DH86"/>
  <c r="CT86"/>
  <c r="BC86"/>
  <c r="BB86"/>
  <c r="DX86" s="1"/>
  <c r="B86"/>
  <c r="FK86" s="1"/>
  <c r="FL86" s="1"/>
  <c r="A86"/>
  <c r="DZ85"/>
  <c r="DK85"/>
  <c r="DJ85"/>
  <c r="DH85"/>
  <c r="CJ85"/>
  <c r="CI85"/>
  <c r="B85"/>
  <c r="A85"/>
  <c r="DZ84"/>
  <c r="DK84"/>
  <c r="DJ84"/>
  <c r="DH84"/>
  <c r="DB84"/>
  <c r="DA84"/>
  <c r="CT84"/>
  <c r="CN84"/>
  <c r="CH84"/>
  <c r="CB84"/>
  <c r="BY84"/>
  <c r="BV84"/>
  <c r="BS84"/>
  <c r="BP84"/>
  <c r="BG84"/>
  <c r="AX84"/>
  <c r="AO84"/>
  <c r="AI84"/>
  <c r="Z84"/>
  <c r="W84"/>
  <c r="K84"/>
  <c r="H84"/>
  <c r="E84"/>
  <c r="B84"/>
  <c r="FK84" s="1"/>
  <c r="FL84" s="1"/>
  <c r="A84"/>
  <c r="FK83"/>
  <c r="FL83" s="1"/>
  <c r="FM83" s="1"/>
  <c r="DZ83"/>
  <c r="DK83"/>
  <c r="DJ83"/>
  <c r="DH83"/>
  <c r="CV83"/>
  <c r="CU83"/>
  <c r="CU88" s="1"/>
  <c r="CT83"/>
  <c r="CP83"/>
  <c r="CO83"/>
  <c r="CM83"/>
  <c r="CL83"/>
  <c r="CL88" s="1"/>
  <c r="BF83"/>
  <c r="BE83"/>
  <c r="BE88" s="1"/>
  <c r="BD83"/>
  <c r="AH83"/>
  <c r="AG83"/>
  <c r="B83"/>
  <c r="A83"/>
  <c r="DC82"/>
  <c r="CY82"/>
  <c r="CX82"/>
  <c r="CX88" s="1"/>
  <c r="CT82"/>
  <c r="CN82"/>
  <c r="CK82"/>
  <c r="CG82"/>
  <c r="CF82"/>
  <c r="CD82"/>
  <c r="CC82"/>
  <c r="CA82"/>
  <c r="BZ82"/>
  <c r="BX82"/>
  <c r="BW82"/>
  <c r="BU82"/>
  <c r="DH82" s="1"/>
  <c r="BT82"/>
  <c r="BR82"/>
  <c r="DK82" s="1"/>
  <c r="BQ82"/>
  <c r="BO82"/>
  <c r="DJ82" s="1"/>
  <c r="BN82"/>
  <c r="BL82"/>
  <c r="BK82"/>
  <c r="BI82"/>
  <c r="BH82"/>
  <c r="BG82"/>
  <c r="AZ82"/>
  <c r="AY82"/>
  <c r="AY88" s="1"/>
  <c r="AW82"/>
  <c r="AV82"/>
  <c r="AV88" s="1"/>
  <c r="AT82"/>
  <c r="AS82"/>
  <c r="AQ82"/>
  <c r="AP82"/>
  <c r="AN82"/>
  <c r="AM82"/>
  <c r="AM88" s="1"/>
  <c r="AK82"/>
  <c r="AJ82"/>
  <c r="AJ88" s="1"/>
  <c r="AI82"/>
  <c r="AE82"/>
  <c r="AD82"/>
  <c r="AD88" s="1"/>
  <c r="AB82"/>
  <c r="AA82"/>
  <c r="Y82"/>
  <c r="X82"/>
  <c r="V82"/>
  <c r="U82"/>
  <c r="U88" s="1"/>
  <c r="S82"/>
  <c r="R82"/>
  <c r="R88" s="1"/>
  <c r="P82"/>
  <c r="O82"/>
  <c r="M82"/>
  <c r="L82"/>
  <c r="L88" s="1"/>
  <c r="J82"/>
  <c r="I82"/>
  <c r="G82"/>
  <c r="F82"/>
  <c r="F88" s="1"/>
  <c r="D82"/>
  <c r="C82"/>
  <c r="C88" s="1"/>
  <c r="B82"/>
  <c r="FK82" s="1"/>
  <c r="FL82" s="1"/>
  <c r="A82"/>
  <c r="DZ81"/>
  <c r="DK81"/>
  <c r="DJ81"/>
  <c r="DH81"/>
  <c r="CT81"/>
  <c r="BC81"/>
  <c r="BB81"/>
  <c r="B81"/>
  <c r="FK81" s="1"/>
  <c r="FL81" s="1"/>
  <c r="A81"/>
  <c r="DZ80"/>
  <c r="DV80"/>
  <c r="DC80"/>
  <c r="CT80"/>
  <c r="CN80"/>
  <c r="CH80"/>
  <c r="CA80"/>
  <c r="BZ80"/>
  <c r="BY80"/>
  <c r="BU80"/>
  <c r="BT80"/>
  <c r="BV80" s="1"/>
  <c r="BR80"/>
  <c r="BQ80"/>
  <c r="DX80" s="1"/>
  <c r="BP80"/>
  <c r="BG80"/>
  <c r="AX80"/>
  <c r="AO80"/>
  <c r="AI80"/>
  <c r="Z80"/>
  <c r="W80"/>
  <c r="K80"/>
  <c r="H80"/>
  <c r="E80"/>
  <c r="B80"/>
  <c r="A80"/>
  <c r="DZ79"/>
  <c r="DV79"/>
  <c r="DK79"/>
  <c r="DJ79"/>
  <c r="DH79"/>
  <c r="DC79"/>
  <c r="CT79"/>
  <c r="CN79"/>
  <c r="CH79"/>
  <c r="CA79"/>
  <c r="BZ79"/>
  <c r="BY79"/>
  <c r="BV79"/>
  <c r="BS79"/>
  <c r="BP79"/>
  <c r="BG79"/>
  <c r="AX79"/>
  <c r="AO79"/>
  <c r="AI79"/>
  <c r="Z79"/>
  <c r="W79"/>
  <c r="K79"/>
  <c r="H79"/>
  <c r="E79"/>
  <c r="B79"/>
  <c r="FK79" s="1"/>
  <c r="FL79" s="1"/>
  <c r="A79"/>
  <c r="DZ78"/>
  <c r="DV78"/>
  <c r="DK78"/>
  <c r="DJ78"/>
  <c r="DH78"/>
  <c r="DB78"/>
  <c r="DA78"/>
  <c r="CT78"/>
  <c r="CN78"/>
  <c r="CH78"/>
  <c r="CB78"/>
  <c r="BY78"/>
  <c r="BV78"/>
  <c r="BS78"/>
  <c r="BP78"/>
  <c r="BG78"/>
  <c r="AX78"/>
  <c r="AO78"/>
  <c r="AI78"/>
  <c r="Z78"/>
  <c r="W78"/>
  <c r="K78"/>
  <c r="H78"/>
  <c r="E78"/>
  <c r="B78"/>
  <c r="FK78" s="1"/>
  <c r="FL78" s="1"/>
  <c r="A78"/>
  <c r="DZ77"/>
  <c r="DK77"/>
  <c r="DJ77"/>
  <c r="DH77"/>
  <c r="DC77"/>
  <c r="CT77"/>
  <c r="CN77"/>
  <c r="CH77"/>
  <c r="CB77"/>
  <c r="BY77"/>
  <c r="BV77"/>
  <c r="BS77"/>
  <c r="BP77"/>
  <c r="BG77"/>
  <c r="BC77"/>
  <c r="BB77"/>
  <c r="AX77"/>
  <c r="AO77"/>
  <c r="AI77"/>
  <c r="Z77"/>
  <c r="W77"/>
  <c r="K77"/>
  <c r="H77"/>
  <c r="E77"/>
  <c r="B77"/>
  <c r="FK77" s="1"/>
  <c r="FL77" s="1"/>
  <c r="FM77" s="1"/>
  <c r="A77"/>
  <c r="DZ76"/>
  <c r="DV76"/>
  <c r="DK76"/>
  <c r="DJ76"/>
  <c r="DH76"/>
  <c r="DC76"/>
  <c r="CS76"/>
  <c r="CR76"/>
  <c r="DD76" s="1"/>
  <c r="CN76"/>
  <c r="CH76"/>
  <c r="CB76"/>
  <c r="BY76"/>
  <c r="BV76"/>
  <c r="BS76"/>
  <c r="BP76"/>
  <c r="BG76"/>
  <c r="AX76"/>
  <c r="AO76"/>
  <c r="AI76"/>
  <c r="Z76"/>
  <c r="W76"/>
  <c r="K76"/>
  <c r="H76"/>
  <c r="E76"/>
  <c r="B76"/>
  <c r="FK76" s="1"/>
  <c r="FL76" s="1"/>
  <c r="A76"/>
  <c r="DZ75"/>
  <c r="DV75"/>
  <c r="DK75"/>
  <c r="DH75"/>
  <c r="CT75"/>
  <c r="CA75"/>
  <c r="BZ75"/>
  <c r="BO75"/>
  <c r="DJ75" s="1"/>
  <c r="BN75"/>
  <c r="BD75"/>
  <c r="B75"/>
  <c r="FK75" s="1"/>
  <c r="FL75" s="1"/>
  <c r="A75"/>
  <c r="DZ74"/>
  <c r="DX74"/>
  <c r="EB74" s="1"/>
  <c r="DK74"/>
  <c r="DJ74"/>
  <c r="DH74"/>
  <c r="DC74"/>
  <c r="CT74"/>
  <c r="CN74"/>
  <c r="CH74"/>
  <c r="CB74"/>
  <c r="BY74"/>
  <c r="BV74"/>
  <c r="BS74"/>
  <c r="BP74"/>
  <c r="BG74"/>
  <c r="BC74"/>
  <c r="BB74"/>
  <c r="AX74"/>
  <c r="AO74"/>
  <c r="AI74"/>
  <c r="Z74"/>
  <c r="W74"/>
  <c r="K74"/>
  <c r="H74"/>
  <c r="E74"/>
  <c r="B74"/>
  <c r="A74"/>
  <c r="FK73"/>
  <c r="FL73" s="1"/>
  <c r="DZ73"/>
  <c r="DV73"/>
  <c r="DK73"/>
  <c r="DJ73"/>
  <c r="DH73"/>
  <c r="CS73"/>
  <c r="CR73"/>
  <c r="BD73"/>
  <c r="B73"/>
  <c r="A73"/>
  <c r="DZ72"/>
  <c r="DV72"/>
  <c r="DK72"/>
  <c r="DJ72"/>
  <c r="DH72"/>
  <c r="DC72"/>
  <c r="CT72"/>
  <c r="CN72"/>
  <c r="CH72"/>
  <c r="CA72"/>
  <c r="BZ72"/>
  <c r="BY72"/>
  <c r="BV72"/>
  <c r="BS72"/>
  <c r="BP72"/>
  <c r="BG72"/>
  <c r="AX72"/>
  <c r="AO72"/>
  <c r="AI72"/>
  <c r="Z72"/>
  <c r="W72"/>
  <c r="K72"/>
  <c r="H72"/>
  <c r="E72"/>
  <c r="B72"/>
  <c r="FK72" s="1"/>
  <c r="FL72" s="1"/>
  <c r="A72"/>
  <c r="FK71"/>
  <c r="FL71" s="1"/>
  <c r="DZ71"/>
  <c r="DC71"/>
  <c r="CT71"/>
  <c r="CN71"/>
  <c r="CH71"/>
  <c r="CB71"/>
  <c r="BY71"/>
  <c r="BU71"/>
  <c r="BT71"/>
  <c r="BS71"/>
  <c r="BP71"/>
  <c r="BG71"/>
  <c r="BC71"/>
  <c r="BB71"/>
  <c r="AX71"/>
  <c r="AO71"/>
  <c r="AI71"/>
  <c r="Z71"/>
  <c r="W71"/>
  <c r="K71"/>
  <c r="H71"/>
  <c r="E71"/>
  <c r="B71"/>
  <c r="A71"/>
  <c r="DZ70"/>
  <c r="DV70"/>
  <c r="DK70"/>
  <c r="DH70"/>
  <c r="CT70"/>
  <c r="BO70"/>
  <c r="BN70"/>
  <c r="DX70" s="1"/>
  <c r="EB70" s="1"/>
  <c r="BD70"/>
  <c r="B70"/>
  <c r="A70"/>
  <c r="DZ69"/>
  <c r="DV69"/>
  <c r="DC69"/>
  <c r="CT69"/>
  <c r="CN69"/>
  <c r="CH69"/>
  <c r="CB69"/>
  <c r="BY69"/>
  <c r="BU69"/>
  <c r="DH69" s="1"/>
  <c r="BT69"/>
  <c r="BR69"/>
  <c r="BQ69"/>
  <c r="BP69"/>
  <c r="BG69"/>
  <c r="BD69"/>
  <c r="AX69"/>
  <c r="AO69"/>
  <c r="AI69"/>
  <c r="Z69"/>
  <c r="W69"/>
  <c r="K69"/>
  <c r="H69"/>
  <c r="E69"/>
  <c r="B69"/>
  <c r="A69"/>
  <c r="DZ68"/>
  <c r="DK68"/>
  <c r="DJ68"/>
  <c r="DH68"/>
  <c r="DC68"/>
  <c r="CT68"/>
  <c r="CN68"/>
  <c r="CH68"/>
  <c r="CB68"/>
  <c r="BY68"/>
  <c r="BV68"/>
  <c r="BS68"/>
  <c r="BP68"/>
  <c r="BG68"/>
  <c r="BC68"/>
  <c r="BB68"/>
  <c r="AX68"/>
  <c r="AO68"/>
  <c r="AI68"/>
  <c r="Z68"/>
  <c r="W68"/>
  <c r="K68"/>
  <c r="H68"/>
  <c r="E68"/>
  <c r="B68"/>
  <c r="FK68" s="1"/>
  <c r="FL68" s="1"/>
  <c r="A68"/>
  <c r="DZ67"/>
  <c r="DV67"/>
  <c r="DC67"/>
  <c r="CT67"/>
  <c r="CN67"/>
  <c r="CH67"/>
  <c r="CB67"/>
  <c r="BY67"/>
  <c r="BU67"/>
  <c r="BT67"/>
  <c r="BR67"/>
  <c r="BQ67"/>
  <c r="DK67" s="1"/>
  <c r="BP67"/>
  <c r="BG67"/>
  <c r="BD67"/>
  <c r="AX67"/>
  <c r="AO67"/>
  <c r="AI67"/>
  <c r="Z67"/>
  <c r="W67"/>
  <c r="K67"/>
  <c r="H67"/>
  <c r="E67"/>
  <c r="B67"/>
  <c r="A67"/>
  <c r="FK66"/>
  <c r="FL66" s="1"/>
  <c r="DZ66"/>
  <c r="DK66"/>
  <c r="DJ66"/>
  <c r="DH66"/>
  <c r="DC66"/>
  <c r="CT66"/>
  <c r="CN66"/>
  <c r="CH66"/>
  <c r="CB66"/>
  <c r="BY66"/>
  <c r="BV66"/>
  <c r="BS66"/>
  <c r="BP66"/>
  <c r="BG66"/>
  <c r="BC66"/>
  <c r="BB66"/>
  <c r="AX66"/>
  <c r="AO66"/>
  <c r="AI66"/>
  <c r="Z66"/>
  <c r="W66"/>
  <c r="K66"/>
  <c r="H66"/>
  <c r="E66"/>
  <c r="B66"/>
  <c r="A66"/>
  <c r="DZ65"/>
  <c r="DX65"/>
  <c r="EB65" s="1"/>
  <c r="DV65"/>
  <c r="CT65"/>
  <c r="BU65"/>
  <c r="DH65" s="1"/>
  <c r="BT65"/>
  <c r="BR65"/>
  <c r="DJ65" s="1"/>
  <c r="BQ65"/>
  <c r="BD65"/>
  <c r="B65"/>
  <c r="FK65" s="1"/>
  <c r="FL65" s="1"/>
  <c r="A65"/>
  <c r="DZ64"/>
  <c r="DK64"/>
  <c r="DJ64"/>
  <c r="DH64"/>
  <c r="DC64"/>
  <c r="CT64"/>
  <c r="CN64"/>
  <c r="CH64"/>
  <c r="CB64"/>
  <c r="BY64"/>
  <c r="BV64"/>
  <c r="BS64"/>
  <c r="BP64"/>
  <c r="BG64"/>
  <c r="BC64"/>
  <c r="BB64"/>
  <c r="DX64" s="1"/>
  <c r="EB64" s="1"/>
  <c r="AX64"/>
  <c r="AO64"/>
  <c r="AI64"/>
  <c r="Z64"/>
  <c r="W64"/>
  <c r="K64"/>
  <c r="H64"/>
  <c r="E64"/>
  <c r="B64"/>
  <c r="A64"/>
  <c r="DZ63"/>
  <c r="DV63"/>
  <c r="CT63"/>
  <c r="CA63"/>
  <c r="BZ63"/>
  <c r="BU63"/>
  <c r="BT63"/>
  <c r="BV63" s="1"/>
  <c r="BR63"/>
  <c r="BQ63"/>
  <c r="DX63" s="1"/>
  <c r="EB63" s="1"/>
  <c r="BD63"/>
  <c r="B63"/>
  <c r="FK63" s="1"/>
  <c r="FL63" s="1"/>
  <c r="FQ63" s="1"/>
  <c r="A63"/>
  <c r="DZ62"/>
  <c r="DV62"/>
  <c r="DK62"/>
  <c r="DH62"/>
  <c r="DC62"/>
  <c r="CT62"/>
  <c r="CN62"/>
  <c r="CH62"/>
  <c r="CB62"/>
  <c r="BY62"/>
  <c r="BV62"/>
  <c r="BS62"/>
  <c r="BO62"/>
  <c r="DJ62" s="1"/>
  <c r="BN62"/>
  <c r="BG62"/>
  <c r="BD62"/>
  <c r="AX62"/>
  <c r="AO62"/>
  <c r="AI62"/>
  <c r="Z62"/>
  <c r="W62"/>
  <c r="K62"/>
  <c r="H62"/>
  <c r="E62"/>
  <c r="B62"/>
  <c r="A62"/>
  <c r="DZ61"/>
  <c r="DV61"/>
  <c r="DK61"/>
  <c r="DH61"/>
  <c r="DC61"/>
  <c r="CT61"/>
  <c r="CN61"/>
  <c r="CH61"/>
  <c r="CB61"/>
  <c r="BY61"/>
  <c r="BV61"/>
  <c r="BS61"/>
  <c r="BO61"/>
  <c r="DJ61" s="1"/>
  <c r="BN61"/>
  <c r="BG61"/>
  <c r="BD61"/>
  <c r="AX61"/>
  <c r="AO61"/>
  <c r="AI61"/>
  <c r="Z61"/>
  <c r="W61"/>
  <c r="K61"/>
  <c r="H61"/>
  <c r="E61"/>
  <c r="B61"/>
  <c r="FK61" s="1"/>
  <c r="FL61" s="1"/>
  <c r="FQ61" s="1"/>
  <c r="A61"/>
  <c r="DZ60"/>
  <c r="DK60"/>
  <c r="DJ60"/>
  <c r="DH60"/>
  <c r="DC60"/>
  <c r="CT60"/>
  <c r="CN60"/>
  <c r="CH60"/>
  <c r="CB60"/>
  <c r="BY60"/>
  <c r="BV60"/>
  <c r="BS60"/>
  <c r="BP60"/>
  <c r="BG60"/>
  <c r="BC60"/>
  <c r="BB60"/>
  <c r="BD60" s="1"/>
  <c r="AX60"/>
  <c r="AO60"/>
  <c r="AI60"/>
  <c r="Z60"/>
  <c r="W60"/>
  <c r="K60"/>
  <c r="H60"/>
  <c r="E60"/>
  <c r="B60"/>
  <c r="A60"/>
  <c r="DZ59"/>
  <c r="DK59"/>
  <c r="DJ59"/>
  <c r="DH59"/>
  <c r="DC59"/>
  <c r="CT59"/>
  <c r="CN59"/>
  <c r="CH59"/>
  <c r="CB59"/>
  <c r="BY59"/>
  <c r="BV59"/>
  <c r="BS59"/>
  <c r="BP59"/>
  <c r="BG59"/>
  <c r="BC59"/>
  <c r="BB59"/>
  <c r="AX59"/>
  <c r="AO59"/>
  <c r="AI59"/>
  <c r="Z59"/>
  <c r="W59"/>
  <c r="K59"/>
  <c r="H59"/>
  <c r="E59"/>
  <c r="B59"/>
  <c r="FK59" s="1"/>
  <c r="FL59" s="1"/>
  <c r="FQ59" s="1"/>
  <c r="A59"/>
  <c r="DZ58"/>
  <c r="DX58"/>
  <c r="EB58" s="1"/>
  <c r="DK58"/>
  <c r="DJ58"/>
  <c r="DH58"/>
  <c r="DC58"/>
  <c r="CT58"/>
  <c r="CN58"/>
  <c r="CH58"/>
  <c r="CB58"/>
  <c r="BY58"/>
  <c r="BV58"/>
  <c r="BS58"/>
  <c r="BP58"/>
  <c r="BG58"/>
  <c r="BC58"/>
  <c r="BB58"/>
  <c r="DV58" s="1"/>
  <c r="AX58"/>
  <c r="AO58"/>
  <c r="AI58"/>
  <c r="Z58"/>
  <c r="W58"/>
  <c r="K58"/>
  <c r="H58"/>
  <c r="E58"/>
  <c r="B58"/>
  <c r="A58"/>
  <c r="FK57"/>
  <c r="FL57" s="1"/>
  <c r="DZ57"/>
  <c r="DV57"/>
  <c r="DK57"/>
  <c r="DH57"/>
  <c r="CT57"/>
  <c r="BO57"/>
  <c r="DJ57" s="1"/>
  <c r="BN57"/>
  <c r="DX57" s="1"/>
  <c r="EB57" s="1"/>
  <c r="BD57"/>
  <c r="B57"/>
  <c r="A57"/>
  <c r="DZ56"/>
  <c r="DX56"/>
  <c r="EB56" s="1"/>
  <c r="DK56"/>
  <c r="DJ56"/>
  <c r="DH56"/>
  <c r="DC56"/>
  <c r="CT56"/>
  <c r="CN56"/>
  <c r="CH56"/>
  <c r="CB56"/>
  <c r="BY56"/>
  <c r="BV56"/>
  <c r="BS56"/>
  <c r="BP56"/>
  <c r="BG56"/>
  <c r="BC56"/>
  <c r="BB56"/>
  <c r="AX56"/>
  <c r="AO56"/>
  <c r="AI56"/>
  <c r="Z56"/>
  <c r="W56"/>
  <c r="K56"/>
  <c r="H56"/>
  <c r="E56"/>
  <c r="B56"/>
  <c r="A56"/>
  <c r="DZ55"/>
  <c r="DV55"/>
  <c r="DK55"/>
  <c r="DJ55"/>
  <c r="DH55"/>
  <c r="DC55"/>
  <c r="CT55"/>
  <c r="CN55"/>
  <c r="CH55"/>
  <c r="CA55"/>
  <c r="BZ55"/>
  <c r="BY55"/>
  <c r="BV55"/>
  <c r="BS55"/>
  <c r="BP55"/>
  <c r="BG55"/>
  <c r="BD55"/>
  <c r="AX55"/>
  <c r="AO55"/>
  <c r="AI55"/>
  <c r="Z55"/>
  <c r="W55"/>
  <c r="K55"/>
  <c r="H55"/>
  <c r="E55"/>
  <c r="B55"/>
  <c r="FK55" s="1"/>
  <c r="FL55" s="1"/>
  <c r="FQ55" s="1"/>
  <c r="A55"/>
  <c r="DZ54"/>
  <c r="DK54"/>
  <c r="DJ54"/>
  <c r="DH54"/>
  <c r="DC54"/>
  <c r="CT54"/>
  <c r="CN54"/>
  <c r="CH54"/>
  <c r="CB54"/>
  <c r="BY54"/>
  <c r="BV54"/>
  <c r="BS54"/>
  <c r="BP54"/>
  <c r="BG54"/>
  <c r="BC54"/>
  <c r="BB54"/>
  <c r="BD54" s="1"/>
  <c r="AX54"/>
  <c r="AO54"/>
  <c r="AI54"/>
  <c r="Z54"/>
  <c r="W54"/>
  <c r="K54"/>
  <c r="H54"/>
  <c r="E54"/>
  <c r="B54"/>
  <c r="A54"/>
  <c r="DZ53"/>
  <c r="DK53"/>
  <c r="DJ53"/>
  <c r="DH53"/>
  <c r="DC53"/>
  <c r="CT53"/>
  <c r="CN53"/>
  <c r="CH53"/>
  <c r="CB53"/>
  <c r="BY53"/>
  <c r="BV53"/>
  <c r="BS53"/>
  <c r="BP53"/>
  <c r="BG53"/>
  <c r="BC53"/>
  <c r="BB53"/>
  <c r="AX53"/>
  <c r="AO53"/>
  <c r="AI53"/>
  <c r="Z53"/>
  <c r="W53"/>
  <c r="K53"/>
  <c r="H53"/>
  <c r="E53"/>
  <c r="B53"/>
  <c r="FK53" s="1"/>
  <c r="FL53" s="1"/>
  <c r="FQ53" s="1"/>
  <c r="A53"/>
  <c r="DZ52"/>
  <c r="DV52"/>
  <c r="DK52"/>
  <c r="DH52"/>
  <c r="CT52"/>
  <c r="CA52"/>
  <c r="BZ52"/>
  <c r="BO52"/>
  <c r="BN52"/>
  <c r="DX52" s="1"/>
  <c r="EB52" s="1"/>
  <c r="BD52"/>
  <c r="B52"/>
  <c r="FK52" s="1"/>
  <c r="FL52" s="1"/>
  <c r="A52"/>
  <c r="DZ51"/>
  <c r="DV51"/>
  <c r="DK51"/>
  <c r="DH51"/>
  <c r="DC51"/>
  <c r="CT51"/>
  <c r="CN51"/>
  <c r="CH51"/>
  <c r="CB51"/>
  <c r="BY51"/>
  <c r="BV51"/>
  <c r="BS51"/>
  <c r="BO51"/>
  <c r="DJ51" s="1"/>
  <c r="BN51"/>
  <c r="BG51"/>
  <c r="BD51"/>
  <c r="AX51"/>
  <c r="AO51"/>
  <c r="AI51"/>
  <c r="Z51"/>
  <c r="W51"/>
  <c r="K51"/>
  <c r="H51"/>
  <c r="E51"/>
  <c r="B51"/>
  <c r="FK51" s="1"/>
  <c r="FL51" s="1"/>
  <c r="FO51" s="1"/>
  <c r="A51"/>
  <c r="DZ50"/>
  <c r="DV50"/>
  <c r="DK50"/>
  <c r="DJ50"/>
  <c r="DH50"/>
  <c r="DC50"/>
  <c r="CT50"/>
  <c r="CN50"/>
  <c r="CH50"/>
  <c r="CA50"/>
  <c r="BZ50"/>
  <c r="CB50" s="1"/>
  <c r="BY50"/>
  <c r="BV50"/>
  <c r="BS50"/>
  <c r="BP50"/>
  <c r="BG50"/>
  <c r="BD50"/>
  <c r="AX50"/>
  <c r="AO50"/>
  <c r="AI50"/>
  <c r="Z50"/>
  <c r="W50"/>
  <c r="K50"/>
  <c r="H50"/>
  <c r="E50"/>
  <c r="B50"/>
  <c r="A50"/>
  <c r="DZ49"/>
  <c r="DV49"/>
  <c r="DK49"/>
  <c r="DH49"/>
  <c r="DC49"/>
  <c r="CT49"/>
  <c r="CN49"/>
  <c r="CH49"/>
  <c r="CB49"/>
  <c r="BY49"/>
  <c r="BV49"/>
  <c r="BS49"/>
  <c r="BO49"/>
  <c r="DJ49" s="1"/>
  <c r="BN49"/>
  <c r="BG49"/>
  <c r="BD49"/>
  <c r="AX49"/>
  <c r="AO49"/>
  <c r="AI49"/>
  <c r="Z49"/>
  <c r="W49"/>
  <c r="K49"/>
  <c r="H49"/>
  <c r="E49"/>
  <c r="B49"/>
  <c r="FK49" s="1"/>
  <c r="FL49" s="1"/>
  <c r="FO49" s="1"/>
  <c r="A49"/>
  <c r="DZ48"/>
  <c r="DX48"/>
  <c r="EB48" s="1"/>
  <c r="DK48"/>
  <c r="DJ48"/>
  <c r="DH48"/>
  <c r="DC48"/>
  <c r="CT48"/>
  <c r="CN48"/>
  <c r="CH48"/>
  <c r="CB48"/>
  <c r="BY48"/>
  <c r="BV48"/>
  <c r="BS48"/>
  <c r="BP48"/>
  <c r="BG48"/>
  <c r="BC48"/>
  <c r="BB48"/>
  <c r="AX48"/>
  <c r="AO48"/>
  <c r="AI48"/>
  <c r="Z48"/>
  <c r="W48"/>
  <c r="K48"/>
  <c r="H48"/>
  <c r="E48"/>
  <c r="B48"/>
  <c r="A48"/>
  <c r="FK47"/>
  <c r="FL47" s="1"/>
  <c r="DZ47"/>
  <c r="DV47"/>
  <c r="CT47"/>
  <c r="CA47"/>
  <c r="BZ47"/>
  <c r="BU47"/>
  <c r="BT47"/>
  <c r="BR47"/>
  <c r="BQ47"/>
  <c r="DX47" s="1"/>
  <c r="EB47" s="1"/>
  <c r="BD47"/>
  <c r="B47"/>
  <c r="A47"/>
  <c r="DZ46"/>
  <c r="DX46"/>
  <c r="EB46" s="1"/>
  <c r="DK46"/>
  <c r="DJ46"/>
  <c r="DH46"/>
  <c r="DC46"/>
  <c r="CT46"/>
  <c r="CN46"/>
  <c r="CH46"/>
  <c r="CB46"/>
  <c r="BY46"/>
  <c r="BV46"/>
  <c r="BS46"/>
  <c r="BP46"/>
  <c r="BG46"/>
  <c r="BC46"/>
  <c r="BB46"/>
  <c r="AX46"/>
  <c r="AO46"/>
  <c r="AI46"/>
  <c r="Z46"/>
  <c r="W46"/>
  <c r="K46"/>
  <c r="H46"/>
  <c r="E46"/>
  <c r="B46"/>
  <c r="A46"/>
  <c r="DZ45"/>
  <c r="DV45"/>
  <c r="DK45"/>
  <c r="DJ45"/>
  <c r="DH45"/>
  <c r="CS45"/>
  <c r="CR45"/>
  <c r="B45"/>
  <c r="FK45" s="1"/>
  <c r="FL45" s="1"/>
  <c r="FO45" s="1"/>
  <c r="A45"/>
  <c r="DZ44"/>
  <c r="DV44"/>
  <c r="CT44"/>
  <c r="BU44"/>
  <c r="DH44" s="1"/>
  <c r="BT44"/>
  <c r="BR44"/>
  <c r="BQ44"/>
  <c r="DX44" s="1"/>
  <c r="EB44" s="1"/>
  <c r="BD44"/>
  <c r="B44"/>
  <c r="FK44" s="1"/>
  <c r="FL44" s="1"/>
  <c r="A44"/>
  <c r="DZ43"/>
  <c r="DV43"/>
  <c r="DK43"/>
  <c r="DH43"/>
  <c r="DC43"/>
  <c r="CT43"/>
  <c r="CN43"/>
  <c r="CH43"/>
  <c r="CB43"/>
  <c r="BY43"/>
  <c r="BV43"/>
  <c r="BS43"/>
  <c r="BO43"/>
  <c r="BN43"/>
  <c r="BP43" s="1"/>
  <c r="BG43"/>
  <c r="AX43"/>
  <c r="AO43"/>
  <c r="AI43"/>
  <c r="Z43"/>
  <c r="W43"/>
  <c r="K43"/>
  <c r="H43"/>
  <c r="E43"/>
  <c r="B43"/>
  <c r="FK43" s="1"/>
  <c r="FL43" s="1"/>
  <c r="A43"/>
  <c r="DZ42"/>
  <c r="DV42"/>
  <c r="DC42"/>
  <c r="CT42"/>
  <c r="CN42"/>
  <c r="CH42"/>
  <c r="CB42"/>
  <c r="BY42"/>
  <c r="BU42"/>
  <c r="BT42"/>
  <c r="BR42"/>
  <c r="BQ42"/>
  <c r="DX42" s="1"/>
  <c r="BP42"/>
  <c r="BG42"/>
  <c r="AX42"/>
  <c r="AO42"/>
  <c r="AI42"/>
  <c r="Z42"/>
  <c r="W42"/>
  <c r="K42"/>
  <c r="H42"/>
  <c r="E42"/>
  <c r="B42"/>
  <c r="FK42" s="1"/>
  <c r="FL42" s="1"/>
  <c r="A42"/>
  <c r="DZ41"/>
  <c r="DV41"/>
  <c r="DK41"/>
  <c r="DH41"/>
  <c r="DC41"/>
  <c r="CT41"/>
  <c r="CN41"/>
  <c r="CH41"/>
  <c r="CB41"/>
  <c r="BY41"/>
  <c r="BV41"/>
  <c r="BS41"/>
  <c r="BO41"/>
  <c r="BN41"/>
  <c r="DX41" s="1"/>
  <c r="EB41" s="1"/>
  <c r="BG41"/>
  <c r="AX41"/>
  <c r="AO41"/>
  <c r="AI41"/>
  <c r="Z41"/>
  <c r="W41"/>
  <c r="K41"/>
  <c r="H41"/>
  <c r="E41"/>
  <c r="B41"/>
  <c r="FK41" s="1"/>
  <c r="FL41" s="1"/>
  <c r="FO41" s="1"/>
  <c r="A41"/>
  <c r="DZ40"/>
  <c r="DK40"/>
  <c r="DJ40"/>
  <c r="DH40"/>
  <c r="CT40"/>
  <c r="BC40"/>
  <c r="BB40"/>
  <c r="DX40" s="1"/>
  <c r="B40"/>
  <c r="FK40" s="1"/>
  <c r="FL40" s="1"/>
  <c r="A40"/>
  <c r="DZ39"/>
  <c r="DV39"/>
  <c r="DK39"/>
  <c r="DH39"/>
  <c r="DC39"/>
  <c r="CT39"/>
  <c r="CN39"/>
  <c r="CH39"/>
  <c r="CA39"/>
  <c r="BZ39"/>
  <c r="DD39" s="1"/>
  <c r="FJ39" s="1"/>
  <c r="BY39"/>
  <c r="BV39"/>
  <c r="BS39"/>
  <c r="BO39"/>
  <c r="BN39"/>
  <c r="BP39" s="1"/>
  <c r="BG39"/>
  <c r="BD39"/>
  <c r="AX39"/>
  <c r="AO39"/>
  <c r="AI39"/>
  <c r="Z39"/>
  <c r="W39"/>
  <c r="K39"/>
  <c r="H39"/>
  <c r="E39"/>
  <c r="B39"/>
  <c r="A39"/>
  <c r="DZ38"/>
  <c r="DK38"/>
  <c r="DJ38"/>
  <c r="DH38"/>
  <c r="DC38"/>
  <c r="CT38"/>
  <c r="CN38"/>
  <c r="CH38"/>
  <c r="CB38"/>
  <c r="BY38"/>
  <c r="BV38"/>
  <c r="BS38"/>
  <c r="BP38"/>
  <c r="BG38"/>
  <c r="BC38"/>
  <c r="BB38"/>
  <c r="AX38"/>
  <c r="AO38"/>
  <c r="AI38"/>
  <c r="Z38"/>
  <c r="W38"/>
  <c r="K38"/>
  <c r="H38"/>
  <c r="E38"/>
  <c r="B38"/>
  <c r="FK38" s="1"/>
  <c r="FL38" s="1"/>
  <c r="FQ38" s="1"/>
  <c r="A38"/>
  <c r="DZ37"/>
  <c r="DV37"/>
  <c r="DK37"/>
  <c r="DJ37"/>
  <c r="DH37"/>
  <c r="DC37"/>
  <c r="CS37"/>
  <c r="CR37"/>
  <c r="DX37" s="1"/>
  <c r="CN37"/>
  <c r="CH37"/>
  <c r="CB37"/>
  <c r="BY37"/>
  <c r="BV37"/>
  <c r="BS37"/>
  <c r="BP37"/>
  <c r="BG37"/>
  <c r="BD37"/>
  <c r="AX37"/>
  <c r="AO37"/>
  <c r="AI37"/>
  <c r="Z37"/>
  <c r="W37"/>
  <c r="K37"/>
  <c r="H37"/>
  <c r="E37"/>
  <c r="B37"/>
  <c r="A37"/>
  <c r="DZ36"/>
  <c r="DV36"/>
  <c r="DK36"/>
  <c r="DH36"/>
  <c r="DC36"/>
  <c r="CT36"/>
  <c r="CN36"/>
  <c r="CH36"/>
  <c r="CB36"/>
  <c r="BY36"/>
  <c r="BV36"/>
  <c r="BS36"/>
  <c r="BO36"/>
  <c r="DJ36" s="1"/>
  <c r="BN36"/>
  <c r="BG36"/>
  <c r="BD36"/>
  <c r="AX36"/>
  <c r="AO36"/>
  <c r="AI36"/>
  <c r="Z36"/>
  <c r="W36"/>
  <c r="K36"/>
  <c r="H36"/>
  <c r="E36"/>
  <c r="B36"/>
  <c r="FK36" s="1"/>
  <c r="FL36" s="1"/>
  <c r="FQ36" s="1"/>
  <c r="A36"/>
  <c r="DZ35"/>
  <c r="DV35"/>
  <c r="DK35"/>
  <c r="DH35"/>
  <c r="DC35"/>
  <c r="CT35"/>
  <c r="CN35"/>
  <c r="CH35"/>
  <c r="CB35"/>
  <c r="BY35"/>
  <c r="BV35"/>
  <c r="BS35"/>
  <c r="BO35"/>
  <c r="BN35"/>
  <c r="DX35" s="1"/>
  <c r="EB35" s="1"/>
  <c r="BG35"/>
  <c r="BD35"/>
  <c r="AX35"/>
  <c r="AO35"/>
  <c r="AI35"/>
  <c r="Z35"/>
  <c r="W35"/>
  <c r="K35"/>
  <c r="H35"/>
  <c r="E35"/>
  <c r="B35"/>
  <c r="A35"/>
  <c r="DZ34"/>
  <c r="DK34"/>
  <c r="DJ34"/>
  <c r="DH34"/>
  <c r="DC34"/>
  <c r="CT34"/>
  <c r="CN34"/>
  <c r="CH34"/>
  <c r="CB34"/>
  <c r="BY34"/>
  <c r="BV34"/>
  <c r="BS34"/>
  <c r="BP34"/>
  <c r="BG34"/>
  <c r="BC34"/>
  <c r="BB34"/>
  <c r="AX34"/>
  <c r="AO34"/>
  <c r="AI34"/>
  <c r="Z34"/>
  <c r="W34"/>
  <c r="K34"/>
  <c r="H34"/>
  <c r="E34"/>
  <c r="B34"/>
  <c r="FK34" s="1"/>
  <c r="FL34" s="1"/>
  <c r="FO34" s="1"/>
  <c r="A34"/>
  <c r="DZ33"/>
  <c r="DV33"/>
  <c r="DK33"/>
  <c r="DH33"/>
  <c r="DC33"/>
  <c r="CT33"/>
  <c r="CN33"/>
  <c r="CH33"/>
  <c r="CB33"/>
  <c r="BY33"/>
  <c r="BV33"/>
  <c r="BS33"/>
  <c r="BO33"/>
  <c r="DJ33" s="1"/>
  <c r="BN33"/>
  <c r="DX33" s="1"/>
  <c r="EB33" s="1"/>
  <c r="BG33"/>
  <c r="BD33"/>
  <c r="AX33"/>
  <c r="AO33"/>
  <c r="AI33"/>
  <c r="Z33"/>
  <c r="W33"/>
  <c r="K33"/>
  <c r="H33"/>
  <c r="E33"/>
  <c r="B33"/>
  <c r="A33"/>
  <c r="DZ32"/>
  <c r="DV32"/>
  <c r="DK32"/>
  <c r="DH32"/>
  <c r="CT32"/>
  <c r="CA32"/>
  <c r="BZ32"/>
  <c r="BO32"/>
  <c r="BN32"/>
  <c r="DX32" s="1"/>
  <c r="EB32" s="1"/>
  <c r="BD32"/>
  <c r="B32"/>
  <c r="FK32" s="1"/>
  <c r="FL32" s="1"/>
  <c r="A32"/>
  <c r="FK31"/>
  <c r="FL31" s="1"/>
  <c r="DZ31"/>
  <c r="DV31"/>
  <c r="DK31"/>
  <c r="DH31"/>
  <c r="DC31"/>
  <c r="CT31"/>
  <c r="CN31"/>
  <c r="CH31"/>
  <c r="CB31"/>
  <c r="BY31"/>
  <c r="BV31"/>
  <c r="BS31"/>
  <c r="BO31"/>
  <c r="DJ31" s="1"/>
  <c r="BN31"/>
  <c r="BG31"/>
  <c r="AX31"/>
  <c r="AO31"/>
  <c r="AI31"/>
  <c r="Z31"/>
  <c r="W31"/>
  <c r="K31"/>
  <c r="H31"/>
  <c r="E31"/>
  <c r="B31"/>
  <c r="A31"/>
  <c r="DZ30"/>
  <c r="DV30"/>
  <c r="DC30"/>
  <c r="CT30"/>
  <c r="CN30"/>
  <c r="CH30"/>
  <c r="CB30"/>
  <c r="BY30"/>
  <c r="BU30"/>
  <c r="BT30"/>
  <c r="BR30"/>
  <c r="BQ30"/>
  <c r="DX30" s="1"/>
  <c r="BP30"/>
  <c r="BG30"/>
  <c r="AX30"/>
  <c r="AO30"/>
  <c r="AI30"/>
  <c r="Z30"/>
  <c r="W30"/>
  <c r="K30"/>
  <c r="H30"/>
  <c r="E30"/>
  <c r="B30"/>
  <c r="A30"/>
  <c r="DZ29"/>
  <c r="DV29"/>
  <c r="DK29"/>
  <c r="DJ29"/>
  <c r="DH29"/>
  <c r="CT29"/>
  <c r="CA29"/>
  <c r="BZ29"/>
  <c r="DX29" s="1"/>
  <c r="BD29"/>
  <c r="B29"/>
  <c r="FK29" s="1"/>
  <c r="FL29" s="1"/>
  <c r="FO29" s="1"/>
  <c r="A29"/>
  <c r="DZ28"/>
  <c r="DV28"/>
  <c r="DC28"/>
  <c r="CT28"/>
  <c r="CN28"/>
  <c r="CH28"/>
  <c r="CB28"/>
  <c r="BY28"/>
  <c r="BU28"/>
  <c r="BT28"/>
  <c r="BR28"/>
  <c r="BQ28"/>
  <c r="DK28" s="1"/>
  <c r="BP28"/>
  <c r="BG28"/>
  <c r="AX28"/>
  <c r="AO28"/>
  <c r="AI28"/>
  <c r="Z28"/>
  <c r="W28"/>
  <c r="K28"/>
  <c r="H28"/>
  <c r="E28"/>
  <c r="B28"/>
  <c r="FK28" s="1"/>
  <c r="FL28" s="1"/>
  <c r="A28"/>
  <c r="DZ27"/>
  <c r="DV27"/>
  <c r="DK27"/>
  <c r="DH27"/>
  <c r="CT27"/>
  <c r="BO27"/>
  <c r="BN27"/>
  <c r="DX27" s="1"/>
  <c r="EB27" s="1"/>
  <c r="BD27"/>
  <c r="B27"/>
  <c r="A27"/>
  <c r="DZ26"/>
  <c r="DK26"/>
  <c r="DJ26"/>
  <c r="DH26"/>
  <c r="DC26"/>
  <c r="CT26"/>
  <c r="CN26"/>
  <c r="CH26"/>
  <c r="CB26"/>
  <c r="BY26"/>
  <c r="BV26"/>
  <c r="BS26"/>
  <c r="BP26"/>
  <c r="BG26"/>
  <c r="BC26"/>
  <c r="BB26"/>
  <c r="AX26"/>
  <c r="AO26"/>
  <c r="AI26"/>
  <c r="Z26"/>
  <c r="W26"/>
  <c r="K26"/>
  <c r="H26"/>
  <c r="E26"/>
  <c r="B26"/>
  <c r="FK26" s="1"/>
  <c r="FL26" s="1"/>
  <c r="FO26" s="1"/>
  <c r="A26"/>
  <c r="DZ25"/>
  <c r="DV25"/>
  <c r="DK25"/>
  <c r="DJ25"/>
  <c r="DH25"/>
  <c r="CS25"/>
  <c r="CR25"/>
  <c r="CT25" s="1"/>
  <c r="DE25" s="1"/>
  <c r="DM25" s="1"/>
  <c r="B25"/>
  <c r="A25"/>
  <c r="DZ24"/>
  <c r="DV24"/>
  <c r="DC24"/>
  <c r="CT24"/>
  <c r="CN24"/>
  <c r="CH24"/>
  <c r="CB24"/>
  <c r="BY24"/>
  <c r="BU24"/>
  <c r="BT24"/>
  <c r="BR24"/>
  <c r="BQ24"/>
  <c r="DX24" s="1"/>
  <c r="BP24"/>
  <c r="BG24"/>
  <c r="AX24"/>
  <c r="AO24"/>
  <c r="AI24"/>
  <c r="Z24"/>
  <c r="W24"/>
  <c r="K24"/>
  <c r="H24"/>
  <c r="E24"/>
  <c r="B24"/>
  <c r="A24"/>
  <c r="DZ23"/>
  <c r="DK23"/>
  <c r="DJ23"/>
  <c r="DH23"/>
  <c r="CT23"/>
  <c r="BC23"/>
  <c r="BB23"/>
  <c r="DX23" s="1"/>
  <c r="EB23" s="1"/>
  <c r="B23"/>
  <c r="FK23" s="1"/>
  <c r="FL23" s="1"/>
  <c r="A23"/>
  <c r="DZ22"/>
  <c r="DV22"/>
  <c r="DK22"/>
  <c r="DJ22"/>
  <c r="DH22"/>
  <c r="DC22"/>
  <c r="CS22"/>
  <c r="CR22"/>
  <c r="CN22"/>
  <c r="CH22"/>
  <c r="CB22"/>
  <c r="BY22"/>
  <c r="BV22"/>
  <c r="BS22"/>
  <c r="BP22"/>
  <c r="BG22"/>
  <c r="BD22"/>
  <c r="AX22"/>
  <c r="AO22"/>
  <c r="AI22"/>
  <c r="Z22"/>
  <c r="W22"/>
  <c r="K22"/>
  <c r="H22"/>
  <c r="E22"/>
  <c r="B22"/>
  <c r="FK22" s="1"/>
  <c r="FL22" s="1"/>
  <c r="FO22" s="1"/>
  <c r="A22"/>
  <c r="DZ21"/>
  <c r="DK21"/>
  <c r="DJ21"/>
  <c r="DH21"/>
  <c r="DC21"/>
  <c r="CT21"/>
  <c r="CN21"/>
  <c r="CH21"/>
  <c r="CB21"/>
  <c r="BY21"/>
  <c r="BV21"/>
  <c r="BS21"/>
  <c r="BP21"/>
  <c r="BG21"/>
  <c r="BC21"/>
  <c r="BB21"/>
  <c r="BD21" s="1"/>
  <c r="AX21"/>
  <c r="AO21"/>
  <c r="AI21"/>
  <c r="Z21"/>
  <c r="W21"/>
  <c r="K21"/>
  <c r="H21"/>
  <c r="E21"/>
  <c r="B21"/>
  <c r="A21"/>
  <c r="DZ20"/>
  <c r="DV20"/>
  <c r="CT20"/>
  <c r="BU20"/>
  <c r="DH20" s="1"/>
  <c r="BT20"/>
  <c r="BR20"/>
  <c r="BQ20"/>
  <c r="DX20" s="1"/>
  <c r="EB20" s="1"/>
  <c r="BD20"/>
  <c r="B20"/>
  <c r="A20"/>
  <c r="DZ19"/>
  <c r="DK19"/>
  <c r="DJ19"/>
  <c r="DH19"/>
  <c r="DC19"/>
  <c r="CT19"/>
  <c r="CN19"/>
  <c r="CH19"/>
  <c r="CB19"/>
  <c r="BY19"/>
  <c r="BV19"/>
  <c r="BS19"/>
  <c r="BP19"/>
  <c r="BG19"/>
  <c r="BC19"/>
  <c r="BB19"/>
  <c r="AX19"/>
  <c r="AO19"/>
  <c r="AI19"/>
  <c r="Z19"/>
  <c r="W19"/>
  <c r="K19"/>
  <c r="H19"/>
  <c r="E19"/>
  <c r="B19"/>
  <c r="FK19" s="1"/>
  <c r="FL19" s="1"/>
  <c r="FO19" s="1"/>
  <c r="A19"/>
  <c r="DZ18"/>
  <c r="DV18"/>
  <c r="DK18"/>
  <c r="DJ18"/>
  <c r="DH18"/>
  <c r="DC18"/>
  <c r="CT18"/>
  <c r="CN18"/>
  <c r="CH18"/>
  <c r="CA18"/>
  <c r="BZ18"/>
  <c r="CB18" s="1"/>
  <c r="BY18"/>
  <c r="BV18"/>
  <c r="BS18"/>
  <c r="BP18"/>
  <c r="BG18"/>
  <c r="BD18"/>
  <c r="AX18"/>
  <c r="AO18"/>
  <c r="AI18"/>
  <c r="Y18"/>
  <c r="X18"/>
  <c r="X88" s="1"/>
  <c r="W18"/>
  <c r="K18"/>
  <c r="H18"/>
  <c r="E18"/>
  <c r="B18"/>
  <c r="A18"/>
  <c r="FK17"/>
  <c r="FL17" s="1"/>
  <c r="FO17" s="1"/>
  <c r="DZ17"/>
  <c r="DV17"/>
  <c r="DK17"/>
  <c r="DH17"/>
  <c r="CT17"/>
  <c r="BO17"/>
  <c r="DJ17" s="1"/>
  <c r="BN17"/>
  <c r="DX17" s="1"/>
  <c r="EB17" s="1"/>
  <c r="BD17"/>
  <c r="B17"/>
  <c r="A17"/>
  <c r="DZ16"/>
  <c r="DX16"/>
  <c r="EB16" s="1"/>
  <c r="DK16"/>
  <c r="DJ16"/>
  <c r="DH16"/>
  <c r="DC16"/>
  <c r="CT16"/>
  <c r="CN16"/>
  <c r="CH16"/>
  <c r="CB16"/>
  <c r="BY16"/>
  <c r="BV16"/>
  <c r="BS16"/>
  <c r="BP16"/>
  <c r="BG16"/>
  <c r="BC16"/>
  <c r="BB16"/>
  <c r="AX16"/>
  <c r="AO16"/>
  <c r="AI16"/>
  <c r="Z16"/>
  <c r="W16"/>
  <c r="K16"/>
  <c r="H16"/>
  <c r="E16"/>
  <c r="B16"/>
  <c r="A16"/>
  <c r="FK15"/>
  <c r="FL15" s="1"/>
  <c r="DZ15"/>
  <c r="DV15"/>
  <c r="DC15"/>
  <c r="CT15"/>
  <c r="CN15"/>
  <c r="CH15"/>
  <c r="CA15"/>
  <c r="BZ15"/>
  <c r="BY15"/>
  <c r="BU15"/>
  <c r="DH15" s="1"/>
  <c r="BT15"/>
  <c r="BR15"/>
  <c r="DK15" s="1"/>
  <c r="BQ15"/>
  <c r="BP15"/>
  <c r="BG15"/>
  <c r="BD15"/>
  <c r="AX15"/>
  <c r="AO15"/>
  <c r="AI15"/>
  <c r="Z15"/>
  <c r="W15"/>
  <c r="K15"/>
  <c r="H15"/>
  <c r="E15"/>
  <c r="B15"/>
  <c r="A15"/>
  <c r="DZ14"/>
  <c r="DK14"/>
  <c r="DJ14"/>
  <c r="DH14"/>
  <c r="DC14"/>
  <c r="CT14"/>
  <c r="CN14"/>
  <c r="CH14"/>
  <c r="CB14"/>
  <c r="BY14"/>
  <c r="BV14"/>
  <c r="BS14"/>
  <c r="BP14"/>
  <c r="BG14"/>
  <c r="BC14"/>
  <c r="BB14"/>
  <c r="DX14" s="1"/>
  <c r="EB14" s="1"/>
  <c r="AX14"/>
  <c r="AO14"/>
  <c r="AI14"/>
  <c r="Z14"/>
  <c r="W14"/>
  <c r="K14"/>
  <c r="H14"/>
  <c r="E14"/>
  <c r="B14"/>
  <c r="A14"/>
  <c r="DZ13"/>
  <c r="DV13"/>
  <c r="CT13"/>
  <c r="BU13"/>
  <c r="BT13"/>
  <c r="BR13"/>
  <c r="BQ13"/>
  <c r="BD13"/>
  <c r="B13"/>
  <c r="FK13" s="1"/>
  <c r="FL13" s="1"/>
  <c r="A13"/>
  <c r="FK12"/>
  <c r="FL12" s="1"/>
  <c r="DZ12"/>
  <c r="DK12"/>
  <c r="DJ12"/>
  <c r="DH12"/>
  <c r="DC12"/>
  <c r="CT12"/>
  <c r="CN12"/>
  <c r="CH12"/>
  <c r="CB12"/>
  <c r="BY12"/>
  <c r="BV12"/>
  <c r="BS12"/>
  <c r="BP12"/>
  <c r="BG12"/>
  <c r="BC12"/>
  <c r="BB12"/>
  <c r="AX12"/>
  <c r="AO12"/>
  <c r="AI12"/>
  <c r="Z12"/>
  <c r="W12"/>
  <c r="K12"/>
  <c r="H12"/>
  <c r="E12"/>
  <c r="B12"/>
  <c r="A12"/>
  <c r="DZ11"/>
  <c r="DV11"/>
  <c r="DK11"/>
  <c r="DJ11"/>
  <c r="DH11"/>
  <c r="CT11"/>
  <c r="CA11"/>
  <c r="BZ11"/>
  <c r="DX11" s="1"/>
  <c r="EB11" s="1"/>
  <c r="BV11"/>
  <c r="BD11"/>
  <c r="B11"/>
  <c r="FK11" s="1"/>
  <c r="FL11" s="1"/>
  <c r="A11"/>
  <c r="DZ10"/>
  <c r="DX10"/>
  <c r="EB10" s="1"/>
  <c r="DK10"/>
  <c r="DJ10"/>
  <c r="DH10"/>
  <c r="DC10"/>
  <c r="CT10"/>
  <c r="CN10"/>
  <c r="CH10"/>
  <c r="CB10"/>
  <c r="BY10"/>
  <c r="BV10"/>
  <c r="BS10"/>
  <c r="BP10"/>
  <c r="BG10"/>
  <c r="BC10"/>
  <c r="BB10"/>
  <c r="DV10" s="1"/>
  <c r="AX10"/>
  <c r="AO10"/>
  <c r="AI10"/>
  <c r="Z10"/>
  <c r="W10"/>
  <c r="K10"/>
  <c r="H10"/>
  <c r="E10"/>
  <c r="B10"/>
  <c r="A10"/>
  <c r="FK9"/>
  <c r="FL9" s="1"/>
  <c r="DZ9"/>
  <c r="DV9"/>
  <c r="DK9"/>
  <c r="DH9"/>
  <c r="DC9"/>
  <c r="CT9"/>
  <c r="CN9"/>
  <c r="CH9"/>
  <c r="CB9"/>
  <c r="BY9"/>
  <c r="BV9"/>
  <c r="BS9"/>
  <c r="BO9"/>
  <c r="DJ9" s="1"/>
  <c r="BN9"/>
  <c r="BG9"/>
  <c r="AX9"/>
  <c r="AO9"/>
  <c r="AI9"/>
  <c r="Z9"/>
  <c r="W9"/>
  <c r="K9"/>
  <c r="H9"/>
  <c r="E9"/>
  <c r="B9"/>
  <c r="A9"/>
  <c r="DZ8"/>
  <c r="DV8"/>
  <c r="DK8"/>
  <c r="DJ8"/>
  <c r="DH8"/>
  <c r="DC8"/>
  <c r="CT8"/>
  <c r="CN8"/>
  <c r="CH8"/>
  <c r="CA8"/>
  <c r="BZ8"/>
  <c r="BY8"/>
  <c r="BV8"/>
  <c r="BS8"/>
  <c r="BP8"/>
  <c r="BG8"/>
  <c r="AX8"/>
  <c r="AO8"/>
  <c r="AI8"/>
  <c r="Z8"/>
  <c r="W8"/>
  <c r="K8"/>
  <c r="H8"/>
  <c r="E8"/>
  <c r="B8"/>
  <c r="FK8" s="1"/>
  <c r="FL8" s="1"/>
  <c r="FQ8" s="1"/>
  <c r="A8"/>
  <c r="DZ7"/>
  <c r="DV7"/>
  <c r="DK7"/>
  <c r="DH7"/>
  <c r="DC7"/>
  <c r="CT7"/>
  <c r="CN7"/>
  <c r="CH7"/>
  <c r="CA7"/>
  <c r="BZ7"/>
  <c r="BY7"/>
  <c r="BV7"/>
  <c r="BS7"/>
  <c r="BO7"/>
  <c r="BN7"/>
  <c r="DX7" s="1"/>
  <c r="BG7"/>
  <c r="AX7"/>
  <c r="AO7"/>
  <c r="AI7"/>
  <c r="Z7"/>
  <c r="W7"/>
  <c r="K7"/>
  <c r="H7"/>
  <c r="E7"/>
  <c r="B7"/>
  <c r="FK7" s="1"/>
  <c r="FL7" s="1"/>
  <c r="FQ7" s="1"/>
  <c r="A7"/>
  <c r="FK6"/>
  <c r="FL6" s="1"/>
  <c r="DZ6"/>
  <c r="DV6"/>
  <c r="DK6"/>
  <c r="DH6"/>
  <c r="DC6"/>
  <c r="CT6"/>
  <c r="CN6"/>
  <c r="CH6"/>
  <c r="CB6"/>
  <c r="BY6"/>
  <c r="BV6"/>
  <c r="BS6"/>
  <c r="BO6"/>
  <c r="DJ6" s="1"/>
  <c r="BN6"/>
  <c r="BG6"/>
  <c r="AX6"/>
  <c r="AO6"/>
  <c r="AI6"/>
  <c r="Z6"/>
  <c r="W6"/>
  <c r="K6"/>
  <c r="H6"/>
  <c r="E6"/>
  <c r="B6"/>
  <c r="A6"/>
  <c r="DZ5"/>
  <c r="DV5"/>
  <c r="DK5"/>
  <c r="DH5"/>
  <c r="DC5"/>
  <c r="CT5"/>
  <c r="CN5"/>
  <c r="CH5"/>
  <c r="CB5"/>
  <c r="BY5"/>
  <c r="BV5"/>
  <c r="BS5"/>
  <c r="BO5"/>
  <c r="DJ5" s="1"/>
  <c r="BN5"/>
  <c r="BG5"/>
  <c r="AX5"/>
  <c r="AO5"/>
  <c r="AI5"/>
  <c r="Z5"/>
  <c r="W5"/>
  <c r="K5"/>
  <c r="H5"/>
  <c r="E5"/>
  <c r="B5"/>
  <c r="FK5" s="1"/>
  <c r="FL5" s="1"/>
  <c r="FQ5" s="1"/>
  <c r="A5"/>
  <c r="FK4"/>
  <c r="FL4" s="1"/>
  <c r="DZ4"/>
  <c r="DV4"/>
  <c r="DK4"/>
  <c r="DH4"/>
  <c r="DC4"/>
  <c r="CT4"/>
  <c r="CN4"/>
  <c r="CH4"/>
  <c r="CB4"/>
  <c r="BY4"/>
  <c r="BV4"/>
  <c r="BS4"/>
  <c r="BO4"/>
  <c r="DJ4" s="1"/>
  <c r="BN4"/>
  <c r="BG4"/>
  <c r="AX4"/>
  <c r="AO4"/>
  <c r="AI4"/>
  <c r="Z4"/>
  <c r="W4"/>
  <c r="K4"/>
  <c r="H4"/>
  <c r="E4"/>
  <c r="B4"/>
  <c r="A4"/>
  <c r="FU3"/>
  <c r="DA3"/>
  <c r="CF3"/>
  <c r="BE3"/>
  <c r="AV3"/>
  <c r="AM3"/>
  <c r="AG3"/>
  <c r="X3"/>
  <c r="U3"/>
  <c r="I3"/>
  <c r="F3"/>
  <c r="C3"/>
  <c r="FS2"/>
  <c r="FR2"/>
  <c r="FQ83" s="1"/>
  <c r="FP2"/>
  <c r="FJ2"/>
  <c r="FF2"/>
  <c r="FE2"/>
  <c r="FD2"/>
  <c r="FC2"/>
  <c r="FB2"/>
  <c r="FA2"/>
  <c r="EY2"/>
  <c r="EX2"/>
  <c r="EW2"/>
  <c r="EV2"/>
  <c r="EU2"/>
  <c r="ET2"/>
  <c r="ES2"/>
  <c r="EQ2"/>
  <c r="EP2"/>
  <c r="EN2"/>
  <c r="EM2"/>
  <c r="EL2"/>
  <c r="EJ2"/>
  <c r="EI2"/>
  <c r="EH2"/>
  <c r="EG2"/>
  <c r="EF2"/>
  <c r="EE2"/>
  <c r="ED2"/>
  <c r="EC2"/>
  <c r="DR2"/>
  <c r="DG2"/>
  <c r="DG82" s="1"/>
  <c r="DG88" s="1"/>
  <c r="DF2"/>
  <c r="DF82" s="1"/>
  <c r="DF88" s="1"/>
  <c r="AF114" i="17"/>
  <c r="AC114"/>
  <c r="U114"/>
  <c r="T114"/>
  <c r="P111"/>
  <c r="O111"/>
  <c r="M111"/>
  <c r="L111"/>
  <c r="J111"/>
  <c r="I111"/>
  <c r="AP111" s="1"/>
  <c r="G111"/>
  <c r="F111"/>
  <c r="AO111" s="1"/>
  <c r="D111"/>
  <c r="C111"/>
  <c r="C114" s="1"/>
  <c r="B111"/>
  <c r="CA111" s="1"/>
  <c r="CB111" s="1"/>
  <c r="A111"/>
  <c r="Q110"/>
  <c r="N110"/>
  <c r="J110"/>
  <c r="I110"/>
  <c r="AO110" s="1"/>
  <c r="H110"/>
  <c r="E110"/>
  <c r="B110"/>
  <c r="CA110" s="1"/>
  <c r="CB110" s="1"/>
  <c r="A110"/>
  <c r="Q109"/>
  <c r="N109"/>
  <c r="J109"/>
  <c r="I109"/>
  <c r="AO109" s="1"/>
  <c r="H109"/>
  <c r="E109"/>
  <c r="B109"/>
  <c r="A109"/>
  <c r="Q108"/>
  <c r="N108"/>
  <c r="J108"/>
  <c r="I108"/>
  <c r="AO108" s="1"/>
  <c r="H108"/>
  <c r="E108"/>
  <c r="B108"/>
  <c r="CA108" s="1"/>
  <c r="CB108" s="1"/>
  <c r="A108"/>
  <c r="Q107"/>
  <c r="N107"/>
  <c r="J107"/>
  <c r="AA107" s="1"/>
  <c r="I107"/>
  <c r="AO107" s="1"/>
  <c r="H107"/>
  <c r="E107"/>
  <c r="B107"/>
  <c r="A107"/>
  <c r="Q106"/>
  <c r="M106"/>
  <c r="L106"/>
  <c r="J106"/>
  <c r="I106"/>
  <c r="AM106" s="1"/>
  <c r="H106"/>
  <c r="E106"/>
  <c r="B106"/>
  <c r="CA106" s="1"/>
  <c r="CB106" s="1"/>
  <c r="CC106" s="1"/>
  <c r="A106"/>
  <c r="Q105"/>
  <c r="N105"/>
  <c r="J105"/>
  <c r="I105"/>
  <c r="AN105" s="1"/>
  <c r="H105"/>
  <c r="E105"/>
  <c r="B105"/>
  <c r="A105"/>
  <c r="Q104"/>
  <c r="M104"/>
  <c r="L104"/>
  <c r="AP104" s="1"/>
  <c r="K104"/>
  <c r="H104"/>
  <c r="E104"/>
  <c r="B104"/>
  <c r="CA104" s="1"/>
  <c r="CB104" s="1"/>
  <c r="A104"/>
  <c r="Q103"/>
  <c r="M103"/>
  <c r="L103"/>
  <c r="AO103" s="1"/>
  <c r="K103"/>
  <c r="H103"/>
  <c r="E103"/>
  <c r="B103"/>
  <c r="CA103" s="1"/>
  <c r="CB103" s="1"/>
  <c r="A103"/>
  <c r="Q102"/>
  <c r="N102"/>
  <c r="J102"/>
  <c r="I102"/>
  <c r="AO102" s="1"/>
  <c r="H102"/>
  <c r="E102"/>
  <c r="B102"/>
  <c r="CA102" s="1"/>
  <c r="CB102" s="1"/>
  <c r="A102"/>
  <c r="Q101"/>
  <c r="N101"/>
  <c r="J101"/>
  <c r="I101"/>
  <c r="AO101" s="1"/>
  <c r="H101"/>
  <c r="E101"/>
  <c r="B101"/>
  <c r="CA101" s="1"/>
  <c r="CB101" s="1"/>
  <c r="A101"/>
  <c r="Q100"/>
  <c r="N100"/>
  <c r="J100"/>
  <c r="I100"/>
  <c r="AP100" s="1"/>
  <c r="H100"/>
  <c r="E100"/>
  <c r="B100"/>
  <c r="CA100" s="1"/>
  <c r="CB100" s="1"/>
  <c r="A100"/>
  <c r="Q99"/>
  <c r="M99"/>
  <c r="L99"/>
  <c r="AP99" s="1"/>
  <c r="K99"/>
  <c r="H99"/>
  <c r="E99"/>
  <c r="B99"/>
  <c r="CA99" s="1"/>
  <c r="CB99" s="1"/>
  <c r="A99"/>
  <c r="Q98"/>
  <c r="N98"/>
  <c r="J98"/>
  <c r="I98"/>
  <c r="AO98" s="1"/>
  <c r="H98"/>
  <c r="E98"/>
  <c r="B98"/>
  <c r="A98"/>
  <c r="P97"/>
  <c r="O97"/>
  <c r="AO97" s="1"/>
  <c r="N97"/>
  <c r="K97"/>
  <c r="H97"/>
  <c r="E97"/>
  <c r="B97"/>
  <c r="CA97" s="1"/>
  <c r="CB97" s="1"/>
  <c r="A97"/>
  <c r="P96"/>
  <c r="O96"/>
  <c r="AP96" s="1"/>
  <c r="N96"/>
  <c r="K96"/>
  <c r="H96"/>
  <c r="E96"/>
  <c r="B96"/>
  <c r="CA96" s="1"/>
  <c r="CB96" s="1"/>
  <c r="A96"/>
  <c r="Q95"/>
  <c r="N95"/>
  <c r="J95"/>
  <c r="AA95" s="1"/>
  <c r="I95"/>
  <c r="AO95" s="1"/>
  <c r="H95"/>
  <c r="E95"/>
  <c r="B95"/>
  <c r="A95"/>
  <c r="CA94"/>
  <c r="CB94" s="1"/>
  <c r="Q94"/>
  <c r="N94"/>
  <c r="J94"/>
  <c r="I94"/>
  <c r="AO94" s="1"/>
  <c r="H94"/>
  <c r="E94"/>
  <c r="B94"/>
  <c r="A94"/>
  <c r="P93"/>
  <c r="AA93" s="1"/>
  <c r="O93"/>
  <c r="AO93" s="1"/>
  <c r="N93"/>
  <c r="K93"/>
  <c r="H93"/>
  <c r="E93"/>
  <c r="B93"/>
  <c r="A93"/>
  <c r="P92"/>
  <c r="O92"/>
  <c r="AP92" s="1"/>
  <c r="N92"/>
  <c r="K92"/>
  <c r="H92"/>
  <c r="E92"/>
  <c r="B92"/>
  <c r="A92"/>
  <c r="P91"/>
  <c r="AA91" s="1"/>
  <c r="O91"/>
  <c r="AO91" s="1"/>
  <c r="N91"/>
  <c r="K91"/>
  <c r="H91"/>
  <c r="E91"/>
  <c r="B91"/>
  <c r="CA91" s="1"/>
  <c r="CB91" s="1"/>
  <c r="A91"/>
  <c r="Q90"/>
  <c r="M90"/>
  <c r="L90"/>
  <c r="AP90" s="1"/>
  <c r="K90"/>
  <c r="H90"/>
  <c r="E90"/>
  <c r="B90"/>
  <c r="CA90" s="1"/>
  <c r="CB90" s="1"/>
  <c r="A90"/>
  <c r="Q89"/>
  <c r="M89"/>
  <c r="L89"/>
  <c r="AP89" s="1"/>
  <c r="K89"/>
  <c r="H89"/>
  <c r="E89"/>
  <c r="B89"/>
  <c r="CA89" s="1"/>
  <c r="CB89" s="1"/>
  <c r="A89"/>
  <c r="Q88"/>
  <c r="M88"/>
  <c r="L88"/>
  <c r="J88"/>
  <c r="I88"/>
  <c r="AO88" s="1"/>
  <c r="H88"/>
  <c r="E88"/>
  <c r="B88"/>
  <c r="CA88" s="1"/>
  <c r="CB88" s="1"/>
  <c r="A88"/>
  <c r="P87"/>
  <c r="O87"/>
  <c r="AO87" s="1"/>
  <c r="N87"/>
  <c r="K87"/>
  <c r="H87"/>
  <c r="E87"/>
  <c r="B87"/>
  <c r="CA87" s="1"/>
  <c r="CB87" s="1"/>
  <c r="A87"/>
  <c r="Q86"/>
  <c r="N86"/>
  <c r="J86"/>
  <c r="I86"/>
  <c r="AO86" s="1"/>
  <c r="H86"/>
  <c r="E86"/>
  <c r="B86"/>
  <c r="A86"/>
  <c r="Q85"/>
  <c r="M85"/>
  <c r="L85"/>
  <c r="AP85" s="1"/>
  <c r="K85"/>
  <c r="H85"/>
  <c r="E85"/>
  <c r="B85"/>
  <c r="CA85" s="1"/>
  <c r="CB85" s="1"/>
  <c r="A85"/>
  <c r="Q84"/>
  <c r="N84"/>
  <c r="J84"/>
  <c r="I84"/>
  <c r="AO84" s="1"/>
  <c r="H84"/>
  <c r="E84"/>
  <c r="B84"/>
  <c r="A84"/>
  <c r="Q83"/>
  <c r="N83"/>
  <c r="J83"/>
  <c r="I83"/>
  <c r="AO83" s="1"/>
  <c r="H83"/>
  <c r="E83"/>
  <c r="B83"/>
  <c r="CA83" s="1"/>
  <c r="CB83" s="1"/>
  <c r="A83"/>
  <c r="P82"/>
  <c r="O82"/>
  <c r="AP82" s="1"/>
  <c r="N82"/>
  <c r="K82"/>
  <c r="H82"/>
  <c r="E82"/>
  <c r="B82"/>
  <c r="CA82" s="1"/>
  <c r="CB82" s="1"/>
  <c r="A82"/>
  <c r="P81"/>
  <c r="O81"/>
  <c r="AP81" s="1"/>
  <c r="N81"/>
  <c r="K81"/>
  <c r="H81"/>
  <c r="E81"/>
  <c r="B81"/>
  <c r="CA81" s="1"/>
  <c r="CB81" s="1"/>
  <c r="A81"/>
  <c r="P80"/>
  <c r="AA80" s="1"/>
  <c r="O80"/>
  <c r="AO80" s="1"/>
  <c r="N80"/>
  <c r="K80"/>
  <c r="H80"/>
  <c r="E80"/>
  <c r="B80"/>
  <c r="A80"/>
  <c r="Q79"/>
  <c r="N79"/>
  <c r="J79"/>
  <c r="AA79" s="1"/>
  <c r="I79"/>
  <c r="AO79" s="1"/>
  <c r="H79"/>
  <c r="E79"/>
  <c r="B79"/>
  <c r="CA79" s="1"/>
  <c r="CB79" s="1"/>
  <c r="CC79" s="1"/>
  <c r="A79"/>
  <c r="Q78"/>
  <c r="M78"/>
  <c r="L78"/>
  <c r="J78"/>
  <c r="I78"/>
  <c r="AO78" s="1"/>
  <c r="H78"/>
  <c r="E78"/>
  <c r="B78"/>
  <c r="A78"/>
  <c r="Q77"/>
  <c r="N77"/>
  <c r="J77"/>
  <c r="AA77" s="1"/>
  <c r="I77"/>
  <c r="AP77" s="1"/>
  <c r="H77"/>
  <c r="E77"/>
  <c r="B77"/>
  <c r="A77"/>
  <c r="Q76"/>
  <c r="N76"/>
  <c r="J76"/>
  <c r="AA76" s="1"/>
  <c r="I76"/>
  <c r="AO76" s="1"/>
  <c r="H76"/>
  <c r="E76"/>
  <c r="B76"/>
  <c r="CA76" s="1"/>
  <c r="CB76" s="1"/>
  <c r="CC76" s="1"/>
  <c r="A76"/>
  <c r="Q75"/>
  <c r="N75"/>
  <c r="J75"/>
  <c r="I75"/>
  <c r="AO75" s="1"/>
  <c r="H75"/>
  <c r="E75"/>
  <c r="B75"/>
  <c r="A75"/>
  <c r="P74"/>
  <c r="O74"/>
  <c r="AP74" s="1"/>
  <c r="N74"/>
  <c r="K74"/>
  <c r="H74"/>
  <c r="E74"/>
  <c r="B74"/>
  <c r="A74"/>
  <c r="AM73"/>
  <c r="Q73"/>
  <c r="M73"/>
  <c r="AA73" s="1"/>
  <c r="L73"/>
  <c r="AP73" s="1"/>
  <c r="K73"/>
  <c r="H73"/>
  <c r="E73"/>
  <c r="B73"/>
  <c r="CA73" s="1"/>
  <c r="CB73" s="1"/>
  <c r="CC73" s="1"/>
  <c r="A73"/>
  <c r="P72"/>
  <c r="AA72" s="1"/>
  <c r="O72"/>
  <c r="AO72" s="1"/>
  <c r="N72"/>
  <c r="K72"/>
  <c r="H72"/>
  <c r="E72"/>
  <c r="B72"/>
  <c r="A72"/>
  <c r="Q71"/>
  <c r="N71"/>
  <c r="J71"/>
  <c r="AA71" s="1"/>
  <c r="I71"/>
  <c r="AO71" s="1"/>
  <c r="H71"/>
  <c r="E71"/>
  <c r="B71"/>
  <c r="CA71" s="1"/>
  <c r="CB71" s="1"/>
  <c r="CC71" s="1"/>
  <c r="A71"/>
  <c r="Q70"/>
  <c r="N70"/>
  <c r="J70"/>
  <c r="I70"/>
  <c r="AO70" s="1"/>
  <c r="H70"/>
  <c r="E70"/>
  <c r="B70"/>
  <c r="A70"/>
  <c r="Q69"/>
  <c r="M69"/>
  <c r="L69"/>
  <c r="AP69" s="1"/>
  <c r="K69"/>
  <c r="H69"/>
  <c r="E69"/>
  <c r="B69"/>
  <c r="CA69" s="1"/>
  <c r="CB69" s="1"/>
  <c r="A69"/>
  <c r="Q68"/>
  <c r="N68"/>
  <c r="J68"/>
  <c r="I68"/>
  <c r="AO68" s="1"/>
  <c r="H68"/>
  <c r="E68"/>
  <c r="B68"/>
  <c r="A68"/>
  <c r="P67"/>
  <c r="O67"/>
  <c r="AO67" s="1"/>
  <c r="N67"/>
  <c r="K67"/>
  <c r="H67"/>
  <c r="E67"/>
  <c r="B67"/>
  <c r="CA67" s="1"/>
  <c r="CB67" s="1"/>
  <c r="A67"/>
  <c r="P66"/>
  <c r="O66"/>
  <c r="AO66" s="1"/>
  <c r="N66"/>
  <c r="K66"/>
  <c r="H66"/>
  <c r="E66"/>
  <c r="B66"/>
  <c r="A66"/>
  <c r="P65"/>
  <c r="AA65" s="1"/>
  <c r="O65"/>
  <c r="AO65" s="1"/>
  <c r="N65"/>
  <c r="K65"/>
  <c r="H65"/>
  <c r="E65"/>
  <c r="B65"/>
  <c r="A65"/>
  <c r="CA64"/>
  <c r="CB64" s="1"/>
  <c r="P64"/>
  <c r="O64"/>
  <c r="AO64" s="1"/>
  <c r="N64"/>
  <c r="K64"/>
  <c r="H64"/>
  <c r="E64"/>
  <c r="B64"/>
  <c r="A64"/>
  <c r="Q63"/>
  <c r="N63"/>
  <c r="J63"/>
  <c r="AA63" s="1"/>
  <c r="I63"/>
  <c r="AO63" s="1"/>
  <c r="H63"/>
  <c r="E63"/>
  <c r="B63"/>
  <c r="CA63" s="1"/>
  <c r="CB63" s="1"/>
  <c r="A63"/>
  <c r="CA62"/>
  <c r="CB62" s="1"/>
  <c r="P62"/>
  <c r="O62"/>
  <c r="AO62" s="1"/>
  <c r="N62"/>
  <c r="K62"/>
  <c r="H62"/>
  <c r="E62"/>
  <c r="B62"/>
  <c r="A62"/>
  <c r="Q61"/>
  <c r="N61"/>
  <c r="J61"/>
  <c r="AA61" s="1"/>
  <c r="I61"/>
  <c r="AO61" s="1"/>
  <c r="H61"/>
  <c r="E61"/>
  <c r="B61"/>
  <c r="CA61" s="1"/>
  <c r="CB61" s="1"/>
  <c r="A61"/>
  <c r="Q60"/>
  <c r="M60"/>
  <c r="L60"/>
  <c r="AO60" s="1"/>
  <c r="K60"/>
  <c r="H60"/>
  <c r="E60"/>
  <c r="B60"/>
  <c r="CA60" s="1"/>
  <c r="CB60" s="1"/>
  <c r="A60"/>
  <c r="CA59"/>
  <c r="CB59" s="1"/>
  <c r="P59"/>
  <c r="O59"/>
  <c r="N59"/>
  <c r="K59"/>
  <c r="H59"/>
  <c r="E59"/>
  <c r="B59"/>
  <c r="A59"/>
  <c r="Q58"/>
  <c r="N58"/>
  <c r="J58"/>
  <c r="AA58" s="1"/>
  <c r="I58"/>
  <c r="AO58" s="1"/>
  <c r="H58"/>
  <c r="E58"/>
  <c r="B58"/>
  <c r="A58"/>
  <c r="P57"/>
  <c r="O57"/>
  <c r="AP57" s="1"/>
  <c r="N57"/>
  <c r="K57"/>
  <c r="H57"/>
  <c r="E57"/>
  <c r="B57"/>
  <c r="A57"/>
  <c r="Q56"/>
  <c r="N56"/>
  <c r="J56"/>
  <c r="I56"/>
  <c r="AO56" s="1"/>
  <c r="H56"/>
  <c r="E56"/>
  <c r="B56"/>
  <c r="CA56" s="1"/>
  <c r="CB56" s="1"/>
  <c r="A56"/>
  <c r="Q55"/>
  <c r="N55"/>
  <c r="J55"/>
  <c r="I55"/>
  <c r="AO55" s="1"/>
  <c r="H55"/>
  <c r="E55"/>
  <c r="B55"/>
  <c r="A55"/>
  <c r="Q54"/>
  <c r="N54"/>
  <c r="J54"/>
  <c r="I54"/>
  <c r="AO54" s="1"/>
  <c r="H54"/>
  <c r="E54"/>
  <c r="B54"/>
  <c r="CA54" s="1"/>
  <c r="CB54" s="1"/>
  <c r="CC54" s="1"/>
  <c r="A54"/>
  <c r="Q53"/>
  <c r="N53"/>
  <c r="J53"/>
  <c r="I53"/>
  <c r="AO53" s="1"/>
  <c r="H53"/>
  <c r="E53"/>
  <c r="B53"/>
  <c r="A53"/>
  <c r="AM52"/>
  <c r="Q52"/>
  <c r="M52"/>
  <c r="AA52" s="1"/>
  <c r="L52"/>
  <c r="AP52" s="1"/>
  <c r="K52"/>
  <c r="H52"/>
  <c r="E52"/>
  <c r="B52"/>
  <c r="CA52" s="1"/>
  <c r="CB52" s="1"/>
  <c r="A52"/>
  <c r="Q51"/>
  <c r="N51"/>
  <c r="J51"/>
  <c r="AA51" s="1"/>
  <c r="I51"/>
  <c r="AO51" s="1"/>
  <c r="H51"/>
  <c r="E51"/>
  <c r="B51"/>
  <c r="A51"/>
  <c r="CA50"/>
  <c r="CB50" s="1"/>
  <c r="Q50"/>
  <c r="N50"/>
  <c r="J50"/>
  <c r="I50"/>
  <c r="AO50" s="1"/>
  <c r="H50"/>
  <c r="E50"/>
  <c r="B50"/>
  <c r="A50"/>
  <c r="P49"/>
  <c r="O49"/>
  <c r="AP49" s="1"/>
  <c r="N49"/>
  <c r="K49"/>
  <c r="H49"/>
  <c r="E49"/>
  <c r="B49"/>
  <c r="CA49" s="1"/>
  <c r="CB49" s="1"/>
  <c r="A49"/>
  <c r="P48"/>
  <c r="O48"/>
  <c r="AO48" s="1"/>
  <c r="N48"/>
  <c r="K48"/>
  <c r="H48"/>
  <c r="E48"/>
  <c r="B48"/>
  <c r="A48"/>
  <c r="Q47"/>
  <c r="N47"/>
  <c r="J47"/>
  <c r="I47"/>
  <c r="AO47" s="1"/>
  <c r="H47"/>
  <c r="E47"/>
  <c r="B47"/>
  <c r="CA47" s="1"/>
  <c r="CB47" s="1"/>
  <c r="A47"/>
  <c r="P46"/>
  <c r="O46"/>
  <c r="AO46" s="1"/>
  <c r="N46"/>
  <c r="K46"/>
  <c r="H46"/>
  <c r="E46"/>
  <c r="B46"/>
  <c r="CA46" s="1"/>
  <c r="CB46" s="1"/>
  <c r="A46"/>
  <c r="Q45"/>
  <c r="N45"/>
  <c r="J45"/>
  <c r="I45"/>
  <c r="AO45" s="1"/>
  <c r="H45"/>
  <c r="E45"/>
  <c r="B45"/>
  <c r="CA45" s="1"/>
  <c r="CB45" s="1"/>
  <c r="A45"/>
  <c r="Q44"/>
  <c r="M44"/>
  <c r="L44"/>
  <c r="AP44" s="1"/>
  <c r="K44"/>
  <c r="H44"/>
  <c r="E44"/>
  <c r="B44"/>
  <c r="CA44" s="1"/>
  <c r="CB44" s="1"/>
  <c r="A44"/>
  <c r="Q43"/>
  <c r="N43"/>
  <c r="J43"/>
  <c r="I43"/>
  <c r="AO43" s="1"/>
  <c r="H43"/>
  <c r="E43"/>
  <c r="B43"/>
  <c r="CA43" s="1"/>
  <c r="CB43" s="1"/>
  <c r="A43"/>
  <c r="P42"/>
  <c r="O42"/>
  <c r="N42"/>
  <c r="K42"/>
  <c r="H42"/>
  <c r="E42"/>
  <c r="B42"/>
  <c r="CA42" s="1"/>
  <c r="CB42" s="1"/>
  <c r="A42"/>
  <c r="Q41"/>
  <c r="N41"/>
  <c r="J41"/>
  <c r="I41"/>
  <c r="AO41" s="1"/>
  <c r="H41"/>
  <c r="E41"/>
  <c r="B41"/>
  <c r="CA41" s="1"/>
  <c r="CB41" s="1"/>
  <c r="A41"/>
  <c r="P40"/>
  <c r="O40"/>
  <c r="AO40" s="1"/>
  <c r="N40"/>
  <c r="K40"/>
  <c r="H40"/>
  <c r="E40"/>
  <c r="B40"/>
  <c r="CA40" s="1"/>
  <c r="CB40" s="1"/>
  <c r="A40"/>
  <c r="P39"/>
  <c r="O39"/>
  <c r="AO39" s="1"/>
  <c r="N39"/>
  <c r="K39"/>
  <c r="H39"/>
  <c r="E39"/>
  <c r="B39"/>
  <c r="CA39" s="1"/>
  <c r="CB39" s="1"/>
  <c r="A39"/>
  <c r="P38"/>
  <c r="O38"/>
  <c r="AO38" s="1"/>
  <c r="N38"/>
  <c r="K38"/>
  <c r="H38"/>
  <c r="E38"/>
  <c r="B38"/>
  <c r="A38"/>
  <c r="Q37"/>
  <c r="M37"/>
  <c r="L37"/>
  <c r="J37"/>
  <c r="I37"/>
  <c r="AM37" s="1"/>
  <c r="H37"/>
  <c r="E37"/>
  <c r="B37"/>
  <c r="CA37" s="1"/>
  <c r="CB37" s="1"/>
  <c r="A37"/>
  <c r="P36"/>
  <c r="O36"/>
  <c r="AO36" s="1"/>
  <c r="N36"/>
  <c r="K36"/>
  <c r="H36"/>
  <c r="E36"/>
  <c r="B36"/>
  <c r="A36"/>
  <c r="Q35"/>
  <c r="M35"/>
  <c r="L35"/>
  <c r="J35"/>
  <c r="I35"/>
  <c r="AP35" s="1"/>
  <c r="H35"/>
  <c r="E35"/>
  <c r="B35"/>
  <c r="A35"/>
  <c r="Q34"/>
  <c r="N34"/>
  <c r="J34"/>
  <c r="I34"/>
  <c r="AO34" s="1"/>
  <c r="H34"/>
  <c r="E34"/>
  <c r="B34"/>
  <c r="CA34" s="1"/>
  <c r="CB34" s="1"/>
  <c r="A34"/>
  <c r="Q33"/>
  <c r="N33"/>
  <c r="J33"/>
  <c r="I33"/>
  <c r="AO33" s="1"/>
  <c r="H33"/>
  <c r="E33"/>
  <c r="B33"/>
  <c r="A33"/>
  <c r="P32"/>
  <c r="O32"/>
  <c r="AO32" s="1"/>
  <c r="N32"/>
  <c r="K32"/>
  <c r="H32"/>
  <c r="E32"/>
  <c r="B32"/>
  <c r="CA32" s="1"/>
  <c r="CB32" s="1"/>
  <c r="A32"/>
  <c r="P31"/>
  <c r="O31"/>
  <c r="AO31" s="1"/>
  <c r="N31"/>
  <c r="K31"/>
  <c r="H31"/>
  <c r="E31"/>
  <c r="B31"/>
  <c r="A31"/>
  <c r="Q30"/>
  <c r="N30"/>
  <c r="J30"/>
  <c r="I30"/>
  <c r="AO30" s="1"/>
  <c r="H30"/>
  <c r="E30"/>
  <c r="B30"/>
  <c r="CA30" s="1"/>
  <c r="CB30" s="1"/>
  <c r="A30"/>
  <c r="P29"/>
  <c r="O29"/>
  <c r="AO29" s="1"/>
  <c r="N29"/>
  <c r="H29"/>
  <c r="E29"/>
  <c r="B29"/>
  <c r="CA29" s="1"/>
  <c r="CB29" s="1"/>
  <c r="A29"/>
  <c r="Q28"/>
  <c r="N28"/>
  <c r="J28"/>
  <c r="I28"/>
  <c r="AO28" s="1"/>
  <c r="H28"/>
  <c r="E28"/>
  <c r="B28"/>
  <c r="A28"/>
  <c r="Q27"/>
  <c r="M27"/>
  <c r="L27"/>
  <c r="AP27" s="1"/>
  <c r="K27"/>
  <c r="H27"/>
  <c r="E27"/>
  <c r="B27"/>
  <c r="CA27" s="1"/>
  <c r="CB27" s="1"/>
  <c r="A27"/>
  <c r="Q26"/>
  <c r="N26"/>
  <c r="J26"/>
  <c r="I26"/>
  <c r="AO26" s="1"/>
  <c r="H26"/>
  <c r="E26"/>
  <c r="B26"/>
  <c r="A26"/>
  <c r="P25"/>
  <c r="O25"/>
  <c r="AO25" s="1"/>
  <c r="N25"/>
  <c r="K25"/>
  <c r="H25"/>
  <c r="E25"/>
  <c r="B25"/>
  <c r="CA25" s="1"/>
  <c r="CB25" s="1"/>
  <c r="A25"/>
  <c r="Q24"/>
  <c r="N24"/>
  <c r="J24"/>
  <c r="I24"/>
  <c r="AO24" s="1"/>
  <c r="H24"/>
  <c r="E24"/>
  <c r="B24"/>
  <c r="A24"/>
  <c r="P23"/>
  <c r="O23"/>
  <c r="AO23" s="1"/>
  <c r="N23"/>
  <c r="K23"/>
  <c r="H23"/>
  <c r="E23"/>
  <c r="B23"/>
  <c r="CA23" s="1"/>
  <c r="CB23" s="1"/>
  <c r="A23"/>
  <c r="Q22"/>
  <c r="N22"/>
  <c r="J22"/>
  <c r="I22"/>
  <c r="AO22" s="1"/>
  <c r="H22"/>
  <c r="E22"/>
  <c r="B22"/>
  <c r="A22"/>
  <c r="Q21"/>
  <c r="N21"/>
  <c r="J21"/>
  <c r="I21"/>
  <c r="AO21" s="1"/>
  <c r="H21"/>
  <c r="E21"/>
  <c r="B21"/>
  <c r="CA21" s="1"/>
  <c r="CB21" s="1"/>
  <c r="A21"/>
  <c r="Q20"/>
  <c r="N20"/>
  <c r="J20"/>
  <c r="I20"/>
  <c r="AO20" s="1"/>
  <c r="H20"/>
  <c r="E20"/>
  <c r="B20"/>
  <c r="CA20" s="1"/>
  <c r="CB20" s="1"/>
  <c r="A20"/>
  <c r="P19"/>
  <c r="O19"/>
  <c r="AO19" s="1"/>
  <c r="N19"/>
  <c r="K19"/>
  <c r="H19"/>
  <c r="E19"/>
  <c r="B19"/>
  <c r="CA19" s="1"/>
  <c r="CB19" s="1"/>
  <c r="A19"/>
  <c r="Q18"/>
  <c r="N18"/>
  <c r="J18"/>
  <c r="I18"/>
  <c r="AP18" s="1"/>
  <c r="H18"/>
  <c r="E18"/>
  <c r="B18"/>
  <c r="CA18" s="1"/>
  <c r="CB18" s="1"/>
  <c r="A18"/>
  <c r="Q17"/>
  <c r="M17"/>
  <c r="L17"/>
  <c r="AP17" s="1"/>
  <c r="K17"/>
  <c r="H17"/>
  <c r="E17"/>
  <c r="B17"/>
  <c r="CA17" s="1"/>
  <c r="CB17" s="1"/>
  <c r="A17"/>
  <c r="Q16"/>
  <c r="M16"/>
  <c r="L16"/>
  <c r="AO16" s="1"/>
  <c r="K16"/>
  <c r="H16"/>
  <c r="E16"/>
  <c r="B16"/>
  <c r="CA16" s="1"/>
  <c r="CB16" s="1"/>
  <c r="A16"/>
  <c r="Q15"/>
  <c r="N15"/>
  <c r="J15"/>
  <c r="AA15" s="1"/>
  <c r="I15"/>
  <c r="AO15" s="1"/>
  <c r="H15"/>
  <c r="E15"/>
  <c r="B15"/>
  <c r="CA15" s="1"/>
  <c r="CB15" s="1"/>
  <c r="A15"/>
  <c r="Q14"/>
  <c r="N14"/>
  <c r="J14"/>
  <c r="I14"/>
  <c r="AO14" s="1"/>
  <c r="H14"/>
  <c r="E14"/>
  <c r="B14"/>
  <c r="CA14" s="1"/>
  <c r="CB14" s="1"/>
  <c r="A14"/>
  <c r="P13"/>
  <c r="AA13" s="1"/>
  <c r="O13"/>
  <c r="AO13" s="1"/>
  <c r="N13"/>
  <c r="K13"/>
  <c r="H13"/>
  <c r="E13"/>
  <c r="B13"/>
  <c r="CA13" s="1"/>
  <c r="CB13" s="1"/>
  <c r="A13"/>
  <c r="P12"/>
  <c r="O12"/>
  <c r="AP12" s="1"/>
  <c r="N12"/>
  <c r="K12"/>
  <c r="H12"/>
  <c r="E12"/>
  <c r="B12"/>
  <c r="CA12" s="1"/>
  <c r="CB12" s="1"/>
  <c r="A12"/>
  <c r="Q11"/>
  <c r="N11"/>
  <c r="J11"/>
  <c r="AA11" s="1"/>
  <c r="I11"/>
  <c r="AM11" s="1"/>
  <c r="H11"/>
  <c r="E11"/>
  <c r="B11"/>
  <c r="CA11" s="1"/>
  <c r="CB11" s="1"/>
  <c r="A11"/>
  <c r="Q10"/>
  <c r="N10"/>
  <c r="J10"/>
  <c r="I10"/>
  <c r="AO10" s="1"/>
  <c r="H10"/>
  <c r="E10"/>
  <c r="B10"/>
  <c r="CA10" s="1"/>
  <c r="CB10" s="1"/>
  <c r="A10"/>
  <c r="Q9"/>
  <c r="M9"/>
  <c r="L9"/>
  <c r="AP9" s="1"/>
  <c r="K9"/>
  <c r="H9"/>
  <c r="E9"/>
  <c r="B9"/>
  <c r="CA9" s="1"/>
  <c r="CB9" s="1"/>
  <c r="A9"/>
  <c r="Q8"/>
  <c r="M8"/>
  <c r="L8"/>
  <c r="AO8" s="1"/>
  <c r="K8"/>
  <c r="H8"/>
  <c r="E8"/>
  <c r="B8"/>
  <c r="CA8" s="1"/>
  <c r="CB8" s="1"/>
  <c r="A8"/>
  <c r="Q7"/>
  <c r="N7"/>
  <c r="J7"/>
  <c r="I7"/>
  <c r="AO7" s="1"/>
  <c r="H7"/>
  <c r="E7"/>
  <c r="B7"/>
  <c r="CA7" s="1"/>
  <c r="CB7" s="1"/>
  <c r="A7"/>
  <c r="Q6"/>
  <c r="N6"/>
  <c r="J6"/>
  <c r="I6"/>
  <c r="AP6" s="1"/>
  <c r="H6"/>
  <c r="E6"/>
  <c r="B6"/>
  <c r="A6"/>
  <c r="Q5"/>
  <c r="M5"/>
  <c r="L5"/>
  <c r="K5"/>
  <c r="H5"/>
  <c r="E5"/>
  <c r="B5"/>
  <c r="A5"/>
  <c r="Q4"/>
  <c r="N4"/>
  <c r="J4"/>
  <c r="I4"/>
  <c r="H4"/>
  <c r="E4"/>
  <c r="B4"/>
  <c r="CA4" s="1"/>
  <c r="CB4" s="1"/>
  <c r="A4"/>
  <c r="CK3"/>
  <c r="F3"/>
  <c r="C3"/>
  <c r="CH2"/>
  <c r="CF2"/>
  <c r="BU2"/>
  <c r="BT2"/>
  <c r="BS2"/>
  <c r="BR2"/>
  <c r="BQ2"/>
  <c r="BP2"/>
  <c r="BN2"/>
  <c r="BM2"/>
  <c r="BL2"/>
  <c r="BK2"/>
  <c r="BJ2"/>
  <c r="BI2"/>
  <c r="BH2"/>
  <c r="BF2"/>
  <c r="BE2"/>
  <c r="BC2"/>
  <c r="BB2"/>
  <c r="BA2"/>
  <c r="AY2"/>
  <c r="AX2"/>
  <c r="AW2"/>
  <c r="AV2"/>
  <c r="AU2"/>
  <c r="AT2"/>
  <c r="AS2"/>
  <c r="AR2"/>
  <c r="AK2"/>
  <c r="AG2"/>
  <c r="AM6" l="1"/>
  <c r="I114"/>
  <c r="L114"/>
  <c r="AA6"/>
  <c r="AN20"/>
  <c r="CE21"/>
  <c r="AP26"/>
  <c r="CE27"/>
  <c r="AN31"/>
  <c r="CE32"/>
  <c r="AN40"/>
  <c r="AN22"/>
  <c r="AN33"/>
  <c r="AO42"/>
  <c r="AN42"/>
  <c r="AN53"/>
  <c r="AM74"/>
  <c r="AN101"/>
  <c r="AN109"/>
  <c r="FQ4" i="18"/>
  <c r="FQ6"/>
  <c r="DJ7"/>
  <c r="FQ9"/>
  <c r="FQ12"/>
  <c r="DD14"/>
  <c r="DT14" s="1"/>
  <c r="DV14"/>
  <c r="FQ15"/>
  <c r="DD18"/>
  <c r="FJ18" s="1"/>
  <c r="DU21"/>
  <c r="DD21"/>
  <c r="FJ21" s="1"/>
  <c r="DV21"/>
  <c r="DD24"/>
  <c r="DU24" s="1"/>
  <c r="DU25"/>
  <c r="DD25"/>
  <c r="FJ25" s="1"/>
  <c r="DT30"/>
  <c r="DD30"/>
  <c r="DU30" s="1"/>
  <c r="DS30"/>
  <c r="FQ31"/>
  <c r="DD32"/>
  <c r="DS32" s="1"/>
  <c r="DD35"/>
  <c r="FJ35" s="1"/>
  <c r="DU39"/>
  <c r="DO39"/>
  <c r="DD41"/>
  <c r="DD42"/>
  <c r="DU42" s="1"/>
  <c r="DD43"/>
  <c r="DX43"/>
  <c r="EB43" s="1"/>
  <c r="FJ43"/>
  <c r="DD44"/>
  <c r="DO44" s="1"/>
  <c r="FO47"/>
  <c r="DD50"/>
  <c r="DT50" s="1"/>
  <c r="DD52"/>
  <c r="DT52" s="1"/>
  <c r="DU54"/>
  <c r="DD54"/>
  <c r="DT54" s="1"/>
  <c r="DV54"/>
  <c r="FO57"/>
  <c r="DD60"/>
  <c r="DT60" s="1"/>
  <c r="DV60"/>
  <c r="DD63"/>
  <c r="DD64"/>
  <c r="DT64" s="1"/>
  <c r="DV64"/>
  <c r="FQ66"/>
  <c r="DT76"/>
  <c r="DZ82"/>
  <c r="DZ88" s="1"/>
  <c r="DY82"/>
  <c r="DY88" s="1"/>
  <c r="AU82"/>
  <c r="AU88" s="1"/>
  <c r="AS88"/>
  <c r="CE30" i="19"/>
  <c r="AM57"/>
  <c r="AN63"/>
  <c r="AM77"/>
  <c r="AN80"/>
  <c r="AA20" i="17"/>
  <c r="AA22"/>
  <c r="CE25"/>
  <c r="AA30"/>
  <c r="AA31"/>
  <c r="AA33"/>
  <c r="CE37"/>
  <c r="AA37"/>
  <c r="AA39"/>
  <c r="AA40"/>
  <c r="AA42"/>
  <c r="AA45"/>
  <c r="AA49"/>
  <c r="AN51"/>
  <c r="AA53"/>
  <c r="AN58"/>
  <c r="AN61"/>
  <c r="AN63"/>
  <c r="AN72"/>
  <c r="AA74"/>
  <c r="AM77"/>
  <c r="AN80"/>
  <c r="AA87"/>
  <c r="AA88"/>
  <c r="AA89"/>
  <c r="AM89"/>
  <c r="AN93"/>
  <c r="AN95"/>
  <c r="AA101"/>
  <c r="AN107"/>
  <c r="AA109"/>
  <c r="Q111"/>
  <c r="DU10" i="18"/>
  <c r="DD10"/>
  <c r="FJ10" s="1"/>
  <c r="DK13"/>
  <c r="DH13"/>
  <c r="DJ13"/>
  <c r="FJ14"/>
  <c r="DX15"/>
  <c r="BV15"/>
  <c r="BD16"/>
  <c r="DD16"/>
  <c r="FJ16" s="1"/>
  <c r="DV16"/>
  <c r="DX18"/>
  <c r="EB18" s="1"/>
  <c r="DX21"/>
  <c r="EB21" s="1"/>
  <c r="DK24"/>
  <c r="DH24"/>
  <c r="FS24"/>
  <c r="DX25"/>
  <c r="EB25" s="1"/>
  <c r="DH28"/>
  <c r="EB29"/>
  <c r="DK30"/>
  <c r="DH30"/>
  <c r="DT32"/>
  <c r="DD33"/>
  <c r="DJ35"/>
  <c r="DO35"/>
  <c r="EB37"/>
  <c r="DJ39"/>
  <c r="DT39"/>
  <c r="DX39"/>
  <c r="EB39" s="1"/>
  <c r="EB40"/>
  <c r="DV40"/>
  <c r="DT41"/>
  <c r="DJ41"/>
  <c r="DK42"/>
  <c r="DH42"/>
  <c r="DJ43"/>
  <c r="BD46"/>
  <c r="DD46"/>
  <c r="DT46" s="1"/>
  <c r="DV46"/>
  <c r="BV47"/>
  <c r="BD48"/>
  <c r="DD48"/>
  <c r="DT48" s="1"/>
  <c r="DV48"/>
  <c r="DX50"/>
  <c r="EB50" s="1"/>
  <c r="DU52"/>
  <c r="DX54"/>
  <c r="EB54" s="1"/>
  <c r="BD56"/>
  <c r="DD56"/>
  <c r="DT56" s="1"/>
  <c r="DV56"/>
  <c r="DD58"/>
  <c r="DT58" s="1"/>
  <c r="DX60"/>
  <c r="EB60" s="1"/>
  <c r="BP62"/>
  <c r="DD62"/>
  <c r="DT62" s="1"/>
  <c r="DX62"/>
  <c r="EB62" s="1"/>
  <c r="DK63"/>
  <c r="DH63"/>
  <c r="DD65"/>
  <c r="DH67"/>
  <c r="BD74"/>
  <c r="DD74"/>
  <c r="DT74" s="1"/>
  <c r="DV74"/>
  <c r="BP75"/>
  <c r="DX75"/>
  <c r="EB75" s="1"/>
  <c r="DX76"/>
  <c r="EB76" s="1"/>
  <c r="DH80"/>
  <c r="Q82"/>
  <c r="Q88" s="1"/>
  <c r="O88"/>
  <c r="Z82"/>
  <c r="AC82"/>
  <c r="AC88" s="1"/>
  <c r="AA88"/>
  <c r="BJ82"/>
  <c r="BJ88" s="1"/>
  <c r="BH88"/>
  <c r="BM82"/>
  <c r="BM88" s="1"/>
  <c r="BS82"/>
  <c r="BV82"/>
  <c r="BY82"/>
  <c r="BW88"/>
  <c r="CE82"/>
  <c r="CE88" s="1"/>
  <c r="CH82"/>
  <c r="CF88"/>
  <c r="DU85"/>
  <c r="CK85"/>
  <c r="DE85" s="1"/>
  <c r="DM85" s="1"/>
  <c r="DX85"/>
  <c r="EB85" s="1"/>
  <c r="DD85"/>
  <c r="DT85" s="1"/>
  <c r="DV85"/>
  <c r="CC88"/>
  <c r="AN47" i="19"/>
  <c r="AN61"/>
  <c r="AN71"/>
  <c r="AM92"/>
  <c r="AN95"/>
  <c r="AN98"/>
  <c r="AP101"/>
  <c r="DD4" i="20"/>
  <c r="DX4"/>
  <c r="DD6"/>
  <c r="DX6"/>
  <c r="EB6" s="1"/>
  <c r="DD7"/>
  <c r="DU7" s="1"/>
  <c r="DD10"/>
  <c r="DT10" s="1"/>
  <c r="DV10"/>
  <c r="DU14"/>
  <c r="DD14"/>
  <c r="DT14" s="1"/>
  <c r="DV14"/>
  <c r="DD16"/>
  <c r="DT16" s="1"/>
  <c r="DV16"/>
  <c r="DU18"/>
  <c r="DX18"/>
  <c r="EB18" s="1"/>
  <c r="FO19"/>
  <c r="DD20"/>
  <c r="DU20" s="1"/>
  <c r="DU21"/>
  <c r="DD21"/>
  <c r="DT21" s="1"/>
  <c r="DV21"/>
  <c r="DD44"/>
  <c r="DU50"/>
  <c r="DD50"/>
  <c r="DT50" s="1"/>
  <c r="DD52"/>
  <c r="DD54"/>
  <c r="DT54" s="1"/>
  <c r="DV54"/>
  <c r="DD64"/>
  <c r="DT64" s="1"/>
  <c r="DV64"/>
  <c r="DD75"/>
  <c r="DU75" s="1"/>
  <c r="CK85"/>
  <c r="DE85" s="1"/>
  <c r="DM85" s="1"/>
  <c r="DX85"/>
  <c r="EB85" s="1"/>
  <c r="DD85"/>
  <c r="DT85" s="1"/>
  <c r="DV85"/>
  <c r="AN21" i="21"/>
  <c r="AN25"/>
  <c r="AN51"/>
  <c r="AP52"/>
  <c r="AM52"/>
  <c r="CQ83" i="18"/>
  <c r="CQ88" s="1"/>
  <c r="EB86"/>
  <c r="DV86"/>
  <c r="AM6" i="19"/>
  <c r="AA11"/>
  <c r="AA13"/>
  <c r="AA15"/>
  <c r="AN20"/>
  <c r="AN22"/>
  <c r="AN24"/>
  <c r="CE25"/>
  <c r="CE27"/>
  <c r="AN31"/>
  <c r="CE32"/>
  <c r="AA33"/>
  <c r="CE34"/>
  <c r="AA35"/>
  <c r="AN36"/>
  <c r="CE37"/>
  <c r="AA47"/>
  <c r="AA49"/>
  <c r="AA56"/>
  <c r="AA57"/>
  <c r="AA59"/>
  <c r="AA61"/>
  <c r="AA63"/>
  <c r="AA71"/>
  <c r="AA74"/>
  <c r="AA75"/>
  <c r="AA77"/>
  <c r="AA79"/>
  <c r="AA80"/>
  <c r="AA92"/>
  <c r="AP93"/>
  <c r="AA94"/>
  <c r="AA95"/>
  <c r="AA97"/>
  <c r="AA98"/>
  <c r="AA99"/>
  <c r="AM99"/>
  <c r="AM100"/>
  <c r="AA101"/>
  <c r="AA107"/>
  <c r="AA111"/>
  <c r="EK2" i="20"/>
  <c r="DU4"/>
  <c r="K88"/>
  <c r="DJ4"/>
  <c r="BP5"/>
  <c r="DE5" s="1"/>
  <c r="DD5"/>
  <c r="DU5" s="1"/>
  <c r="DX5"/>
  <c r="EB5" s="1"/>
  <c r="DU6"/>
  <c r="DJ6"/>
  <c r="DX7"/>
  <c r="EB11"/>
  <c r="DJ13"/>
  <c r="DX14"/>
  <c r="EB14" s="1"/>
  <c r="DK15"/>
  <c r="DH15"/>
  <c r="DX16"/>
  <c r="EB16" s="1"/>
  <c r="DJ17"/>
  <c r="DT20"/>
  <c r="DK20"/>
  <c r="DH20"/>
  <c r="DJ20"/>
  <c r="EB24"/>
  <c r="DD24"/>
  <c r="DU24" s="1"/>
  <c r="DU25"/>
  <c r="DJ27"/>
  <c r="EB28"/>
  <c r="BV28"/>
  <c r="EB30"/>
  <c r="BV30"/>
  <c r="BP32"/>
  <c r="DD32"/>
  <c r="DD34"/>
  <c r="DT34" s="1"/>
  <c r="DD36"/>
  <c r="DO36" s="1"/>
  <c r="DU38"/>
  <c r="DD38"/>
  <c r="DT38" s="1"/>
  <c r="DH42"/>
  <c r="BP43"/>
  <c r="DD43"/>
  <c r="DX43"/>
  <c r="EB43" s="1"/>
  <c r="DJ44"/>
  <c r="BD46"/>
  <c r="DD46"/>
  <c r="DT46" s="1"/>
  <c r="DV46"/>
  <c r="BV47"/>
  <c r="BD48"/>
  <c r="DD48"/>
  <c r="DT48" s="1"/>
  <c r="DV48"/>
  <c r="DX50"/>
  <c r="EB50" s="1"/>
  <c r="DU52"/>
  <c r="DX54"/>
  <c r="EB54" s="1"/>
  <c r="DD56"/>
  <c r="DU56" s="1"/>
  <c r="BD58"/>
  <c r="DE58" s="1"/>
  <c r="DD58"/>
  <c r="DT58" s="1"/>
  <c r="DV58"/>
  <c r="BD60"/>
  <c r="DD60"/>
  <c r="DT60" s="1"/>
  <c r="DV60"/>
  <c r="DD62"/>
  <c r="DT62" s="1"/>
  <c r="DX62"/>
  <c r="EB62" s="1"/>
  <c r="DD65"/>
  <c r="BD74"/>
  <c r="DX74"/>
  <c r="EB74" s="1"/>
  <c r="DD74"/>
  <c r="DT74" s="1"/>
  <c r="DV74"/>
  <c r="AN19" i="21"/>
  <c r="AN23"/>
  <c r="CG32"/>
  <c r="AN83"/>
  <c r="AN94"/>
  <c r="AM96"/>
  <c r="DJ62" i="20"/>
  <c r="BV63"/>
  <c r="DD63"/>
  <c r="DS63" s="1"/>
  <c r="DJ65"/>
  <c r="EB67"/>
  <c r="EB69"/>
  <c r="CB72"/>
  <c r="DE72" s="1"/>
  <c r="CT73"/>
  <c r="DE73" s="1"/>
  <c r="DM73" s="1"/>
  <c r="DT75"/>
  <c r="BD77"/>
  <c r="DD77"/>
  <c r="DT77" s="1"/>
  <c r="DV77"/>
  <c r="DA88"/>
  <c r="DD78"/>
  <c r="DT78" s="1"/>
  <c r="CB79"/>
  <c r="DE79" s="1"/>
  <c r="DD79"/>
  <c r="DT79" s="1"/>
  <c r="DJ80"/>
  <c r="DH80"/>
  <c r="CB80"/>
  <c r="AO82"/>
  <c r="AO88" s="1"/>
  <c r="BA82"/>
  <c r="BA88" s="1"/>
  <c r="DJ82"/>
  <c r="DH82"/>
  <c r="CN83"/>
  <c r="CN88" s="1"/>
  <c r="AN4" i="21"/>
  <c r="AA10"/>
  <c r="AA12"/>
  <c r="AA14"/>
  <c r="AA19"/>
  <c r="AA21"/>
  <c r="AA23"/>
  <c r="AA25"/>
  <c r="AA28"/>
  <c r="CG37"/>
  <c r="AA37"/>
  <c r="CE39"/>
  <c r="AA39"/>
  <c r="CG41"/>
  <c r="CE43"/>
  <c r="AA43"/>
  <c r="AN46"/>
  <c r="AN48"/>
  <c r="AA51"/>
  <c r="AA52"/>
  <c r="AN53"/>
  <c r="AN55"/>
  <c r="AM57"/>
  <c r="AA59"/>
  <c r="AA63"/>
  <c r="AN65"/>
  <c r="AN67"/>
  <c r="AA69"/>
  <c r="AM81"/>
  <c r="AA83"/>
  <c r="AA88"/>
  <c r="AA94"/>
  <c r="AA96"/>
  <c r="AN102"/>
  <c r="AA104"/>
  <c r="AM104"/>
  <c r="AA107"/>
  <c r="AA108"/>
  <c r="AA109"/>
  <c r="AP49" i="19"/>
  <c r="AO49"/>
  <c r="AP52"/>
  <c r="AM52"/>
  <c r="AO53"/>
  <c r="AN53"/>
  <c r="AO55"/>
  <c r="AN55"/>
  <c r="AO58"/>
  <c r="AN58"/>
  <c r="CE30" i="21"/>
  <c r="CC30"/>
  <c r="CE34"/>
  <c r="CC34"/>
  <c r="AJ7" i="17"/>
  <c r="R7"/>
  <c r="AP7"/>
  <c r="R10"/>
  <c r="AJ10" s="1"/>
  <c r="AP10"/>
  <c r="R14"/>
  <c r="AJ14" s="1"/>
  <c r="AP14"/>
  <c r="R24"/>
  <c r="AI24" s="1"/>
  <c r="AP24"/>
  <c r="R26"/>
  <c r="AI26" s="1"/>
  <c r="AO27"/>
  <c r="AJ28"/>
  <c r="R28"/>
  <c r="AI28" s="1"/>
  <c r="AP28"/>
  <c r="AP29"/>
  <c r="AO35"/>
  <c r="AP38"/>
  <c r="AZ2"/>
  <c r="AA4"/>
  <c r="R6"/>
  <c r="AD6" s="1"/>
  <c r="AO6"/>
  <c r="AA7"/>
  <c r="AN7"/>
  <c r="AA8"/>
  <c r="AN8"/>
  <c r="AA9"/>
  <c r="AM9"/>
  <c r="AA10"/>
  <c r="AN10"/>
  <c r="AA12"/>
  <c r="AN12"/>
  <c r="AA14"/>
  <c r="AN14"/>
  <c r="AA18"/>
  <c r="AA19"/>
  <c r="AJ20"/>
  <c r="R20"/>
  <c r="AI20" s="1"/>
  <c r="AP20"/>
  <c r="R22"/>
  <c r="AI22" s="1"/>
  <c r="AP22"/>
  <c r="AA23"/>
  <c r="AA24"/>
  <c r="AN24"/>
  <c r="AA26"/>
  <c r="AN26"/>
  <c r="AA27"/>
  <c r="AM27"/>
  <c r="AA28"/>
  <c r="AN28"/>
  <c r="AA29"/>
  <c r="AN29"/>
  <c r="R31"/>
  <c r="AI31" s="1"/>
  <c r="AP31"/>
  <c r="AJ33"/>
  <c r="R33"/>
  <c r="AI33" s="1"/>
  <c r="AP33"/>
  <c r="AA34"/>
  <c r="AA35"/>
  <c r="AM35"/>
  <c r="AA36"/>
  <c r="AN36"/>
  <c r="R37"/>
  <c r="AH37" s="1"/>
  <c r="AA38"/>
  <c r="AN38"/>
  <c r="R40"/>
  <c r="AI40" s="1"/>
  <c r="AP40"/>
  <c r="AA41"/>
  <c r="R42"/>
  <c r="AI42" s="1"/>
  <c r="AP42"/>
  <c r="AA43"/>
  <c r="AA46"/>
  <c r="AN46"/>
  <c r="AA48"/>
  <c r="AN48"/>
  <c r="R51"/>
  <c r="AI51" s="1"/>
  <c r="AP51"/>
  <c r="AO52"/>
  <c r="R53"/>
  <c r="AI53" s="1"/>
  <c r="AP53"/>
  <c r="AA54"/>
  <c r="AA55"/>
  <c r="AN55"/>
  <c r="AA57"/>
  <c r="AM57"/>
  <c r="R58"/>
  <c r="AI58" s="1"/>
  <c r="AP58"/>
  <c r="R61"/>
  <c r="AI61" s="1"/>
  <c r="AP61"/>
  <c r="AA62"/>
  <c r="R63"/>
  <c r="AI63" s="1"/>
  <c r="AP63"/>
  <c r="AA64"/>
  <c r="AA66"/>
  <c r="AN66"/>
  <c r="AA68"/>
  <c r="AN68"/>
  <c r="AA69"/>
  <c r="AM69"/>
  <c r="AA70"/>
  <c r="AN70"/>
  <c r="R72"/>
  <c r="AI72" s="1"/>
  <c r="AP72"/>
  <c r="AO73"/>
  <c r="R74"/>
  <c r="AJ74" s="1"/>
  <c r="AO74"/>
  <c r="AA75"/>
  <c r="AN75"/>
  <c r="R77"/>
  <c r="AJ77" s="1"/>
  <c r="AO77"/>
  <c r="AA78"/>
  <c r="R80"/>
  <c r="AI80" s="1"/>
  <c r="AP80"/>
  <c r="AA82"/>
  <c r="AA84"/>
  <c r="AN84"/>
  <c r="AA85"/>
  <c r="AM85"/>
  <c r="AA86"/>
  <c r="AN86"/>
  <c r="AP88"/>
  <c r="AO89"/>
  <c r="AA92"/>
  <c r="AM92"/>
  <c r="R93"/>
  <c r="AI93" s="1"/>
  <c r="AP93"/>
  <c r="AJ95"/>
  <c r="R95"/>
  <c r="AI95" s="1"/>
  <c r="AP95"/>
  <c r="AA96"/>
  <c r="AA98"/>
  <c r="AN98"/>
  <c r="AA99"/>
  <c r="AM99"/>
  <c r="AA100"/>
  <c r="AM100"/>
  <c r="AJ101"/>
  <c r="R101"/>
  <c r="AI101" s="1"/>
  <c r="AP101"/>
  <c r="AA102"/>
  <c r="AJ107"/>
  <c r="R107"/>
  <c r="AI107" s="1"/>
  <c r="AP107"/>
  <c r="R109"/>
  <c r="AI109" s="1"/>
  <c r="AP109"/>
  <c r="AA110"/>
  <c r="AA111"/>
  <c r="R7" i="19"/>
  <c r="BZ7" s="1"/>
  <c r="AP7"/>
  <c r="AP8"/>
  <c r="AO9"/>
  <c r="R10"/>
  <c r="BZ10" s="1"/>
  <c r="AP10"/>
  <c r="AJ12"/>
  <c r="R12"/>
  <c r="BZ12" s="1"/>
  <c r="AP12"/>
  <c r="R14"/>
  <c r="BZ14" s="1"/>
  <c r="AP14"/>
  <c r="R26"/>
  <c r="AI26" s="1"/>
  <c r="AP26"/>
  <c r="AO27"/>
  <c r="R28"/>
  <c r="AI28" s="1"/>
  <c r="AP28"/>
  <c r="R29"/>
  <c r="AI29" s="1"/>
  <c r="AP29"/>
  <c r="R31"/>
  <c r="AI31" s="1"/>
  <c r="AP31"/>
  <c r="AA32"/>
  <c r="AN33"/>
  <c r="AJ36"/>
  <c r="R36"/>
  <c r="AI36" s="1"/>
  <c r="AP36"/>
  <c r="AA38"/>
  <c r="AN38"/>
  <c r="AA40"/>
  <c r="AN40"/>
  <c r="AA42"/>
  <c r="AN42"/>
  <c r="AA45"/>
  <c r="AA46"/>
  <c r="R47"/>
  <c r="AI47" s="1"/>
  <c r="AP47"/>
  <c r="AA48"/>
  <c r="R49"/>
  <c r="AJ49" s="1"/>
  <c r="R53"/>
  <c r="AI53" s="1"/>
  <c r="R55"/>
  <c r="AI55" s="1"/>
  <c r="R58"/>
  <c r="AI58" s="1"/>
  <c r="AO51"/>
  <c r="AN51"/>
  <c r="AO65"/>
  <c r="AN65"/>
  <c r="AO67"/>
  <c r="AN67"/>
  <c r="CE50" i="21"/>
  <c r="CC50"/>
  <c r="AP8" i="17"/>
  <c r="AO9"/>
  <c r="R12"/>
  <c r="AI12" s="1"/>
  <c r="AJ26"/>
  <c r="R29"/>
  <c r="AI29" s="1"/>
  <c r="R36"/>
  <c r="AI36" s="1"/>
  <c r="AP36"/>
  <c r="R38"/>
  <c r="AI38" s="1"/>
  <c r="R46"/>
  <c r="AI46" s="1"/>
  <c r="AP46"/>
  <c r="AJ48"/>
  <c r="R48"/>
  <c r="AI48" s="1"/>
  <c r="AP48"/>
  <c r="R55"/>
  <c r="AI55" s="1"/>
  <c r="AP55"/>
  <c r="R57"/>
  <c r="AJ57" s="1"/>
  <c r="AO57"/>
  <c r="R66"/>
  <c r="AI66" s="1"/>
  <c r="AP66"/>
  <c r="AJ68"/>
  <c r="R68"/>
  <c r="AI68" s="1"/>
  <c r="AP68"/>
  <c r="AO69"/>
  <c r="AJ70"/>
  <c r="R70"/>
  <c r="AI70" s="1"/>
  <c r="AP70"/>
  <c r="R75"/>
  <c r="AI75" s="1"/>
  <c r="AP75"/>
  <c r="AN78"/>
  <c r="R84"/>
  <c r="AI84" s="1"/>
  <c r="AP84"/>
  <c r="AO85"/>
  <c r="R86"/>
  <c r="AI86" s="1"/>
  <c r="AP86"/>
  <c r="R92"/>
  <c r="AJ92" s="1"/>
  <c r="AO92"/>
  <c r="R98"/>
  <c r="AI98" s="1"/>
  <c r="AP98"/>
  <c r="AO99"/>
  <c r="R100"/>
  <c r="AJ100" s="1"/>
  <c r="AO100"/>
  <c r="AA105"/>
  <c r="R111"/>
  <c r="AK111" s="1"/>
  <c r="AK114" s="1"/>
  <c r="AZ2" i="19"/>
  <c r="AA4"/>
  <c r="R6"/>
  <c r="AJ6" s="1"/>
  <c r="AO6"/>
  <c r="AA7"/>
  <c r="AN7"/>
  <c r="AA8"/>
  <c r="AN8"/>
  <c r="AA9"/>
  <c r="AM9"/>
  <c r="AA10"/>
  <c r="AN10"/>
  <c r="AA12"/>
  <c r="AA14"/>
  <c r="AN14"/>
  <c r="AA18"/>
  <c r="AA19"/>
  <c r="R20"/>
  <c r="AI20" s="1"/>
  <c r="AP20"/>
  <c r="AA21"/>
  <c r="R22"/>
  <c r="AI22" s="1"/>
  <c r="AP22"/>
  <c r="AA23"/>
  <c r="R24"/>
  <c r="AI24" s="1"/>
  <c r="AP24"/>
  <c r="AA25"/>
  <c r="AA26"/>
  <c r="AN26"/>
  <c r="AA27"/>
  <c r="AM27"/>
  <c r="AA28"/>
  <c r="AN28"/>
  <c r="AN29"/>
  <c r="R33"/>
  <c r="AI33" s="1"/>
  <c r="AP33"/>
  <c r="AO35"/>
  <c r="R38"/>
  <c r="AI38" s="1"/>
  <c r="AP38"/>
  <c r="AJ40"/>
  <c r="R40"/>
  <c r="AI40" s="1"/>
  <c r="AP40"/>
  <c r="R42"/>
  <c r="AI42" s="1"/>
  <c r="AP42"/>
  <c r="R51"/>
  <c r="AI51" s="1"/>
  <c r="R65"/>
  <c r="AI65" s="1"/>
  <c r="R67"/>
  <c r="AI67" s="1"/>
  <c r="AA50"/>
  <c r="AA51"/>
  <c r="AA52"/>
  <c r="AA53"/>
  <c r="AA55"/>
  <c r="R57"/>
  <c r="AJ57" s="1"/>
  <c r="AO57"/>
  <c r="AA58"/>
  <c r="R61"/>
  <c r="AI61" s="1"/>
  <c r="AP61"/>
  <c r="R63"/>
  <c r="AI63" s="1"/>
  <c r="AP63"/>
  <c r="AA64"/>
  <c r="AA65"/>
  <c r="AA67"/>
  <c r="AA70"/>
  <c r="R71"/>
  <c r="AI71" s="1"/>
  <c r="AP71"/>
  <c r="AA72"/>
  <c r="AA76"/>
  <c r="AN76"/>
  <c r="R77"/>
  <c r="AJ77" s="1"/>
  <c r="AO77"/>
  <c r="AA78"/>
  <c r="R80"/>
  <c r="AI80" s="1"/>
  <c r="AP80"/>
  <c r="AA82"/>
  <c r="AA84"/>
  <c r="AN84"/>
  <c r="AA85"/>
  <c r="AM85"/>
  <c r="AA86"/>
  <c r="AN86"/>
  <c r="AA88"/>
  <c r="AA90"/>
  <c r="AM90"/>
  <c r="AA91"/>
  <c r="AN91"/>
  <c r="AI92"/>
  <c r="R92"/>
  <c r="AJ92" s="1"/>
  <c r="AO92"/>
  <c r="R93"/>
  <c r="AJ93" s="1"/>
  <c r="AN93"/>
  <c r="R95"/>
  <c r="AI95" s="1"/>
  <c r="AP95"/>
  <c r="R98"/>
  <c r="AI98" s="1"/>
  <c r="AP98"/>
  <c r="AO99"/>
  <c r="R100"/>
  <c r="AJ100" s="1"/>
  <c r="AO100"/>
  <c r="R101"/>
  <c r="AJ101" s="1"/>
  <c r="AN101"/>
  <c r="AA106"/>
  <c r="AA108"/>
  <c r="AN108"/>
  <c r="AA110"/>
  <c r="AN110"/>
  <c r="N111"/>
  <c r="Q111"/>
  <c r="F114"/>
  <c r="R4" i="21"/>
  <c r="AJ4" s="1"/>
  <c r="AA6"/>
  <c r="AA7"/>
  <c r="AA11"/>
  <c r="AN11"/>
  <c r="O114"/>
  <c r="AA13"/>
  <c r="AN13"/>
  <c r="AA15"/>
  <c r="AN15"/>
  <c r="AA16"/>
  <c r="AN16"/>
  <c r="AA17"/>
  <c r="AM17"/>
  <c r="AA18"/>
  <c r="AM18"/>
  <c r="AJ19"/>
  <c r="R19"/>
  <c r="AI19" s="1"/>
  <c r="AP19"/>
  <c r="AA20"/>
  <c r="AJ21"/>
  <c r="R21"/>
  <c r="AI21" s="1"/>
  <c r="AP21"/>
  <c r="AA22"/>
  <c r="AJ23"/>
  <c r="R23"/>
  <c r="AI23" s="1"/>
  <c r="AP23"/>
  <c r="AA24"/>
  <c r="AJ25"/>
  <c r="R25"/>
  <c r="AI25" s="1"/>
  <c r="AP25"/>
  <c r="AA26"/>
  <c r="AA31"/>
  <c r="AN31"/>
  <c r="AA33"/>
  <c r="AN33"/>
  <c r="AA35"/>
  <c r="AM35"/>
  <c r="AA36"/>
  <c r="AN36"/>
  <c r="R37"/>
  <c r="AA38"/>
  <c r="AN38"/>
  <c r="AA40"/>
  <c r="AN40"/>
  <c r="AA42"/>
  <c r="AN42"/>
  <c r="AA45"/>
  <c r="AJ46"/>
  <c r="R46"/>
  <c r="AI46" s="1"/>
  <c r="AP46"/>
  <c r="R48"/>
  <c r="AI48" s="1"/>
  <c r="AP48"/>
  <c r="AA50"/>
  <c r="R51"/>
  <c r="AI51" s="1"/>
  <c r="AP51"/>
  <c r="AO52"/>
  <c r="R53"/>
  <c r="AI53" s="1"/>
  <c r="AP53"/>
  <c r="AA54"/>
  <c r="R55"/>
  <c r="AI55" s="1"/>
  <c r="AP55"/>
  <c r="AA56"/>
  <c r="R57"/>
  <c r="AJ57" s="1"/>
  <c r="AO57"/>
  <c r="AA58"/>
  <c r="AN58"/>
  <c r="AA60"/>
  <c r="AN60"/>
  <c r="AA62"/>
  <c r="AN62"/>
  <c r="AA64"/>
  <c r="R65"/>
  <c r="AI65" s="1"/>
  <c r="AP65"/>
  <c r="AJ67"/>
  <c r="R67"/>
  <c r="AI67" s="1"/>
  <c r="AP67"/>
  <c r="AA71"/>
  <c r="AN71"/>
  <c r="AA75"/>
  <c r="AA76"/>
  <c r="AN76"/>
  <c r="R78"/>
  <c r="AH78" s="1"/>
  <c r="AA79"/>
  <c r="AN79"/>
  <c r="R81"/>
  <c r="AJ81" s="1"/>
  <c r="AO81"/>
  <c r="AA82"/>
  <c r="AM82"/>
  <c r="R83"/>
  <c r="AI83" s="1"/>
  <c r="AP83"/>
  <c r="AA87"/>
  <c r="AN87"/>
  <c r="R88"/>
  <c r="BZ88" s="1"/>
  <c r="AA89"/>
  <c r="AA90"/>
  <c r="AM90"/>
  <c r="AA91"/>
  <c r="AN91"/>
  <c r="R94"/>
  <c r="AI94" s="1"/>
  <c r="AP94"/>
  <c r="AA95"/>
  <c r="R96"/>
  <c r="AJ96" s="1"/>
  <c r="AO96"/>
  <c r="AA97"/>
  <c r="AN97"/>
  <c r="AA101"/>
  <c r="R102"/>
  <c r="AI102" s="1"/>
  <c r="AP102"/>
  <c r="AP103"/>
  <c r="AO104"/>
  <c r="AA106"/>
  <c r="R76" i="19"/>
  <c r="AI76" s="1"/>
  <c r="AP76"/>
  <c r="AN78"/>
  <c r="R84"/>
  <c r="AI84" s="1"/>
  <c r="AP84"/>
  <c r="AO85"/>
  <c r="R86"/>
  <c r="AI86" s="1"/>
  <c r="AP86"/>
  <c r="AP88"/>
  <c r="AO90"/>
  <c r="R91"/>
  <c r="AI91" s="1"/>
  <c r="AP91"/>
  <c r="AN106"/>
  <c r="R108"/>
  <c r="AI108" s="1"/>
  <c r="AP108"/>
  <c r="R110"/>
  <c r="AI110" s="1"/>
  <c r="AP110"/>
  <c r="AJ11" i="21"/>
  <c r="R11"/>
  <c r="AI11" s="1"/>
  <c r="AP11"/>
  <c r="R13"/>
  <c r="AI13" s="1"/>
  <c r="AP13"/>
  <c r="R15"/>
  <c r="AI15" s="1"/>
  <c r="AP15"/>
  <c r="AP16"/>
  <c r="AO17"/>
  <c r="R18"/>
  <c r="CI18" s="1"/>
  <c r="AO18"/>
  <c r="AJ31"/>
  <c r="R31"/>
  <c r="AI31" s="1"/>
  <c r="AP31"/>
  <c r="R33"/>
  <c r="AI33" s="1"/>
  <c r="AP33"/>
  <c r="AO35"/>
  <c r="R36"/>
  <c r="AI36" s="1"/>
  <c r="AP36"/>
  <c r="AJ38"/>
  <c r="R38"/>
  <c r="AI38" s="1"/>
  <c r="AP38"/>
  <c r="R40"/>
  <c r="AI40" s="1"/>
  <c r="AP40"/>
  <c r="R42"/>
  <c r="AI42" s="1"/>
  <c r="AP42"/>
  <c r="CE45"/>
  <c r="CG47"/>
  <c r="CE52"/>
  <c r="R58"/>
  <c r="AI58" s="1"/>
  <c r="AP58"/>
  <c r="AP60"/>
  <c r="R62"/>
  <c r="AI62" s="1"/>
  <c r="AP62"/>
  <c r="R71"/>
  <c r="AI71" s="1"/>
  <c r="AP71"/>
  <c r="AJ76"/>
  <c r="R76"/>
  <c r="AI76" s="1"/>
  <c r="AP76"/>
  <c r="R79"/>
  <c r="AI79" s="1"/>
  <c r="AP79"/>
  <c r="R82"/>
  <c r="AJ82" s="1"/>
  <c r="AO82"/>
  <c r="R87"/>
  <c r="AI87" s="1"/>
  <c r="AP87"/>
  <c r="AO90"/>
  <c r="R91"/>
  <c r="AI91" s="1"/>
  <c r="AP91"/>
  <c r="R97"/>
  <c r="AI97" s="1"/>
  <c r="AP97"/>
  <c r="R106"/>
  <c r="AI106" s="1"/>
  <c r="AA110"/>
  <c r="AA111"/>
  <c r="CC27" i="19"/>
  <c r="CC32"/>
  <c r="CC52" i="21"/>
  <c r="CG4"/>
  <c r="CE4"/>
  <c r="CC4"/>
  <c r="CG7"/>
  <c r="CE7"/>
  <c r="CC7"/>
  <c r="CG9"/>
  <c r="CE9"/>
  <c r="CC9"/>
  <c r="CG16"/>
  <c r="CE16"/>
  <c r="CC16"/>
  <c r="CG19"/>
  <c r="CE19"/>
  <c r="CC19"/>
  <c r="CG20"/>
  <c r="CE20"/>
  <c r="CC20"/>
  <c r="CG21"/>
  <c r="CE21"/>
  <c r="CC21"/>
  <c r="CG22"/>
  <c r="CE22"/>
  <c r="CC22"/>
  <c r="CG23"/>
  <c r="CE23"/>
  <c r="CC23"/>
  <c r="CG24"/>
  <c r="CE24"/>
  <c r="CC24"/>
  <c r="CG25"/>
  <c r="CE25"/>
  <c r="CC25"/>
  <c r="CG26"/>
  <c r="CE26"/>
  <c r="CC26"/>
  <c r="CG27"/>
  <c r="CE27"/>
  <c r="CC27"/>
  <c r="CG5"/>
  <c r="CE5"/>
  <c r="CC5"/>
  <c r="CG6"/>
  <c r="CE6"/>
  <c r="CC6"/>
  <c r="CG10"/>
  <c r="CE10"/>
  <c r="CC10"/>
  <c r="CG11"/>
  <c r="CE11"/>
  <c r="CC11"/>
  <c r="CG12"/>
  <c r="CE12"/>
  <c r="CC12"/>
  <c r="CG13"/>
  <c r="CE13"/>
  <c r="CC13"/>
  <c r="CG14"/>
  <c r="CE14"/>
  <c r="CC14"/>
  <c r="CG15"/>
  <c r="CE15"/>
  <c r="CC15"/>
  <c r="CG17"/>
  <c r="CE17"/>
  <c r="CC17"/>
  <c r="CG28"/>
  <c r="CE28"/>
  <c r="CC28"/>
  <c r="CG29"/>
  <c r="CE29"/>
  <c r="CC29"/>
  <c r="AG106"/>
  <c r="AG105"/>
  <c r="AG102"/>
  <c r="AG94"/>
  <c r="AG91"/>
  <c r="AG88"/>
  <c r="AG96"/>
  <c r="AG81"/>
  <c r="AG76"/>
  <c r="AG71"/>
  <c r="AG87"/>
  <c r="AG79"/>
  <c r="AG67"/>
  <c r="AG58"/>
  <c r="AG57"/>
  <c r="AG55"/>
  <c r="AG37"/>
  <c r="BZ105"/>
  <c r="BZ96"/>
  <c r="BZ97"/>
  <c r="BZ91"/>
  <c r="BZ82"/>
  <c r="BZ81"/>
  <c r="BZ78"/>
  <c r="BZ76"/>
  <c r="BZ65"/>
  <c r="BZ79"/>
  <c r="BZ67"/>
  <c r="BZ58"/>
  <c r="BZ55"/>
  <c r="BZ53"/>
  <c r="BZ57"/>
  <c r="BZ37"/>
  <c r="CG101"/>
  <c r="CG80"/>
  <c r="CG75"/>
  <c r="AO29"/>
  <c r="AM29"/>
  <c r="CA31"/>
  <c r="CB31" s="1"/>
  <c r="AP32"/>
  <c r="AN32"/>
  <c r="R32"/>
  <c r="CI32" s="1"/>
  <c r="CA40"/>
  <c r="CB40" s="1"/>
  <c r="AP41"/>
  <c r="AN41"/>
  <c r="R41"/>
  <c r="BZ41" s="1"/>
  <c r="CA44"/>
  <c r="CB44" s="1"/>
  <c r="AO44"/>
  <c r="AM44"/>
  <c r="CA46"/>
  <c r="CB46" s="1"/>
  <c r="AP47"/>
  <c r="AN47"/>
  <c r="R47"/>
  <c r="AD47" s="1"/>
  <c r="AP50"/>
  <c r="AN50"/>
  <c r="R50"/>
  <c r="AG50" s="1"/>
  <c r="CG54"/>
  <c r="CE54"/>
  <c r="CC54"/>
  <c r="CG55"/>
  <c r="CE55"/>
  <c r="CC55"/>
  <c r="CG56"/>
  <c r="CE56"/>
  <c r="CC56"/>
  <c r="CG57"/>
  <c r="CE57"/>
  <c r="CC57"/>
  <c r="CG59"/>
  <c r="CE59"/>
  <c r="CC59"/>
  <c r="CG60"/>
  <c r="CE60"/>
  <c r="CC60"/>
  <c r="BD2"/>
  <c r="BV2"/>
  <c r="AD4"/>
  <c r="AG4"/>
  <c r="AI4"/>
  <c r="BZ4"/>
  <c r="K6"/>
  <c r="S6" s="1"/>
  <c r="AB6" s="1"/>
  <c r="AN6"/>
  <c r="AP6"/>
  <c r="K7"/>
  <c r="S7" s="1"/>
  <c r="AB7" s="1"/>
  <c r="AM7"/>
  <c r="AO7"/>
  <c r="N8"/>
  <c r="S8" s="1"/>
  <c r="R8"/>
  <c r="AE8" s="1"/>
  <c r="AA8"/>
  <c r="AG8"/>
  <c r="AM8"/>
  <c r="AO8"/>
  <c r="CA8"/>
  <c r="CB8" s="1"/>
  <c r="N9"/>
  <c r="S9" s="1"/>
  <c r="R9"/>
  <c r="AA9"/>
  <c r="AG9"/>
  <c r="AN9"/>
  <c r="AP9"/>
  <c r="BZ9"/>
  <c r="K10"/>
  <c r="S10" s="1"/>
  <c r="AB10" s="1"/>
  <c r="AM10"/>
  <c r="AO10"/>
  <c r="AD11"/>
  <c r="AG11"/>
  <c r="BZ11"/>
  <c r="Q12"/>
  <c r="S12" s="1"/>
  <c r="AB12" s="1"/>
  <c r="AM12"/>
  <c r="AO12"/>
  <c r="AD13"/>
  <c r="AG13"/>
  <c r="BZ13"/>
  <c r="K14"/>
  <c r="S14" s="1"/>
  <c r="AB14" s="1"/>
  <c r="AM14"/>
  <c r="AO14"/>
  <c r="AD15"/>
  <c r="AG15"/>
  <c r="BZ15"/>
  <c r="AD18"/>
  <c r="AG18"/>
  <c r="AJ18"/>
  <c r="CA18"/>
  <c r="CB18" s="1"/>
  <c r="AD19"/>
  <c r="AG19"/>
  <c r="BZ19"/>
  <c r="K20"/>
  <c r="S20" s="1"/>
  <c r="AB20" s="1"/>
  <c r="AM20"/>
  <c r="AO20"/>
  <c r="AD21"/>
  <c r="AG21"/>
  <c r="BZ21"/>
  <c r="K22"/>
  <c r="S22" s="1"/>
  <c r="AB22" s="1"/>
  <c r="AM22"/>
  <c r="AO22"/>
  <c r="AD23"/>
  <c r="AG23"/>
  <c r="BZ23"/>
  <c r="K24"/>
  <c r="S24" s="1"/>
  <c r="AB24" s="1"/>
  <c r="AM24"/>
  <c r="AO24"/>
  <c r="AD25"/>
  <c r="AG25"/>
  <c r="BZ25"/>
  <c r="K26"/>
  <c r="S26" s="1"/>
  <c r="AB26" s="1"/>
  <c r="AM26"/>
  <c r="AO26"/>
  <c r="N27"/>
  <c r="S27" s="1"/>
  <c r="R27"/>
  <c r="BZ27" s="1"/>
  <c r="AA27"/>
  <c r="AG27"/>
  <c r="AN27"/>
  <c r="AP27"/>
  <c r="K28"/>
  <c r="S28" s="1"/>
  <c r="AB28" s="1"/>
  <c r="AM28"/>
  <c r="AO28"/>
  <c r="Q29"/>
  <c r="S29" s="1"/>
  <c r="AB29" s="1"/>
  <c r="BT29" s="1"/>
  <c r="AN29"/>
  <c r="BL29"/>
  <c r="CG30"/>
  <c r="AG31"/>
  <c r="BZ31"/>
  <c r="Q32"/>
  <c r="S32" s="1"/>
  <c r="AH32"/>
  <c r="AM32"/>
  <c r="CE32"/>
  <c r="AD33"/>
  <c r="CG34"/>
  <c r="CA35"/>
  <c r="CB35" s="1"/>
  <c r="AD36"/>
  <c r="AH37"/>
  <c r="CE37"/>
  <c r="CI37"/>
  <c r="AD38"/>
  <c r="CC39"/>
  <c r="CG39"/>
  <c r="AG40"/>
  <c r="BZ40"/>
  <c r="K41"/>
  <c r="S41" s="1"/>
  <c r="AM41"/>
  <c r="CE41"/>
  <c r="CI41"/>
  <c r="AD42"/>
  <c r="CC43"/>
  <c r="CG43"/>
  <c r="N44"/>
  <c r="R44"/>
  <c r="AN44"/>
  <c r="CC45"/>
  <c r="CG45"/>
  <c r="AG46"/>
  <c r="BZ46"/>
  <c r="K47"/>
  <c r="S47" s="1"/>
  <c r="AH47"/>
  <c r="AM47"/>
  <c r="CE47"/>
  <c r="CI47"/>
  <c r="AD48"/>
  <c r="AA49"/>
  <c r="K50"/>
  <c r="S50" s="1"/>
  <c r="AB50" s="1"/>
  <c r="BF50" s="1"/>
  <c r="AM50"/>
  <c r="AQ50" s="1"/>
  <c r="CI50"/>
  <c r="AD51"/>
  <c r="AD53"/>
  <c r="BC29"/>
  <c r="BI29"/>
  <c r="BM29"/>
  <c r="BS29"/>
  <c r="CI105"/>
  <c r="CI106"/>
  <c r="CI102"/>
  <c r="CI97"/>
  <c r="CI94"/>
  <c r="CI91"/>
  <c r="CI87"/>
  <c r="CI83"/>
  <c r="CI79"/>
  <c r="CI76"/>
  <c r="CI71"/>
  <c r="CI67"/>
  <c r="CI65"/>
  <c r="CI96"/>
  <c r="CI88"/>
  <c r="CI81"/>
  <c r="CI78"/>
  <c r="CI82"/>
  <c r="CI62"/>
  <c r="CI57"/>
  <c r="CI58"/>
  <c r="CI55"/>
  <c r="CI53"/>
  <c r="CI51"/>
  <c r="CI48"/>
  <c r="CI46"/>
  <c r="CI44"/>
  <c r="CI42"/>
  <c r="CI40"/>
  <c r="CI38"/>
  <c r="CI36"/>
  <c r="CI33"/>
  <c r="CI31"/>
  <c r="AP30"/>
  <c r="AN30"/>
  <c r="R30"/>
  <c r="AG30" s="1"/>
  <c r="CA33"/>
  <c r="CB33" s="1"/>
  <c r="AP34"/>
  <c r="AN34"/>
  <c r="R34"/>
  <c r="AD34" s="1"/>
  <c r="CA36"/>
  <c r="CB36" s="1"/>
  <c r="AI37"/>
  <c r="AD37"/>
  <c r="AP37"/>
  <c r="AN37"/>
  <c r="CA38"/>
  <c r="CB38" s="1"/>
  <c r="AP39"/>
  <c r="AN39"/>
  <c r="R39"/>
  <c r="AJ39" s="1"/>
  <c r="CA42"/>
  <c r="CB42" s="1"/>
  <c r="AP43"/>
  <c r="AN43"/>
  <c r="R43"/>
  <c r="AD43" s="1"/>
  <c r="AP45"/>
  <c r="AN45"/>
  <c r="R45"/>
  <c r="BZ45" s="1"/>
  <c r="CA48"/>
  <c r="CB48" s="1"/>
  <c r="AO49"/>
  <c r="AM49"/>
  <c r="R49"/>
  <c r="AD49" s="1"/>
  <c r="CG49"/>
  <c r="CE49"/>
  <c r="CC49"/>
  <c r="CA51"/>
  <c r="CB51" s="1"/>
  <c r="CA53"/>
  <c r="CB53" s="1"/>
  <c r="CG58"/>
  <c r="CE58"/>
  <c r="CC58"/>
  <c r="FM26" i="18"/>
  <c r="FM63"/>
  <c r="FM12" i="20"/>
  <c r="BG2" i="21"/>
  <c r="BO2"/>
  <c r="I114"/>
  <c r="K4"/>
  <c r="S4" s="1"/>
  <c r="AE4" s="1"/>
  <c r="AH4"/>
  <c r="AM4"/>
  <c r="AO4"/>
  <c r="CI4"/>
  <c r="L114"/>
  <c r="N5"/>
  <c r="S5" s="1"/>
  <c r="AB5" s="1"/>
  <c r="R5"/>
  <c r="AD5" s="1"/>
  <c r="AM5"/>
  <c r="AO5"/>
  <c r="R6"/>
  <c r="AJ6" s="1"/>
  <c r="AM6"/>
  <c r="AQ6" s="1"/>
  <c r="R7"/>
  <c r="AH7" s="1"/>
  <c r="AG7"/>
  <c r="AN7"/>
  <c r="BZ7"/>
  <c r="AN8"/>
  <c r="BZ8"/>
  <c r="AH9"/>
  <c r="AM9"/>
  <c r="AQ9" s="1"/>
  <c r="CI9"/>
  <c r="R10"/>
  <c r="AI10" s="1"/>
  <c r="AG10"/>
  <c r="AN10"/>
  <c r="BZ10"/>
  <c r="K11"/>
  <c r="S11" s="1"/>
  <c r="AH11"/>
  <c r="AM11"/>
  <c r="AQ11" s="1"/>
  <c r="CI11"/>
  <c r="R12"/>
  <c r="AI12" s="1"/>
  <c r="AG12"/>
  <c r="AN12"/>
  <c r="AP12"/>
  <c r="BB12"/>
  <c r="BF12"/>
  <c r="BH12"/>
  <c r="BJ12"/>
  <c r="BL12"/>
  <c r="BN12"/>
  <c r="BP12"/>
  <c r="BR12"/>
  <c r="BT12"/>
  <c r="BZ12"/>
  <c r="Q13"/>
  <c r="S13" s="1"/>
  <c r="AB13" s="1"/>
  <c r="AH13"/>
  <c r="AM13"/>
  <c r="AQ13" s="1"/>
  <c r="BA13"/>
  <c r="BE13"/>
  <c r="BK13"/>
  <c r="BQ13"/>
  <c r="BU13"/>
  <c r="CI13"/>
  <c r="R14"/>
  <c r="AG14" s="1"/>
  <c r="AN14"/>
  <c r="K15"/>
  <c r="S15" s="1"/>
  <c r="AH15"/>
  <c r="AM15"/>
  <c r="AQ15" s="1"/>
  <c r="CI15"/>
  <c r="N16"/>
  <c r="S16" s="1"/>
  <c r="AB16" s="1"/>
  <c r="R16"/>
  <c r="AI16" s="1"/>
  <c r="AG16"/>
  <c r="AM16"/>
  <c r="AQ16" s="1"/>
  <c r="CI16"/>
  <c r="N17"/>
  <c r="S17" s="1"/>
  <c r="AB17" s="1"/>
  <c r="R17"/>
  <c r="AG17" s="1"/>
  <c r="AN17"/>
  <c r="AQ17" s="1"/>
  <c r="K18"/>
  <c r="S18" s="1"/>
  <c r="AN18"/>
  <c r="AQ18" s="1"/>
  <c r="BZ18"/>
  <c r="Q19"/>
  <c r="S19" s="1"/>
  <c r="AB19" s="1"/>
  <c r="BA19" s="1"/>
  <c r="AH19"/>
  <c r="AM19"/>
  <c r="AQ19" s="1"/>
  <c r="BE19"/>
  <c r="BQ19"/>
  <c r="CI19"/>
  <c r="R20"/>
  <c r="AG20"/>
  <c r="AN20"/>
  <c r="K21"/>
  <c r="S21" s="1"/>
  <c r="AH21"/>
  <c r="AM21"/>
  <c r="AQ21" s="1"/>
  <c r="CI21"/>
  <c r="R22"/>
  <c r="AG22" s="1"/>
  <c r="AN22"/>
  <c r="Q23"/>
  <c r="S23" s="1"/>
  <c r="AB23" s="1"/>
  <c r="BA23" s="1"/>
  <c r="AH23"/>
  <c r="AM23"/>
  <c r="AQ23" s="1"/>
  <c r="BE23"/>
  <c r="BQ23"/>
  <c r="CI23"/>
  <c r="R24"/>
  <c r="AG24" s="1"/>
  <c r="AN24"/>
  <c r="Q25"/>
  <c r="S25" s="1"/>
  <c r="AB25" s="1"/>
  <c r="AH25"/>
  <c r="AM25"/>
  <c r="AQ25" s="1"/>
  <c r="BA25"/>
  <c r="BE25"/>
  <c r="BK25"/>
  <c r="BQ25"/>
  <c r="BU25"/>
  <c r="CI25"/>
  <c r="R26"/>
  <c r="AG26" s="1"/>
  <c r="AN26"/>
  <c r="AH27"/>
  <c r="AM27"/>
  <c r="AQ27" s="1"/>
  <c r="CI27"/>
  <c r="R28"/>
  <c r="AI28" s="1"/>
  <c r="AD28"/>
  <c r="AG28"/>
  <c r="AN28"/>
  <c r="BZ28"/>
  <c r="R29"/>
  <c r="AI29" s="1"/>
  <c r="AP29"/>
  <c r="BB29"/>
  <c r="BF29"/>
  <c r="BJ29"/>
  <c r="BN29"/>
  <c r="BR29"/>
  <c r="K30"/>
  <c r="S30" s="1"/>
  <c r="AB30" s="1"/>
  <c r="BF30" s="1"/>
  <c r="AH30"/>
  <c r="AM30"/>
  <c r="AQ30" s="1"/>
  <c r="CI30"/>
  <c r="AD31"/>
  <c r="AA32"/>
  <c r="AJ32"/>
  <c r="AO32"/>
  <c r="CC32"/>
  <c r="AG33"/>
  <c r="BZ33"/>
  <c r="K34"/>
  <c r="S34" s="1"/>
  <c r="AB34" s="1"/>
  <c r="BF34" s="1"/>
  <c r="AH34"/>
  <c r="AM34"/>
  <c r="AQ34" s="1"/>
  <c r="CI34"/>
  <c r="N35"/>
  <c r="R35"/>
  <c r="AG36"/>
  <c r="BZ36"/>
  <c r="K37"/>
  <c r="AJ37"/>
  <c r="AO37"/>
  <c r="CC37"/>
  <c r="AG38"/>
  <c r="BZ38"/>
  <c r="Q39"/>
  <c r="S39" s="1"/>
  <c r="AB39" s="1"/>
  <c r="BB39" s="1"/>
  <c r="AH39"/>
  <c r="AM39"/>
  <c r="BC39"/>
  <c r="BK39"/>
  <c r="BS39"/>
  <c r="AD40"/>
  <c r="AA41"/>
  <c r="AJ41"/>
  <c r="AO41"/>
  <c r="CC41"/>
  <c r="AG42"/>
  <c r="BZ42"/>
  <c r="K43"/>
  <c r="S43" s="1"/>
  <c r="AB43" s="1"/>
  <c r="AH43"/>
  <c r="AM43"/>
  <c r="BK43"/>
  <c r="AJ44"/>
  <c r="S44"/>
  <c r="AA44"/>
  <c r="AG44"/>
  <c r="AP44"/>
  <c r="BZ44"/>
  <c r="K45"/>
  <c r="S45" s="1"/>
  <c r="AB45" s="1"/>
  <c r="BK45" s="1"/>
  <c r="AH45"/>
  <c r="AM45"/>
  <c r="AQ45" s="1"/>
  <c r="CI45"/>
  <c r="AD46"/>
  <c r="AA47"/>
  <c r="AJ47"/>
  <c r="AO47"/>
  <c r="CC47"/>
  <c r="AG48"/>
  <c r="BZ48"/>
  <c r="Q49"/>
  <c r="S49" s="1"/>
  <c r="AB49" s="1"/>
  <c r="BF49" s="1"/>
  <c r="AI49"/>
  <c r="AN49"/>
  <c r="BL49"/>
  <c r="BT49"/>
  <c r="BA50"/>
  <c r="BE50"/>
  <c r="BI50"/>
  <c r="BM50"/>
  <c r="BQ50"/>
  <c r="BU50"/>
  <c r="CG50"/>
  <c r="AG51"/>
  <c r="BZ51"/>
  <c r="CG52"/>
  <c r="AG53"/>
  <c r="CE61"/>
  <c r="CA62"/>
  <c r="CB62" s="1"/>
  <c r="AO63"/>
  <c r="AM63"/>
  <c r="AP63"/>
  <c r="AN63"/>
  <c r="R63"/>
  <c r="Q31"/>
  <c r="S31" s="1"/>
  <c r="AB31" s="1"/>
  <c r="BF31" s="1"/>
  <c r="AH31"/>
  <c r="AM31"/>
  <c r="AQ31" s="1"/>
  <c r="K33"/>
  <c r="S33" s="1"/>
  <c r="AH33"/>
  <c r="AM33"/>
  <c r="AQ33" s="1"/>
  <c r="K35"/>
  <c r="AN35"/>
  <c r="AQ35" s="1"/>
  <c r="Q36"/>
  <c r="S36" s="1"/>
  <c r="AB36" s="1"/>
  <c r="BH36" s="1"/>
  <c r="AH36"/>
  <c r="AM36"/>
  <c r="AQ36" s="1"/>
  <c r="N37"/>
  <c r="S37" s="1"/>
  <c r="Q38"/>
  <c r="S38" s="1"/>
  <c r="AB38" s="1"/>
  <c r="BL38" s="1"/>
  <c r="AH38"/>
  <c r="AM38"/>
  <c r="AQ38" s="1"/>
  <c r="Q40"/>
  <c r="S40" s="1"/>
  <c r="AB40" s="1"/>
  <c r="AH40"/>
  <c r="AM40"/>
  <c r="AQ40" s="1"/>
  <c r="Q42"/>
  <c r="S42" s="1"/>
  <c r="AB42" s="1"/>
  <c r="BL42" s="1"/>
  <c r="AH42"/>
  <c r="AM42"/>
  <c r="AQ42" s="1"/>
  <c r="AH44"/>
  <c r="Q46"/>
  <c r="S46" s="1"/>
  <c r="AB46" s="1"/>
  <c r="BF46" s="1"/>
  <c r="AH46"/>
  <c r="AM46"/>
  <c r="AQ46" s="1"/>
  <c r="Q48"/>
  <c r="S48" s="1"/>
  <c r="AB48" s="1"/>
  <c r="AH48"/>
  <c r="AM48"/>
  <c r="AQ48" s="1"/>
  <c r="K51"/>
  <c r="S51" s="1"/>
  <c r="AH51"/>
  <c r="AM51"/>
  <c r="AQ51" s="1"/>
  <c r="N52"/>
  <c r="S52" s="1"/>
  <c r="AB52" s="1"/>
  <c r="R52"/>
  <c r="AI52" s="1"/>
  <c r="AN52"/>
  <c r="AQ52" s="1"/>
  <c r="K53"/>
  <c r="S53" s="1"/>
  <c r="AH53"/>
  <c r="AM53"/>
  <c r="AQ53" s="1"/>
  <c r="R54"/>
  <c r="AI54" s="1"/>
  <c r="AN54"/>
  <c r="AP54"/>
  <c r="K55"/>
  <c r="S55" s="1"/>
  <c r="AH55"/>
  <c r="AM55"/>
  <c r="AQ55" s="1"/>
  <c r="R56"/>
  <c r="AJ56" s="1"/>
  <c r="AI56"/>
  <c r="AN56"/>
  <c r="AP56"/>
  <c r="Q57"/>
  <c r="S57" s="1"/>
  <c r="AB57" s="1"/>
  <c r="AN57"/>
  <c r="AQ57" s="1"/>
  <c r="K58"/>
  <c r="S58" s="1"/>
  <c r="AH58"/>
  <c r="AM58"/>
  <c r="AQ58" s="1"/>
  <c r="R59"/>
  <c r="AG59" s="1"/>
  <c r="AN59"/>
  <c r="AP59"/>
  <c r="AA61"/>
  <c r="CC61"/>
  <c r="CG61"/>
  <c r="K63"/>
  <c r="S63" s="1"/>
  <c r="AB63" s="1"/>
  <c r="BF63" s="1"/>
  <c r="CG64"/>
  <c r="CE66"/>
  <c r="CG68"/>
  <c r="CE80"/>
  <c r="CE86"/>
  <c r="AP61"/>
  <c r="AN61"/>
  <c r="R61"/>
  <c r="AG61" s="1"/>
  <c r="CG63"/>
  <c r="CE63"/>
  <c r="CC63"/>
  <c r="CG74"/>
  <c r="CE74"/>
  <c r="CC74"/>
  <c r="K54"/>
  <c r="S54" s="1"/>
  <c r="AB54" s="1"/>
  <c r="AH54"/>
  <c r="AM54"/>
  <c r="AD55"/>
  <c r="K56"/>
  <c r="S56" s="1"/>
  <c r="AB56" s="1"/>
  <c r="AM56"/>
  <c r="AQ56" s="1"/>
  <c r="AD57"/>
  <c r="AD58"/>
  <c r="Q59"/>
  <c r="S59" s="1"/>
  <c r="AB59" s="1"/>
  <c r="BB59" s="1"/>
  <c r="AH59"/>
  <c r="AM59"/>
  <c r="K61"/>
  <c r="S61" s="1"/>
  <c r="AB61" s="1"/>
  <c r="AM61"/>
  <c r="AQ61" s="1"/>
  <c r="AD62"/>
  <c r="CG70"/>
  <c r="CE72"/>
  <c r="CE75"/>
  <c r="CE78"/>
  <c r="CE84"/>
  <c r="AP64"/>
  <c r="AN64"/>
  <c r="R64"/>
  <c r="AD64" s="1"/>
  <c r="CA67"/>
  <c r="CB67" s="1"/>
  <c r="AP68"/>
  <c r="AN68"/>
  <c r="R68"/>
  <c r="AD68" s="1"/>
  <c r="AP70"/>
  <c r="AN70"/>
  <c r="R70"/>
  <c r="AD70" s="1"/>
  <c r="CA73"/>
  <c r="CB73" s="1"/>
  <c r="AO73"/>
  <c r="AM73"/>
  <c r="AP75"/>
  <c r="AN75"/>
  <c r="R75"/>
  <c r="BZ75" s="1"/>
  <c r="AI78"/>
  <c r="AD78"/>
  <c r="AP78"/>
  <c r="AN78"/>
  <c r="CA79"/>
  <c r="CB79" s="1"/>
  <c r="AP80"/>
  <c r="AN80"/>
  <c r="R80"/>
  <c r="AD80" s="1"/>
  <c r="CA85"/>
  <c r="CB85" s="1"/>
  <c r="AO85"/>
  <c r="AM85"/>
  <c r="CA87"/>
  <c r="CB87" s="1"/>
  <c r="AI88"/>
  <c r="AD88"/>
  <c r="AJ88"/>
  <c r="AH88"/>
  <c r="N60"/>
  <c r="S60" s="1"/>
  <c r="AB60" s="1"/>
  <c r="BF60" s="1"/>
  <c r="R60"/>
  <c r="AE60" s="1"/>
  <c r="AM60"/>
  <c r="AQ60" s="1"/>
  <c r="Q62"/>
  <c r="S62" s="1"/>
  <c r="AB62" s="1"/>
  <c r="AH62"/>
  <c r="AM62"/>
  <c r="AQ62" s="1"/>
  <c r="Q64"/>
  <c r="S64" s="1"/>
  <c r="AB64" s="1"/>
  <c r="BB64" s="1"/>
  <c r="AH64"/>
  <c r="AM64"/>
  <c r="CE64"/>
  <c r="AD65"/>
  <c r="AA66"/>
  <c r="CC66"/>
  <c r="CG66"/>
  <c r="K68"/>
  <c r="S68" s="1"/>
  <c r="AH68"/>
  <c r="AM68"/>
  <c r="CE68"/>
  <c r="K70"/>
  <c r="S70" s="1"/>
  <c r="AH70"/>
  <c r="AM70"/>
  <c r="CE70"/>
  <c r="AD71"/>
  <c r="CC72"/>
  <c r="CG72"/>
  <c r="N73"/>
  <c r="R73"/>
  <c r="CI73" s="1"/>
  <c r="AN73"/>
  <c r="AA74"/>
  <c r="K75"/>
  <c r="S75" s="1"/>
  <c r="AB75" s="1"/>
  <c r="AM75"/>
  <c r="AQ75" s="1"/>
  <c r="AD76"/>
  <c r="AA77"/>
  <c r="K78"/>
  <c r="AJ78"/>
  <c r="AO78"/>
  <c r="CC78"/>
  <c r="CG78"/>
  <c r="Q80"/>
  <c r="S80" s="1"/>
  <c r="AB80" s="1"/>
  <c r="AM80"/>
  <c r="AQ80" s="1"/>
  <c r="AD81"/>
  <c r="CA82"/>
  <c r="CB82" s="1"/>
  <c r="AD83"/>
  <c r="AA84"/>
  <c r="CC84"/>
  <c r="CG84"/>
  <c r="N85"/>
  <c r="R85"/>
  <c r="BZ85" s="1"/>
  <c r="AN85"/>
  <c r="AA86"/>
  <c r="CC86"/>
  <c r="CG86"/>
  <c r="CG90"/>
  <c r="CE98"/>
  <c r="CA65"/>
  <c r="CB65" s="1"/>
  <c r="AP66"/>
  <c r="AN66"/>
  <c r="R66"/>
  <c r="CA69"/>
  <c r="CB69" s="1"/>
  <c r="AO69"/>
  <c r="AM69"/>
  <c r="CA71"/>
  <c r="CB71" s="1"/>
  <c r="AP72"/>
  <c r="AN72"/>
  <c r="R72"/>
  <c r="AJ72" s="1"/>
  <c r="AO74"/>
  <c r="AM74"/>
  <c r="R74"/>
  <c r="CA76"/>
  <c r="CB76" s="1"/>
  <c r="AO77"/>
  <c r="AM77"/>
  <c r="R77"/>
  <c r="AG77" s="1"/>
  <c r="CG77"/>
  <c r="CE77"/>
  <c r="CC77"/>
  <c r="CA83"/>
  <c r="CB83" s="1"/>
  <c r="AP84"/>
  <c r="AN84"/>
  <c r="R84"/>
  <c r="CI84" s="1"/>
  <c r="AP86"/>
  <c r="AN86"/>
  <c r="R86"/>
  <c r="CG88"/>
  <c r="CE88"/>
  <c r="CC88"/>
  <c r="CG92"/>
  <c r="CE92"/>
  <c r="CC92"/>
  <c r="CG103"/>
  <c r="CE103"/>
  <c r="CC103"/>
  <c r="AJ64"/>
  <c r="AO64"/>
  <c r="CC64"/>
  <c r="Q66"/>
  <c r="S66" s="1"/>
  <c r="AH66"/>
  <c r="AM66"/>
  <c r="AD67"/>
  <c r="AA68"/>
  <c r="AJ68"/>
  <c r="AO68"/>
  <c r="CC68"/>
  <c r="N69"/>
  <c r="S69" s="1"/>
  <c r="AB69" s="1"/>
  <c r="R69"/>
  <c r="AN69"/>
  <c r="AA70"/>
  <c r="AJ70"/>
  <c r="AO70"/>
  <c r="CC70"/>
  <c r="Q72"/>
  <c r="S72" s="1"/>
  <c r="AB72" s="1"/>
  <c r="BB72" s="1"/>
  <c r="AH72"/>
  <c r="AM72"/>
  <c r="AQ72" s="1"/>
  <c r="AJ73"/>
  <c r="S73"/>
  <c r="AA73"/>
  <c r="AP73"/>
  <c r="Q74"/>
  <c r="S74" s="1"/>
  <c r="AB74" s="1"/>
  <c r="AI74"/>
  <c r="AN74"/>
  <c r="K77"/>
  <c r="S77" s="1"/>
  <c r="AB77" s="1"/>
  <c r="AN77"/>
  <c r="AD79"/>
  <c r="CA81"/>
  <c r="CB81" s="1"/>
  <c r="AD82"/>
  <c r="K84"/>
  <c r="S84" s="1"/>
  <c r="AB84" s="1"/>
  <c r="AH84"/>
  <c r="AM84"/>
  <c r="S85"/>
  <c r="AB85" s="1"/>
  <c r="K86"/>
  <c r="S86" s="1"/>
  <c r="AH86"/>
  <c r="AM86"/>
  <c r="AD87"/>
  <c r="CG93"/>
  <c r="CE95"/>
  <c r="CE101"/>
  <c r="CA89"/>
  <c r="CB89" s="1"/>
  <c r="AO89"/>
  <c r="AM89"/>
  <c r="AP93"/>
  <c r="AN93"/>
  <c r="R93"/>
  <c r="CA99"/>
  <c r="CB99" s="1"/>
  <c r="AO99"/>
  <c r="AM99"/>
  <c r="AP101"/>
  <c r="AN101"/>
  <c r="R101"/>
  <c r="AG101" s="1"/>
  <c r="CG104"/>
  <c r="CE104"/>
  <c r="CC104"/>
  <c r="K88"/>
  <c r="AM88"/>
  <c r="AO88"/>
  <c r="N89"/>
  <c r="R89"/>
  <c r="AG89" s="1"/>
  <c r="AN89"/>
  <c r="CE90"/>
  <c r="AD91"/>
  <c r="Q93"/>
  <c r="S93" s="1"/>
  <c r="AH93"/>
  <c r="AM93"/>
  <c r="CE93"/>
  <c r="AD94"/>
  <c r="CC95"/>
  <c r="CG95"/>
  <c r="CA96"/>
  <c r="CB96" s="1"/>
  <c r="AD97"/>
  <c r="AA98"/>
  <c r="CC98"/>
  <c r="CG98"/>
  <c r="N99"/>
  <c r="S99" s="1"/>
  <c r="AE99" s="1"/>
  <c r="R99"/>
  <c r="AG99" s="1"/>
  <c r="AN99"/>
  <c r="AA100"/>
  <c r="K101"/>
  <c r="S101" s="1"/>
  <c r="AB101" s="1"/>
  <c r="AM101"/>
  <c r="AD102"/>
  <c r="AJ89"/>
  <c r="CA91"/>
  <c r="CB91" s="1"/>
  <c r="AO92"/>
  <c r="AM92"/>
  <c r="R92"/>
  <c r="AD92" s="1"/>
  <c r="CA94"/>
  <c r="CB94" s="1"/>
  <c r="AP95"/>
  <c r="AN95"/>
  <c r="R95"/>
  <c r="CA97"/>
  <c r="CB97" s="1"/>
  <c r="AP98"/>
  <c r="AN98"/>
  <c r="R98"/>
  <c r="AG98" s="1"/>
  <c r="AO100"/>
  <c r="AM100"/>
  <c r="R100"/>
  <c r="CG100"/>
  <c r="CE100"/>
  <c r="CC100"/>
  <c r="CA102"/>
  <c r="CB102" s="1"/>
  <c r="Q65"/>
  <c r="S65" s="1"/>
  <c r="AB65" s="1"/>
  <c r="AH65"/>
  <c r="AM65"/>
  <c r="AQ65" s="1"/>
  <c r="Q67"/>
  <c r="S67" s="1"/>
  <c r="AB67" s="1"/>
  <c r="BB67" s="1"/>
  <c r="AH67"/>
  <c r="AM67"/>
  <c r="AQ67" s="1"/>
  <c r="AH69"/>
  <c r="K71"/>
  <c r="S71" s="1"/>
  <c r="AH71"/>
  <c r="AM71"/>
  <c r="AQ71" s="1"/>
  <c r="AH73"/>
  <c r="K76"/>
  <c r="S76" s="1"/>
  <c r="AH76"/>
  <c r="AM76"/>
  <c r="AQ76" s="1"/>
  <c r="N78"/>
  <c r="S78" s="1"/>
  <c r="K79"/>
  <c r="S79" s="1"/>
  <c r="AH79"/>
  <c r="AM79"/>
  <c r="AQ79" s="1"/>
  <c r="Q81"/>
  <c r="S81" s="1"/>
  <c r="AB81" s="1"/>
  <c r="AN81"/>
  <c r="AQ81" s="1"/>
  <c r="Q82"/>
  <c r="S82" s="1"/>
  <c r="AB82" s="1"/>
  <c r="AN82"/>
  <c r="AQ82" s="1"/>
  <c r="K83"/>
  <c r="S83" s="1"/>
  <c r="AH83"/>
  <c r="AM83"/>
  <c r="AQ83" s="1"/>
  <c r="AH85"/>
  <c r="Q87"/>
  <c r="S87" s="1"/>
  <c r="AB87" s="1"/>
  <c r="AH87"/>
  <c r="AM87"/>
  <c r="AQ87" s="1"/>
  <c r="N88"/>
  <c r="AN88"/>
  <c r="S89"/>
  <c r="AB89" s="1"/>
  <c r="BF89" s="1"/>
  <c r="AP89"/>
  <c r="CC90"/>
  <c r="Q92"/>
  <c r="S92" s="1"/>
  <c r="AB92" s="1"/>
  <c r="BB92" s="1"/>
  <c r="AN92"/>
  <c r="AA93"/>
  <c r="AJ93"/>
  <c r="AO93"/>
  <c r="CC93"/>
  <c r="K95"/>
  <c r="S95" s="1"/>
  <c r="AB95" s="1"/>
  <c r="BB95" s="1"/>
  <c r="AH95"/>
  <c r="AM95"/>
  <c r="AD96"/>
  <c r="K98"/>
  <c r="S98" s="1"/>
  <c r="AB98" s="1"/>
  <c r="AH98"/>
  <c r="AM98"/>
  <c r="AJ99"/>
  <c r="AA99"/>
  <c r="AP99"/>
  <c r="K100"/>
  <c r="S100" s="1"/>
  <c r="AB100" s="1"/>
  <c r="AI100"/>
  <c r="AN100"/>
  <c r="CA105"/>
  <c r="CB105" s="1"/>
  <c r="CG107"/>
  <c r="CE107"/>
  <c r="CC107"/>
  <c r="CG108"/>
  <c r="CE108"/>
  <c r="CC108"/>
  <c r="CG109"/>
  <c r="CE109"/>
  <c r="CC109"/>
  <c r="CG110"/>
  <c r="CE110"/>
  <c r="CC110"/>
  <c r="AJ105"/>
  <c r="AH105"/>
  <c r="AI105"/>
  <c r="AD105"/>
  <c r="AO105"/>
  <c r="AM105"/>
  <c r="AP105"/>
  <c r="AN105"/>
  <c r="CG106"/>
  <c r="CE106"/>
  <c r="CC106"/>
  <c r="N90"/>
  <c r="S90" s="1"/>
  <c r="AB90" s="1"/>
  <c r="R90"/>
  <c r="AG90" s="1"/>
  <c r="AN90"/>
  <c r="AQ90" s="1"/>
  <c r="Q91"/>
  <c r="S91" s="1"/>
  <c r="AB91" s="1"/>
  <c r="BB91" s="1"/>
  <c r="AH91"/>
  <c r="AM91"/>
  <c r="AQ91" s="1"/>
  <c r="K94"/>
  <c r="S94" s="1"/>
  <c r="AH94"/>
  <c r="AM94"/>
  <c r="AQ94" s="1"/>
  <c r="Q96"/>
  <c r="S96" s="1"/>
  <c r="AB96" s="1"/>
  <c r="BF96" s="1"/>
  <c r="AN96"/>
  <c r="AQ96" s="1"/>
  <c r="Q97"/>
  <c r="S97" s="1"/>
  <c r="AB97" s="1"/>
  <c r="BB97" s="1"/>
  <c r="AH97"/>
  <c r="AM97"/>
  <c r="AQ97" s="1"/>
  <c r="AH99"/>
  <c r="K102"/>
  <c r="S102" s="1"/>
  <c r="AH102"/>
  <c r="AM102"/>
  <c r="AQ102" s="1"/>
  <c r="N103"/>
  <c r="S103" s="1"/>
  <c r="AB103" s="1"/>
  <c r="R103"/>
  <c r="BZ103" s="1"/>
  <c r="AM103"/>
  <c r="AQ103" s="1"/>
  <c r="N104"/>
  <c r="S104" s="1"/>
  <c r="AB104" s="1"/>
  <c r="BB104" s="1"/>
  <c r="R104"/>
  <c r="AN104"/>
  <c r="AQ104" s="1"/>
  <c r="K105"/>
  <c r="S105" s="1"/>
  <c r="K106"/>
  <c r="AH106"/>
  <c r="AJ106"/>
  <c r="AM106"/>
  <c r="AO106"/>
  <c r="R107"/>
  <c r="BZ107" s="1"/>
  <c r="AD107"/>
  <c r="AI107"/>
  <c r="AN107"/>
  <c r="AP107"/>
  <c r="K108"/>
  <c r="S108" s="1"/>
  <c r="AB108" s="1"/>
  <c r="AM108"/>
  <c r="AO108"/>
  <c r="R109"/>
  <c r="AG109" s="1"/>
  <c r="AI109"/>
  <c r="AN109"/>
  <c r="AP109"/>
  <c r="K110"/>
  <c r="S110" s="1"/>
  <c r="AB110" s="1"/>
  <c r="AM110"/>
  <c r="AO110"/>
  <c r="H111"/>
  <c r="H114" s="1"/>
  <c r="R111"/>
  <c r="CI111" s="1"/>
  <c r="AI111"/>
  <c r="AM111"/>
  <c r="AO111"/>
  <c r="CA111"/>
  <c r="CB111" s="1"/>
  <c r="N106"/>
  <c r="S106" s="1"/>
  <c r="AD106"/>
  <c r="AN106"/>
  <c r="K107"/>
  <c r="S107" s="1"/>
  <c r="AH107"/>
  <c r="AM107"/>
  <c r="R108"/>
  <c r="CI108" s="1"/>
  <c r="AN108"/>
  <c r="K109"/>
  <c r="S109" s="1"/>
  <c r="AH109"/>
  <c r="AM109"/>
  <c r="AQ109" s="1"/>
  <c r="R110"/>
  <c r="AG110" s="1"/>
  <c r="AN110"/>
  <c r="E111"/>
  <c r="E114" s="1"/>
  <c r="K111"/>
  <c r="AN111"/>
  <c r="FQ5" i="20"/>
  <c r="FO5"/>
  <c r="FM5"/>
  <c r="FO13"/>
  <c r="FQ13"/>
  <c r="FM13"/>
  <c r="DE6"/>
  <c r="DM6" s="1"/>
  <c r="EL6" s="1"/>
  <c r="FQ4"/>
  <c r="FO4"/>
  <c r="FM4"/>
  <c r="FQ6"/>
  <c r="FO6"/>
  <c r="FM6"/>
  <c r="FQ20"/>
  <c r="FM20"/>
  <c r="FO20"/>
  <c r="FQ24"/>
  <c r="FM24"/>
  <c r="FO24"/>
  <c r="EM85"/>
  <c r="EM73"/>
  <c r="EQ85"/>
  <c r="EQ73"/>
  <c r="ES85"/>
  <c r="ES73"/>
  <c r="EU85"/>
  <c r="EU73"/>
  <c r="EW85"/>
  <c r="EW73"/>
  <c r="EY85"/>
  <c r="EY73"/>
  <c r="FA85"/>
  <c r="FA73"/>
  <c r="FC85"/>
  <c r="FC73"/>
  <c r="FE85"/>
  <c r="FE73"/>
  <c r="FJ85"/>
  <c r="FJ79"/>
  <c r="FJ78"/>
  <c r="FJ77"/>
  <c r="FJ75"/>
  <c r="FJ74"/>
  <c r="FJ63"/>
  <c r="FJ70"/>
  <c r="FJ64"/>
  <c r="FJ62"/>
  <c r="FJ58"/>
  <c r="FJ56"/>
  <c r="FJ65"/>
  <c r="FJ60"/>
  <c r="FJ52"/>
  <c r="FJ43"/>
  <c r="FJ41"/>
  <c r="FJ38"/>
  <c r="FJ34"/>
  <c r="FJ32"/>
  <c r="FJ54"/>
  <c r="FJ50"/>
  <c r="FJ48"/>
  <c r="FJ46"/>
  <c r="FJ44"/>
  <c r="FJ36"/>
  <c r="FJ24"/>
  <c r="FJ20"/>
  <c r="FJ7"/>
  <c r="FQ68"/>
  <c r="FQ66"/>
  <c r="FQ63"/>
  <c r="FQ39"/>
  <c r="FQ37"/>
  <c r="FQ35"/>
  <c r="FQ33"/>
  <c r="FQ55"/>
  <c r="DO12"/>
  <c r="DX12"/>
  <c r="EB12" s="1"/>
  <c r="DV12"/>
  <c r="DD12"/>
  <c r="FK14"/>
  <c r="FL14" s="1"/>
  <c r="FK18"/>
  <c r="FL18" s="1"/>
  <c r="FQ32"/>
  <c r="FO32"/>
  <c r="FM32"/>
  <c r="FQ40"/>
  <c r="FM40"/>
  <c r="FO40"/>
  <c r="FM19" i="18"/>
  <c r="FM66"/>
  <c r="CC25" i="19"/>
  <c r="CC37"/>
  <c r="EO2" i="20"/>
  <c r="FG2"/>
  <c r="DO4"/>
  <c r="DR4"/>
  <c r="DT4"/>
  <c r="EB4"/>
  <c r="FJ4"/>
  <c r="DO5"/>
  <c r="DR5"/>
  <c r="DT5"/>
  <c r="FJ5"/>
  <c r="DO6"/>
  <c r="DR6"/>
  <c r="DT6"/>
  <c r="EN6"/>
  <c r="ET6"/>
  <c r="EX6"/>
  <c r="FD6"/>
  <c r="FJ6"/>
  <c r="DO7"/>
  <c r="DR7"/>
  <c r="DT7"/>
  <c r="FO7"/>
  <c r="FS7"/>
  <c r="FO8"/>
  <c r="FO9"/>
  <c r="DO10"/>
  <c r="BD12"/>
  <c r="DE12" s="1"/>
  <c r="DM12" s="1"/>
  <c r="DU12"/>
  <c r="EM12"/>
  <c r="EQ12"/>
  <c r="EU12"/>
  <c r="EY12"/>
  <c r="FC12"/>
  <c r="FS12"/>
  <c r="DK13"/>
  <c r="DE14"/>
  <c r="DM14" s="1"/>
  <c r="EL14" s="1"/>
  <c r="FJ14"/>
  <c r="FO15"/>
  <c r="DO16"/>
  <c r="EB17"/>
  <c r="FM17"/>
  <c r="FQ17"/>
  <c r="CB18"/>
  <c r="DO18"/>
  <c r="FM19"/>
  <c r="FQ19"/>
  <c r="BS20"/>
  <c r="DS20"/>
  <c r="FS20"/>
  <c r="BD21"/>
  <c r="DO21"/>
  <c r="FM22"/>
  <c r="FQ22"/>
  <c r="FM23"/>
  <c r="FQ23"/>
  <c r="DK24"/>
  <c r="DH24"/>
  <c r="DS24"/>
  <c r="CT25"/>
  <c r="DE25" s="1"/>
  <c r="DM25" s="1"/>
  <c r="DO25"/>
  <c r="FO35"/>
  <c r="FO49"/>
  <c r="FO53"/>
  <c r="DR85"/>
  <c r="DR79"/>
  <c r="DR78"/>
  <c r="DR75"/>
  <c r="DR74"/>
  <c r="DR77"/>
  <c r="DR63"/>
  <c r="DR70"/>
  <c r="DR64"/>
  <c r="DR62"/>
  <c r="DR58"/>
  <c r="DR56"/>
  <c r="DR65"/>
  <c r="DR60"/>
  <c r="DR52"/>
  <c r="DR41"/>
  <c r="DR43"/>
  <c r="DR38"/>
  <c r="DR34"/>
  <c r="DR32"/>
  <c r="DR54"/>
  <c r="DR50"/>
  <c r="DR48"/>
  <c r="DR46"/>
  <c r="DR44"/>
  <c r="DR36"/>
  <c r="DR24"/>
  <c r="DR20"/>
  <c r="DR12"/>
  <c r="EL85"/>
  <c r="EL73"/>
  <c r="EL12"/>
  <c r="EN85"/>
  <c r="EN73"/>
  <c r="EN12"/>
  <c r="EP85"/>
  <c r="ER85" s="1"/>
  <c r="EP73"/>
  <c r="ER73" s="1"/>
  <c r="EP12"/>
  <c r="ER12" s="1"/>
  <c r="ET85"/>
  <c r="ET73"/>
  <c r="ET12"/>
  <c r="EV85"/>
  <c r="EV73"/>
  <c r="EV12"/>
  <c r="EX85"/>
  <c r="EX73"/>
  <c r="EX12"/>
  <c r="FB85"/>
  <c r="FB73"/>
  <c r="FB12"/>
  <c r="FD85"/>
  <c r="FD73"/>
  <c r="FD12"/>
  <c r="FF85"/>
  <c r="FF73"/>
  <c r="FF12"/>
  <c r="FS85"/>
  <c r="FS79"/>
  <c r="FS78"/>
  <c r="FS77"/>
  <c r="FS74"/>
  <c r="FS75"/>
  <c r="FS70"/>
  <c r="FS65"/>
  <c r="FS64"/>
  <c r="FS62"/>
  <c r="FS60"/>
  <c r="FS63"/>
  <c r="FS58"/>
  <c r="FS56"/>
  <c r="FS54"/>
  <c r="FS52"/>
  <c r="FS50"/>
  <c r="FS48"/>
  <c r="FS46"/>
  <c r="FS44"/>
  <c r="FS43"/>
  <c r="FS41"/>
  <c r="FS38"/>
  <c r="FS36"/>
  <c r="FS34"/>
  <c r="FS32"/>
  <c r="FS25"/>
  <c r="FS21"/>
  <c r="FS18"/>
  <c r="FS16"/>
  <c r="FS14"/>
  <c r="FS10"/>
  <c r="DX8"/>
  <c r="EB8" s="1"/>
  <c r="DD8"/>
  <c r="FJ8" s="1"/>
  <c r="DX9"/>
  <c r="EB9" s="1"/>
  <c r="DD9"/>
  <c r="FS9" s="1"/>
  <c r="FK10"/>
  <c r="FL10" s="1"/>
  <c r="FQ11"/>
  <c r="FO11"/>
  <c r="FM11"/>
  <c r="BQ88"/>
  <c r="DX13"/>
  <c r="EB13" s="1"/>
  <c r="FK16"/>
  <c r="FL16" s="1"/>
  <c r="DX19"/>
  <c r="EB19" s="1"/>
  <c r="DV19"/>
  <c r="DD19"/>
  <c r="FJ19" s="1"/>
  <c r="FK21"/>
  <c r="FL21" s="1"/>
  <c r="FK25"/>
  <c r="FL25" s="1"/>
  <c r="DP25"/>
  <c r="BD26"/>
  <c r="DE26" s="1"/>
  <c r="DM26" s="1"/>
  <c r="DX26"/>
  <c r="EB26" s="1"/>
  <c r="DV26"/>
  <c r="DD26"/>
  <c r="DU26" s="1"/>
  <c r="FQ26"/>
  <c r="FO26"/>
  <c r="FM26"/>
  <c r="FQ27"/>
  <c r="FO27"/>
  <c r="FM27"/>
  <c r="FQ28"/>
  <c r="FO28"/>
  <c r="FM28"/>
  <c r="FQ29"/>
  <c r="FO29"/>
  <c r="FM29"/>
  <c r="FQ30"/>
  <c r="FO30"/>
  <c r="FM30"/>
  <c r="FQ31"/>
  <c r="FO31"/>
  <c r="FM31"/>
  <c r="FQ41"/>
  <c r="FO41"/>
  <c r="FM41"/>
  <c r="FQ43"/>
  <c r="FO43"/>
  <c r="FM43"/>
  <c r="FQ52"/>
  <c r="FO52"/>
  <c r="FM52"/>
  <c r="ER2"/>
  <c r="EZ2"/>
  <c r="BP4"/>
  <c r="DE4"/>
  <c r="DP4" s="1"/>
  <c r="DS4"/>
  <c r="FS4"/>
  <c r="DS5"/>
  <c r="FS5"/>
  <c r="DP6"/>
  <c r="DS6"/>
  <c r="EM6"/>
  <c r="EQ6"/>
  <c r="ES6"/>
  <c r="EU6"/>
  <c r="EW6"/>
  <c r="EY6"/>
  <c r="FA6"/>
  <c r="FC6"/>
  <c r="FE6"/>
  <c r="FS6"/>
  <c r="EB7"/>
  <c r="BP7"/>
  <c r="CB7"/>
  <c r="DE7" s="1"/>
  <c r="DS7"/>
  <c r="FM7"/>
  <c r="CB8"/>
  <c r="DE8" s="1"/>
  <c r="DM8" s="1"/>
  <c r="EM8" s="1"/>
  <c r="EW8"/>
  <c r="FE8"/>
  <c r="FM8"/>
  <c r="BP9"/>
  <c r="DE9" s="1"/>
  <c r="DM9" s="1"/>
  <c r="EM9" s="1"/>
  <c r="EW9"/>
  <c r="FE9"/>
  <c r="FM9"/>
  <c r="DR10"/>
  <c r="FJ10"/>
  <c r="CB11"/>
  <c r="DE11" s="1"/>
  <c r="DD11"/>
  <c r="FJ11" s="1"/>
  <c r="ES12"/>
  <c r="EZ12" s="1"/>
  <c r="EW12"/>
  <c r="FA12"/>
  <c r="FG12" s="1"/>
  <c r="FE12"/>
  <c r="FQ12"/>
  <c r="BS13"/>
  <c r="DO14"/>
  <c r="EN14"/>
  <c r="EV14"/>
  <c r="FD14"/>
  <c r="EB15"/>
  <c r="DD15"/>
  <c r="FJ15" s="1"/>
  <c r="CB15"/>
  <c r="DJ15"/>
  <c r="FM15"/>
  <c r="DE16"/>
  <c r="DM16" s="1"/>
  <c r="DR16"/>
  <c r="EL16"/>
  <c r="EP16"/>
  <c r="ET16"/>
  <c r="EX16"/>
  <c r="FB16"/>
  <c r="FF16"/>
  <c r="FJ16"/>
  <c r="DR18"/>
  <c r="FJ18"/>
  <c r="BD19"/>
  <c r="DE19" s="1"/>
  <c r="DM19" s="1"/>
  <c r="FS19"/>
  <c r="DE21"/>
  <c r="DM21" s="1"/>
  <c r="DR21"/>
  <c r="EL21"/>
  <c r="EP21"/>
  <c r="ET21"/>
  <c r="EX21"/>
  <c r="FB21"/>
  <c r="FF21"/>
  <c r="FJ21"/>
  <c r="BV24"/>
  <c r="DJ24"/>
  <c r="DR25"/>
  <c r="EL25"/>
  <c r="EP25"/>
  <c r="ET25"/>
  <c r="EX25"/>
  <c r="FB25"/>
  <c r="FF25"/>
  <c r="FJ25"/>
  <c r="FO33"/>
  <c r="FO37"/>
  <c r="FO39"/>
  <c r="FO45"/>
  <c r="FO47"/>
  <c r="FO51"/>
  <c r="FO55"/>
  <c r="DU32"/>
  <c r="DS32"/>
  <c r="DU43"/>
  <c r="DS43"/>
  <c r="DX45"/>
  <c r="EB45" s="1"/>
  <c r="DD45"/>
  <c r="DR45" s="1"/>
  <c r="FK46"/>
  <c r="FL46" s="1"/>
  <c r="FK48"/>
  <c r="FL48" s="1"/>
  <c r="DX49"/>
  <c r="EB49" s="1"/>
  <c r="DD49"/>
  <c r="DR49" s="1"/>
  <c r="FK50"/>
  <c r="FL50" s="1"/>
  <c r="DX51"/>
  <c r="EB51" s="1"/>
  <c r="DD51"/>
  <c r="FJ51" s="1"/>
  <c r="FK54"/>
  <c r="FL54" s="1"/>
  <c r="DX55"/>
  <c r="EB55" s="1"/>
  <c r="DD55"/>
  <c r="FJ55" s="1"/>
  <c r="FK56"/>
  <c r="FL56" s="1"/>
  <c r="FQ57"/>
  <c r="FO57"/>
  <c r="FM57"/>
  <c r="FQ58"/>
  <c r="FO58"/>
  <c r="FM58"/>
  <c r="FQ69"/>
  <c r="FM69"/>
  <c r="FO69"/>
  <c r="DO8"/>
  <c r="DO9"/>
  <c r="BB88"/>
  <c r="BD10"/>
  <c r="DS10"/>
  <c r="BT88"/>
  <c r="BV13"/>
  <c r="DE13" s="1"/>
  <c r="DM13" s="1"/>
  <c r="EW13" s="1"/>
  <c r="DD13"/>
  <c r="DO13" s="1"/>
  <c r="DS14"/>
  <c r="BS15"/>
  <c r="DS16"/>
  <c r="BP17"/>
  <c r="DE17" s="1"/>
  <c r="DM17" s="1"/>
  <c r="ES17" s="1"/>
  <c r="DD17"/>
  <c r="Z18"/>
  <c r="Z88" s="1"/>
  <c r="DS18"/>
  <c r="BV20"/>
  <c r="DE20" s="1"/>
  <c r="DO20"/>
  <c r="DS21"/>
  <c r="CT22"/>
  <c r="DE22" s="1"/>
  <c r="DM22" s="1"/>
  <c r="DD22"/>
  <c r="DX22"/>
  <c r="EB22" s="1"/>
  <c r="BD23"/>
  <c r="DE23" s="1"/>
  <c r="DM23" s="1"/>
  <c r="DD23"/>
  <c r="DO23" s="1"/>
  <c r="DV23"/>
  <c r="BS24"/>
  <c r="DO24"/>
  <c r="DS25"/>
  <c r="CB29"/>
  <c r="DE29" s="1"/>
  <c r="DM29" s="1"/>
  <c r="DD29"/>
  <c r="DO29"/>
  <c r="DT29"/>
  <c r="BS30"/>
  <c r="DE30" s="1"/>
  <c r="DD30"/>
  <c r="DK30"/>
  <c r="DO30"/>
  <c r="DD31"/>
  <c r="DT31" s="1"/>
  <c r="DO32"/>
  <c r="DT32"/>
  <c r="DX32"/>
  <c r="EB32" s="1"/>
  <c r="BD34"/>
  <c r="DO34"/>
  <c r="BP36"/>
  <c r="BD38"/>
  <c r="DO38"/>
  <c r="DJ39"/>
  <c r="DU41"/>
  <c r="DJ41"/>
  <c r="DX41"/>
  <c r="EB41" s="1"/>
  <c r="DJ42"/>
  <c r="BV42"/>
  <c r="DD42"/>
  <c r="FJ42" s="1"/>
  <c r="DK42"/>
  <c r="DE43"/>
  <c r="DM43" s="1"/>
  <c r="EM43" s="1"/>
  <c r="DO43"/>
  <c r="DT43"/>
  <c r="BS44"/>
  <c r="BV44"/>
  <c r="DK44"/>
  <c r="CT45"/>
  <c r="DE45" s="1"/>
  <c r="DM45" s="1"/>
  <c r="EN45" s="1"/>
  <c r="DU45"/>
  <c r="FM45"/>
  <c r="FQ45"/>
  <c r="DE46"/>
  <c r="DM46" s="1"/>
  <c r="EM46" s="1"/>
  <c r="DK47"/>
  <c r="DH47"/>
  <c r="DD47"/>
  <c r="DJ47"/>
  <c r="DU47"/>
  <c r="FM47"/>
  <c r="FQ47"/>
  <c r="DE48"/>
  <c r="DM48" s="1"/>
  <c r="EN48" s="1"/>
  <c r="BP49"/>
  <c r="DE49" s="1"/>
  <c r="DM49" s="1"/>
  <c r="DU49"/>
  <c r="FM49"/>
  <c r="FQ49"/>
  <c r="DE50"/>
  <c r="DM50" s="1"/>
  <c r="BP51"/>
  <c r="DE51" s="1"/>
  <c r="DM51" s="1"/>
  <c r="EM51" s="1"/>
  <c r="DU51"/>
  <c r="FM51"/>
  <c r="FQ51"/>
  <c r="BP52"/>
  <c r="DJ52"/>
  <c r="DT52"/>
  <c r="FM53"/>
  <c r="FQ53"/>
  <c r="DE54"/>
  <c r="DM54" s="1"/>
  <c r="CB55"/>
  <c r="DE55" s="1"/>
  <c r="DM55" s="1"/>
  <c r="DU55"/>
  <c r="FO59"/>
  <c r="FO63"/>
  <c r="FO66"/>
  <c r="FO71"/>
  <c r="DX33"/>
  <c r="EB33" s="1"/>
  <c r="DD33"/>
  <c r="DU33" s="1"/>
  <c r="FK34"/>
  <c r="FL34" s="1"/>
  <c r="DX35"/>
  <c r="EB35" s="1"/>
  <c r="DD35"/>
  <c r="FK36"/>
  <c r="FL36" s="1"/>
  <c r="FK38"/>
  <c r="FL38" s="1"/>
  <c r="DU42"/>
  <c r="DS42"/>
  <c r="FQ42"/>
  <c r="FO42"/>
  <c r="FM42"/>
  <c r="DU44"/>
  <c r="DS44"/>
  <c r="FQ44"/>
  <c r="FO44"/>
  <c r="FM44"/>
  <c r="DO53"/>
  <c r="DX53"/>
  <c r="EB53" s="1"/>
  <c r="DV53"/>
  <c r="DD53"/>
  <c r="FS53" s="1"/>
  <c r="DT56"/>
  <c r="DO56"/>
  <c r="DT70"/>
  <c r="DO70"/>
  <c r="BP27"/>
  <c r="DE27" s="1"/>
  <c r="DM27" s="1"/>
  <c r="DD27"/>
  <c r="FJ27" s="1"/>
  <c r="BS28"/>
  <c r="DE28" s="1"/>
  <c r="DD28"/>
  <c r="FJ28" s="1"/>
  <c r="DK28"/>
  <c r="DO28"/>
  <c r="DS29"/>
  <c r="BP31"/>
  <c r="DE31" s="1"/>
  <c r="DJ31"/>
  <c r="CB32"/>
  <c r="DE32" s="1"/>
  <c r="BP33"/>
  <c r="DE33" s="1"/>
  <c r="DM33" s="1"/>
  <c r="DE34"/>
  <c r="DM34" s="1"/>
  <c r="EN34" s="1"/>
  <c r="BP35"/>
  <c r="DE35" s="1"/>
  <c r="DM35" s="1"/>
  <c r="DU35"/>
  <c r="DE36"/>
  <c r="DM36" s="1"/>
  <c r="EM36" s="1"/>
  <c r="DE38"/>
  <c r="DM38" s="1"/>
  <c r="BP39"/>
  <c r="DD39"/>
  <c r="CB39"/>
  <c r="DE39" s="1"/>
  <c r="DM39" s="1"/>
  <c r="DU39"/>
  <c r="BP41"/>
  <c r="DE41" s="1"/>
  <c r="BS42"/>
  <c r="DE42" s="1"/>
  <c r="DO42"/>
  <c r="DT42"/>
  <c r="DE44"/>
  <c r="DM44" s="1"/>
  <c r="DO44"/>
  <c r="DT44"/>
  <c r="DO46"/>
  <c r="DO48"/>
  <c r="DO50"/>
  <c r="BD53"/>
  <c r="DE53" s="1"/>
  <c r="DM53" s="1"/>
  <c r="DU53"/>
  <c r="DO54"/>
  <c r="DS55"/>
  <c r="BD56"/>
  <c r="DE56" s="1"/>
  <c r="FO61"/>
  <c r="FO68"/>
  <c r="FK60"/>
  <c r="FL60" s="1"/>
  <c r="DX61"/>
  <c r="EB61" s="1"/>
  <c r="DD61"/>
  <c r="FK62"/>
  <c r="FL62" s="1"/>
  <c r="DX66"/>
  <c r="EB66" s="1"/>
  <c r="DV66"/>
  <c r="DD66"/>
  <c r="DR66" s="1"/>
  <c r="DX68"/>
  <c r="EB68" s="1"/>
  <c r="DV68"/>
  <c r="DD68"/>
  <c r="FQ72"/>
  <c r="FO72"/>
  <c r="FM72"/>
  <c r="FQ73"/>
  <c r="FO73"/>
  <c r="FM73"/>
  <c r="EI73"/>
  <c r="EG73"/>
  <c r="EE73"/>
  <c r="EC73"/>
  <c r="EJ73"/>
  <c r="EH73"/>
  <c r="EF73"/>
  <c r="ED73"/>
  <c r="FO74"/>
  <c r="FQ74"/>
  <c r="FM74"/>
  <c r="DS34"/>
  <c r="DS36"/>
  <c r="CT37"/>
  <c r="DE37" s="1"/>
  <c r="DM37" s="1"/>
  <c r="DD37"/>
  <c r="FJ37" s="1"/>
  <c r="DS38"/>
  <c r="BD40"/>
  <c r="DE40" s="1"/>
  <c r="DM40" s="1"/>
  <c r="ES40" s="1"/>
  <c r="DD40"/>
  <c r="DV40"/>
  <c r="DO41"/>
  <c r="DP43"/>
  <c r="DP44"/>
  <c r="DS46"/>
  <c r="BS47"/>
  <c r="CB47"/>
  <c r="DE47" s="1"/>
  <c r="DM47" s="1"/>
  <c r="EM47" s="1"/>
  <c r="DS48"/>
  <c r="DS50"/>
  <c r="CB52"/>
  <c r="DE52" s="1"/>
  <c r="DO52"/>
  <c r="DS54"/>
  <c r="DS56"/>
  <c r="BP57"/>
  <c r="DE57" s="1"/>
  <c r="DM57" s="1"/>
  <c r="DD57"/>
  <c r="FS57" s="1"/>
  <c r="DS58"/>
  <c r="FM59"/>
  <c r="FQ59"/>
  <c r="DE60"/>
  <c r="DM60" s="1"/>
  <c r="BP61"/>
  <c r="DE61" s="1"/>
  <c r="DM61" s="1"/>
  <c r="ES61" s="1"/>
  <c r="DU61"/>
  <c r="FM61"/>
  <c r="FQ61"/>
  <c r="DE62"/>
  <c r="DM62" s="1"/>
  <c r="EM62" s="1"/>
  <c r="DO62"/>
  <c r="BD64"/>
  <c r="DO64"/>
  <c r="BS65"/>
  <c r="BV65"/>
  <c r="DK65"/>
  <c r="BD66"/>
  <c r="DE66" s="1"/>
  <c r="DM66" s="1"/>
  <c r="DU66"/>
  <c r="DU67"/>
  <c r="DJ67"/>
  <c r="BV67"/>
  <c r="DD67"/>
  <c r="FJ67" s="1"/>
  <c r="DK67"/>
  <c r="BD68"/>
  <c r="DE68" s="1"/>
  <c r="DM68" s="1"/>
  <c r="EL68" s="1"/>
  <c r="DU68"/>
  <c r="DJ69"/>
  <c r="BV69"/>
  <c r="DD69"/>
  <c r="DK69"/>
  <c r="DU70"/>
  <c r="DJ70"/>
  <c r="DX70"/>
  <c r="EB70" s="1"/>
  <c r="DK71"/>
  <c r="FM71"/>
  <c r="FQ71"/>
  <c r="DE74"/>
  <c r="DM74" s="1"/>
  <c r="EN74" s="1"/>
  <c r="DX59"/>
  <c r="EB59" s="1"/>
  <c r="DV59"/>
  <c r="DD59"/>
  <c r="DT63"/>
  <c r="DO63"/>
  <c r="FK64"/>
  <c r="FL64" s="1"/>
  <c r="DU65"/>
  <c r="DS65"/>
  <c r="FQ65"/>
  <c r="FO65"/>
  <c r="FM65"/>
  <c r="FK67"/>
  <c r="FL67" s="1"/>
  <c r="FK70"/>
  <c r="FL70" s="1"/>
  <c r="DX71"/>
  <c r="EB71" s="1"/>
  <c r="DV71"/>
  <c r="FQ75"/>
  <c r="FM75"/>
  <c r="FO75"/>
  <c r="FO76"/>
  <c r="FQ76"/>
  <c r="FM76"/>
  <c r="DS57"/>
  <c r="DO58"/>
  <c r="BD59"/>
  <c r="DE59" s="1"/>
  <c r="DM59" s="1"/>
  <c r="DU59"/>
  <c r="DO60"/>
  <c r="DJ63"/>
  <c r="DU63"/>
  <c r="DE64"/>
  <c r="DM64" s="1"/>
  <c r="EL64" s="1"/>
  <c r="DE65"/>
  <c r="DM65" s="1"/>
  <c r="DO65"/>
  <c r="DT65"/>
  <c r="BS67"/>
  <c r="DE67" s="1"/>
  <c r="BS69"/>
  <c r="DE69" s="1"/>
  <c r="BP70"/>
  <c r="DE70" s="1"/>
  <c r="BD71"/>
  <c r="DD71"/>
  <c r="BV71"/>
  <c r="DE71" s="1"/>
  <c r="DJ71"/>
  <c r="FK77"/>
  <c r="FL77" s="1"/>
  <c r="FQ78"/>
  <c r="FO78"/>
  <c r="FM78"/>
  <c r="FQ79"/>
  <c r="FO79"/>
  <c r="FM79"/>
  <c r="FQ80"/>
  <c r="FO80"/>
  <c r="FM80"/>
  <c r="FQ82"/>
  <c r="FO82"/>
  <c r="FM82"/>
  <c r="DS60"/>
  <c r="DS62"/>
  <c r="BS63"/>
  <c r="CB63"/>
  <c r="DS64"/>
  <c r="DP65"/>
  <c r="DS67"/>
  <c r="DS70"/>
  <c r="DH71"/>
  <c r="DD72"/>
  <c r="DX72"/>
  <c r="EB72" s="1"/>
  <c r="DD73"/>
  <c r="FJ73" s="1"/>
  <c r="DO73"/>
  <c r="DX73"/>
  <c r="EB73" s="1"/>
  <c r="DP74"/>
  <c r="DS74"/>
  <c r="BP75"/>
  <c r="DJ75"/>
  <c r="DS75"/>
  <c r="EB76"/>
  <c r="DE77"/>
  <c r="DM77" s="1"/>
  <c r="FQ81"/>
  <c r="FM81"/>
  <c r="FO81"/>
  <c r="DP73"/>
  <c r="DO74"/>
  <c r="DO77"/>
  <c r="FO83"/>
  <c r="DX83"/>
  <c r="EB83" s="1"/>
  <c r="DV83"/>
  <c r="AG88"/>
  <c r="FQ84"/>
  <c r="FO84"/>
  <c r="FM84"/>
  <c r="DX84"/>
  <c r="EB84" s="1"/>
  <c r="DV84"/>
  <c r="DD84"/>
  <c r="FQ85"/>
  <c r="FO85"/>
  <c r="FM85"/>
  <c r="CB75"/>
  <c r="DE75" s="1"/>
  <c r="DO75"/>
  <c r="CT76"/>
  <c r="DE76" s="1"/>
  <c r="DM76" s="1"/>
  <c r="DD76"/>
  <c r="DR76" s="1"/>
  <c r="DS77"/>
  <c r="DC78"/>
  <c r="DE78" s="1"/>
  <c r="DM78" s="1"/>
  <c r="DS78"/>
  <c r="DU78"/>
  <c r="DS79"/>
  <c r="DU79"/>
  <c r="DX82"/>
  <c r="H82"/>
  <c r="H88" s="1"/>
  <c r="Q82"/>
  <c r="Q88" s="1"/>
  <c r="T82"/>
  <c r="T88" s="1"/>
  <c r="AC82"/>
  <c r="AC88" s="1"/>
  <c r="AF82"/>
  <c r="AF88" s="1"/>
  <c r="AL82"/>
  <c r="AL88" s="1"/>
  <c r="AU82"/>
  <c r="AU88" s="1"/>
  <c r="AX82"/>
  <c r="AX88" s="1"/>
  <c r="BJ82"/>
  <c r="BJ88" s="1"/>
  <c r="BM82"/>
  <c r="BM88" s="1"/>
  <c r="DK82"/>
  <c r="BV82"/>
  <c r="BY82"/>
  <c r="BY88" s="1"/>
  <c r="CH82"/>
  <c r="CH88" s="1"/>
  <c r="AI83"/>
  <c r="AI88" s="1"/>
  <c r="BG83"/>
  <c r="BG88" s="1"/>
  <c r="FM83"/>
  <c r="FQ83"/>
  <c r="DC84"/>
  <c r="DE84" s="1"/>
  <c r="DM84" s="1"/>
  <c r="EM84" s="1"/>
  <c r="DX81"/>
  <c r="EB81" s="1"/>
  <c r="DV81"/>
  <c r="DZ82"/>
  <c r="DZ88" s="1"/>
  <c r="AP88"/>
  <c r="DD83"/>
  <c r="FJ83" s="1"/>
  <c r="CU88"/>
  <c r="EI85"/>
  <c r="EG85"/>
  <c r="EE85"/>
  <c r="EC85"/>
  <c r="EJ85"/>
  <c r="EH85"/>
  <c r="EF85"/>
  <c r="ED85"/>
  <c r="FQ86"/>
  <c r="FO86"/>
  <c r="FM86"/>
  <c r="DO78"/>
  <c r="DO79"/>
  <c r="BS80"/>
  <c r="DE80" s="1"/>
  <c r="DD80"/>
  <c r="DR80" s="1"/>
  <c r="DK80"/>
  <c r="DO80"/>
  <c r="BD81"/>
  <c r="DE81" s="1"/>
  <c r="DM81" s="1"/>
  <c r="DD81"/>
  <c r="FJ81" s="1"/>
  <c r="N82"/>
  <c r="N88" s="1"/>
  <c r="AR82"/>
  <c r="AR88" s="1"/>
  <c r="CE82"/>
  <c r="CE88" s="1"/>
  <c r="DD82"/>
  <c r="FJ82" s="1"/>
  <c r="CQ83"/>
  <c r="CQ88" s="1"/>
  <c r="CW83"/>
  <c r="DT84"/>
  <c r="DO85"/>
  <c r="BD86"/>
  <c r="DE86" s="1"/>
  <c r="DD86"/>
  <c r="DU86" s="1"/>
  <c r="DT86"/>
  <c r="DV86"/>
  <c r="C88"/>
  <c r="I88"/>
  <c r="O88"/>
  <c r="U88"/>
  <c r="AA88"/>
  <c r="AM88"/>
  <c r="AS88"/>
  <c r="AY88"/>
  <c r="BH88"/>
  <c r="CF88"/>
  <c r="CI88"/>
  <c r="CL88"/>
  <c r="CX88"/>
  <c r="E82"/>
  <c r="E88" s="1"/>
  <c r="CZ82"/>
  <c r="CZ88" s="1"/>
  <c r="DV82"/>
  <c r="DO84"/>
  <c r="DP85"/>
  <c r="DS85"/>
  <c r="DS86"/>
  <c r="CG7" i="19"/>
  <c r="CE7"/>
  <c r="CC7"/>
  <c r="CG9"/>
  <c r="CE9"/>
  <c r="CC9"/>
  <c r="CG10"/>
  <c r="CE10"/>
  <c r="CC10"/>
  <c r="CG11"/>
  <c r="CE11"/>
  <c r="CC11"/>
  <c r="CG12"/>
  <c r="CE12"/>
  <c r="CC12"/>
  <c r="CG13"/>
  <c r="CE13"/>
  <c r="CC13"/>
  <c r="CG14"/>
  <c r="CE14"/>
  <c r="CC14"/>
  <c r="CG15"/>
  <c r="CE15"/>
  <c r="CC15"/>
  <c r="CG16"/>
  <c r="CE16"/>
  <c r="CC16"/>
  <c r="CG17"/>
  <c r="CE17"/>
  <c r="CC17"/>
  <c r="CG18"/>
  <c r="CE18"/>
  <c r="CC18"/>
  <c r="CG4"/>
  <c r="CE4"/>
  <c r="CC4"/>
  <c r="CG5"/>
  <c r="CE5"/>
  <c r="CC5"/>
  <c r="CG6"/>
  <c r="CE6"/>
  <c r="CC6"/>
  <c r="CG8"/>
  <c r="CE8"/>
  <c r="CC8"/>
  <c r="CG19"/>
  <c r="CE19"/>
  <c r="CC19"/>
  <c r="CG20"/>
  <c r="CE20"/>
  <c r="CC20"/>
  <c r="CG21"/>
  <c r="CE21"/>
  <c r="CC21"/>
  <c r="CG22"/>
  <c r="CE22"/>
  <c r="CC22"/>
  <c r="CG23"/>
  <c r="CE23"/>
  <c r="CC23"/>
  <c r="CG24"/>
  <c r="CE24"/>
  <c r="CC24"/>
  <c r="CG29"/>
  <c r="CE29"/>
  <c r="CC29"/>
  <c r="AG108"/>
  <c r="AG110"/>
  <c r="AG101"/>
  <c r="AG93"/>
  <c r="AG98"/>
  <c r="AG95"/>
  <c r="AG100"/>
  <c r="AG92"/>
  <c r="AG91"/>
  <c r="AG80"/>
  <c r="AG77"/>
  <c r="AG76"/>
  <c r="AG71"/>
  <c r="AG67"/>
  <c r="AG86"/>
  <c r="AG84"/>
  <c r="AG65"/>
  <c r="AG61"/>
  <c r="AG57"/>
  <c r="AG53"/>
  <c r="AG51"/>
  <c r="AG49"/>
  <c r="AG47"/>
  <c r="AG63"/>
  <c r="AG58"/>
  <c r="AG55"/>
  <c r="AG42"/>
  <c r="AG40"/>
  <c r="AG38"/>
  <c r="BZ108"/>
  <c r="BZ110"/>
  <c r="BZ100"/>
  <c r="BZ92"/>
  <c r="BZ91"/>
  <c r="BZ101"/>
  <c r="BZ93"/>
  <c r="BZ98"/>
  <c r="BZ95"/>
  <c r="BZ77"/>
  <c r="BZ76"/>
  <c r="BZ80"/>
  <c r="BZ71"/>
  <c r="BZ67"/>
  <c r="BZ86"/>
  <c r="BZ84"/>
  <c r="BZ57"/>
  <c r="BZ65"/>
  <c r="BZ61"/>
  <c r="BZ53"/>
  <c r="BZ51"/>
  <c r="BZ47"/>
  <c r="BZ63"/>
  <c r="BZ58"/>
  <c r="BZ55"/>
  <c r="BZ49"/>
  <c r="BZ42"/>
  <c r="BZ40"/>
  <c r="BZ38"/>
  <c r="CG97"/>
  <c r="CG94"/>
  <c r="CG99"/>
  <c r="CG90"/>
  <c r="CG79"/>
  <c r="CG64"/>
  <c r="CG59"/>
  <c r="CG56"/>
  <c r="CG52"/>
  <c r="CG50"/>
  <c r="AP25"/>
  <c r="AN25"/>
  <c r="R25"/>
  <c r="BZ25" s="1"/>
  <c r="CA31"/>
  <c r="CB31" s="1"/>
  <c r="AP32"/>
  <c r="AN32"/>
  <c r="R32"/>
  <c r="AG32" s="1"/>
  <c r="CG46"/>
  <c r="CE46"/>
  <c r="CC46"/>
  <c r="CG47"/>
  <c r="CE47"/>
  <c r="CC47"/>
  <c r="CG48"/>
  <c r="CE48"/>
  <c r="CC48"/>
  <c r="CG49"/>
  <c r="CE49"/>
  <c r="CC49"/>
  <c r="CG60"/>
  <c r="CC60"/>
  <c r="CE60"/>
  <c r="FM17" i="18"/>
  <c r="FQ19"/>
  <c r="FM22"/>
  <c r="FQ26"/>
  <c r="FM29"/>
  <c r="FM34"/>
  <c r="FM41"/>
  <c r="FM57"/>
  <c r="BD2" i="19"/>
  <c r="BV2"/>
  <c r="R4"/>
  <c r="AD4" s="1"/>
  <c r="AG4"/>
  <c r="AN4"/>
  <c r="AP4"/>
  <c r="AN5"/>
  <c r="AP5"/>
  <c r="K6"/>
  <c r="S6" s="1"/>
  <c r="AN6"/>
  <c r="AQ6" s="1"/>
  <c r="BZ6"/>
  <c r="K7"/>
  <c r="S7" s="1"/>
  <c r="AH7"/>
  <c r="AM7"/>
  <c r="AQ7" s="1"/>
  <c r="CI7"/>
  <c r="N8"/>
  <c r="S8" s="1"/>
  <c r="AB8" s="1"/>
  <c r="R8"/>
  <c r="AD8"/>
  <c r="AG8"/>
  <c r="AJ8"/>
  <c r="AM8"/>
  <c r="AQ8" s="1"/>
  <c r="CI8"/>
  <c r="N9"/>
  <c r="S9" s="1"/>
  <c r="AB9" s="1"/>
  <c r="R9"/>
  <c r="AD9" s="1"/>
  <c r="AN9"/>
  <c r="AQ9" s="1"/>
  <c r="K10"/>
  <c r="S10" s="1"/>
  <c r="AH10"/>
  <c r="AM10"/>
  <c r="AQ10" s="1"/>
  <c r="CI10"/>
  <c r="R11"/>
  <c r="AD11" s="1"/>
  <c r="AN11"/>
  <c r="AP11"/>
  <c r="O114"/>
  <c r="Q12"/>
  <c r="S12" s="1"/>
  <c r="AB12" s="1"/>
  <c r="AE12"/>
  <c r="AH12"/>
  <c r="AM12"/>
  <c r="AO12"/>
  <c r="BA12"/>
  <c r="BC12"/>
  <c r="BE12"/>
  <c r="BI12"/>
  <c r="BK12"/>
  <c r="BM12"/>
  <c r="BQ12"/>
  <c r="BS12"/>
  <c r="BU12"/>
  <c r="CI12"/>
  <c r="R13"/>
  <c r="AJ13" s="1"/>
  <c r="AN13"/>
  <c r="AP13"/>
  <c r="K14"/>
  <c r="S14" s="1"/>
  <c r="AH14"/>
  <c r="AM14"/>
  <c r="AQ14" s="1"/>
  <c r="CI14"/>
  <c r="R15"/>
  <c r="AJ15" s="1"/>
  <c r="AN15"/>
  <c r="AP15"/>
  <c r="AN16"/>
  <c r="AP16"/>
  <c r="AM17"/>
  <c r="AO17"/>
  <c r="R18"/>
  <c r="AD18" s="1"/>
  <c r="AM18"/>
  <c r="AO18"/>
  <c r="CI18"/>
  <c r="R19"/>
  <c r="AD19"/>
  <c r="AG19"/>
  <c r="AI19"/>
  <c r="AN19"/>
  <c r="AP19"/>
  <c r="BZ19"/>
  <c r="K20"/>
  <c r="S20" s="1"/>
  <c r="AH20"/>
  <c r="AM20"/>
  <c r="AQ20" s="1"/>
  <c r="CI20"/>
  <c r="R21"/>
  <c r="AD21" s="1"/>
  <c r="AN21"/>
  <c r="AP21"/>
  <c r="BZ21"/>
  <c r="K22"/>
  <c r="S22" s="1"/>
  <c r="AH22"/>
  <c r="AM22"/>
  <c r="AQ22" s="1"/>
  <c r="CI22"/>
  <c r="R23"/>
  <c r="AD23"/>
  <c r="AG23"/>
  <c r="AI23"/>
  <c r="AN23"/>
  <c r="AP23"/>
  <c r="BZ23"/>
  <c r="K24"/>
  <c r="S24" s="1"/>
  <c r="AH24"/>
  <c r="AM24"/>
  <c r="AQ24" s="1"/>
  <c r="Q25"/>
  <c r="S25" s="1"/>
  <c r="AB25" s="1"/>
  <c r="BB25" s="1"/>
  <c r="AH25"/>
  <c r="AM25"/>
  <c r="AQ25" s="1"/>
  <c r="BK25"/>
  <c r="CI25"/>
  <c r="AD26"/>
  <c r="AD28"/>
  <c r="AD29"/>
  <c r="AA30"/>
  <c r="CC30"/>
  <c r="CG30"/>
  <c r="AG31"/>
  <c r="BZ31"/>
  <c r="Q32"/>
  <c r="S32" s="1"/>
  <c r="AB32" s="1"/>
  <c r="BF32" s="1"/>
  <c r="AH32"/>
  <c r="AM32"/>
  <c r="AQ32" s="1"/>
  <c r="CI32"/>
  <c r="AD33"/>
  <c r="AA34"/>
  <c r="CC34"/>
  <c r="CG34"/>
  <c r="AM35"/>
  <c r="CA35"/>
  <c r="CB35" s="1"/>
  <c r="AD36"/>
  <c r="AA37"/>
  <c r="R37"/>
  <c r="CI37" s="1"/>
  <c r="CE52"/>
  <c r="CE56"/>
  <c r="CE62"/>
  <c r="CI110"/>
  <c r="CI108"/>
  <c r="CI101"/>
  <c r="CI98"/>
  <c r="CI95"/>
  <c r="CI93"/>
  <c r="CI91"/>
  <c r="CI86"/>
  <c r="CI84"/>
  <c r="CI80"/>
  <c r="CI100"/>
  <c r="CI92"/>
  <c r="CI77"/>
  <c r="CI76"/>
  <c r="CI71"/>
  <c r="CI67"/>
  <c r="CI65"/>
  <c r="CI63"/>
  <c r="CI61"/>
  <c r="CI58"/>
  <c r="CI55"/>
  <c r="CI53"/>
  <c r="CI51"/>
  <c r="CI49"/>
  <c r="CI57"/>
  <c r="CI42"/>
  <c r="CI40"/>
  <c r="CI38"/>
  <c r="CI36"/>
  <c r="CI33"/>
  <c r="CI31"/>
  <c r="CI29"/>
  <c r="CI28"/>
  <c r="CI26"/>
  <c r="CI24"/>
  <c r="CI47"/>
  <c r="CA26"/>
  <c r="CB26" s="1"/>
  <c r="CA28"/>
  <c r="CB28" s="1"/>
  <c r="AJ29"/>
  <c r="AH29"/>
  <c r="AP30"/>
  <c r="AN30"/>
  <c r="R30"/>
  <c r="AD30" s="1"/>
  <c r="CA33"/>
  <c r="CB33" s="1"/>
  <c r="AP34"/>
  <c r="AN34"/>
  <c r="R34"/>
  <c r="AD34" s="1"/>
  <c r="CA36"/>
  <c r="CB36" s="1"/>
  <c r="AI37"/>
  <c r="AP37"/>
  <c r="AN37"/>
  <c r="CG38"/>
  <c r="CE38"/>
  <c r="CC38"/>
  <c r="CG39"/>
  <c r="CE39"/>
  <c r="CC39"/>
  <c r="CG40"/>
  <c r="CE40"/>
  <c r="CC40"/>
  <c r="CG41"/>
  <c r="CE41"/>
  <c r="CC41"/>
  <c r="CG42"/>
  <c r="CE42"/>
  <c r="CC42"/>
  <c r="CG43"/>
  <c r="CE43"/>
  <c r="CC43"/>
  <c r="CG44"/>
  <c r="CE44"/>
  <c r="CC44"/>
  <c r="CG45"/>
  <c r="CE45"/>
  <c r="CC45"/>
  <c r="FQ17" i="18"/>
  <c r="FQ22"/>
  <c r="FQ29"/>
  <c r="FQ34"/>
  <c r="FQ41"/>
  <c r="FQ57"/>
  <c r="BG2" i="19"/>
  <c r="BO2"/>
  <c r="K4"/>
  <c r="S4" s="1"/>
  <c r="AH4"/>
  <c r="AM4"/>
  <c r="AO4"/>
  <c r="CI4"/>
  <c r="N5"/>
  <c r="S5" s="1"/>
  <c r="R5"/>
  <c r="AA5"/>
  <c r="AM5"/>
  <c r="AO5"/>
  <c r="CI5"/>
  <c r="AD6"/>
  <c r="AG6"/>
  <c r="CI6"/>
  <c r="AD7"/>
  <c r="AG7"/>
  <c r="AI7"/>
  <c r="AH9"/>
  <c r="CI9"/>
  <c r="AD10"/>
  <c r="AG10"/>
  <c r="AI10"/>
  <c r="K11"/>
  <c r="S11" s="1"/>
  <c r="AB11" s="1"/>
  <c r="AH11"/>
  <c r="AM11"/>
  <c r="AQ11" s="1"/>
  <c r="CI11"/>
  <c r="AD12"/>
  <c r="AG12"/>
  <c r="AI12"/>
  <c r="Q13"/>
  <c r="S13" s="1"/>
  <c r="AB13" s="1"/>
  <c r="BF13" s="1"/>
  <c r="AH13"/>
  <c r="AM13"/>
  <c r="AQ13" s="1"/>
  <c r="BI13"/>
  <c r="BS13"/>
  <c r="CI13"/>
  <c r="AD14"/>
  <c r="AG14"/>
  <c r="AI14"/>
  <c r="K15"/>
  <c r="S15" s="1"/>
  <c r="AB15" s="1"/>
  <c r="AH15"/>
  <c r="AM15"/>
  <c r="AQ15" s="1"/>
  <c r="CI15"/>
  <c r="N16"/>
  <c r="S16" s="1"/>
  <c r="R16"/>
  <c r="CI16" s="1"/>
  <c r="AA16"/>
  <c r="AM16"/>
  <c r="AQ16" s="1"/>
  <c r="N17"/>
  <c r="S17" s="1"/>
  <c r="R17"/>
  <c r="AJ17" s="1"/>
  <c r="AA17"/>
  <c r="AN17"/>
  <c r="K18"/>
  <c r="S18" s="1"/>
  <c r="AB18" s="1"/>
  <c r="AN18"/>
  <c r="Q19"/>
  <c r="S19" s="1"/>
  <c r="AB19" s="1"/>
  <c r="BA19" s="1"/>
  <c r="AH19"/>
  <c r="AM19"/>
  <c r="AQ19" s="1"/>
  <c r="BC19"/>
  <c r="BI19"/>
  <c r="BM19"/>
  <c r="BS19"/>
  <c r="CI19"/>
  <c r="AD20"/>
  <c r="AG20"/>
  <c r="BZ20"/>
  <c r="K21"/>
  <c r="S21" s="1"/>
  <c r="AB21" s="1"/>
  <c r="AH21"/>
  <c r="AM21"/>
  <c r="AQ21" s="1"/>
  <c r="CI21"/>
  <c r="AD22"/>
  <c r="AG22"/>
  <c r="BZ22"/>
  <c r="Q23"/>
  <c r="S23" s="1"/>
  <c r="AB23" s="1"/>
  <c r="BA23" s="1"/>
  <c r="AH23"/>
  <c r="AM23"/>
  <c r="AQ23" s="1"/>
  <c r="BC23"/>
  <c r="BE23"/>
  <c r="BI23"/>
  <c r="BK23"/>
  <c r="BM23"/>
  <c r="BQ23"/>
  <c r="BS23"/>
  <c r="BU23"/>
  <c r="CI23"/>
  <c r="AD24"/>
  <c r="AG24"/>
  <c r="BZ24"/>
  <c r="BA25"/>
  <c r="BE25"/>
  <c r="BI25"/>
  <c r="BM25"/>
  <c r="BQ25"/>
  <c r="BU25"/>
  <c r="CG25"/>
  <c r="AG26"/>
  <c r="BZ26"/>
  <c r="CG27"/>
  <c r="AG28"/>
  <c r="BZ28"/>
  <c r="AG29"/>
  <c r="BZ29"/>
  <c r="K30"/>
  <c r="S30" s="1"/>
  <c r="AB30" s="1"/>
  <c r="AH30"/>
  <c r="AM30"/>
  <c r="AQ30" s="1"/>
  <c r="CI30"/>
  <c r="AD31"/>
  <c r="BA32"/>
  <c r="BE32"/>
  <c r="BI32"/>
  <c r="BM32"/>
  <c r="BQ32"/>
  <c r="BU32"/>
  <c r="CG32"/>
  <c r="AG33"/>
  <c r="BZ33"/>
  <c r="K34"/>
  <c r="S34" s="1"/>
  <c r="AB34" s="1"/>
  <c r="AH34"/>
  <c r="AM34"/>
  <c r="AQ34" s="1"/>
  <c r="CI34"/>
  <c r="N35"/>
  <c r="R35"/>
  <c r="BZ35" s="1"/>
  <c r="AG36"/>
  <c r="BZ36"/>
  <c r="K37"/>
  <c r="AJ37"/>
  <c r="AO37"/>
  <c r="CG37"/>
  <c r="CE50"/>
  <c r="CE54"/>
  <c r="CE59"/>
  <c r="CE64"/>
  <c r="AP50"/>
  <c r="AN50"/>
  <c r="R50"/>
  <c r="AD50" s="1"/>
  <c r="CA55"/>
  <c r="CB55" s="1"/>
  <c r="AP56"/>
  <c r="AN56"/>
  <c r="R56"/>
  <c r="BZ56" s="1"/>
  <c r="CA58"/>
  <c r="CB58" s="1"/>
  <c r="AP59"/>
  <c r="AN59"/>
  <c r="R59"/>
  <c r="AD59" s="1"/>
  <c r="CA63"/>
  <c r="CB63" s="1"/>
  <c r="AP64"/>
  <c r="AN64"/>
  <c r="R64"/>
  <c r="AG64" s="1"/>
  <c r="CG66"/>
  <c r="CE66"/>
  <c r="CC66"/>
  <c r="CG67"/>
  <c r="CE67"/>
  <c r="CC67"/>
  <c r="CG68"/>
  <c r="CE68"/>
  <c r="CC68"/>
  <c r="CG69"/>
  <c r="CE69"/>
  <c r="CC69"/>
  <c r="CG75"/>
  <c r="CE75"/>
  <c r="CC75"/>
  <c r="CG76"/>
  <c r="CC76"/>
  <c r="CE76"/>
  <c r="CG82"/>
  <c r="CE82"/>
  <c r="CC82"/>
  <c r="AD38"/>
  <c r="Q39"/>
  <c r="S39" s="1"/>
  <c r="AB39" s="1"/>
  <c r="AM39"/>
  <c r="AO39"/>
  <c r="AD40"/>
  <c r="K41"/>
  <c r="S41" s="1"/>
  <c r="AB41" s="1"/>
  <c r="AM41"/>
  <c r="AO41"/>
  <c r="AD42"/>
  <c r="K43"/>
  <c r="S43" s="1"/>
  <c r="AB43" s="1"/>
  <c r="AM43"/>
  <c r="AO43"/>
  <c r="N44"/>
  <c r="S44" s="1"/>
  <c r="R44"/>
  <c r="AA44"/>
  <c r="AN44"/>
  <c r="AP44"/>
  <c r="K45"/>
  <c r="S45" s="1"/>
  <c r="AB45" s="1"/>
  <c r="AM45"/>
  <c r="AO45"/>
  <c r="R46"/>
  <c r="AJ46" s="1"/>
  <c r="AN46"/>
  <c r="AP46"/>
  <c r="K47"/>
  <c r="S47" s="1"/>
  <c r="AH47"/>
  <c r="AM47"/>
  <c r="AQ47" s="1"/>
  <c r="R48"/>
  <c r="AD48" s="1"/>
  <c r="AI48"/>
  <c r="AN48"/>
  <c r="AP48"/>
  <c r="Q49"/>
  <c r="S49" s="1"/>
  <c r="AB49" s="1"/>
  <c r="BB49" s="1"/>
  <c r="AN49"/>
  <c r="AQ49" s="1"/>
  <c r="K50"/>
  <c r="S50" s="1"/>
  <c r="AB50" s="1"/>
  <c r="AH50"/>
  <c r="AM50"/>
  <c r="AQ50" s="1"/>
  <c r="AD51"/>
  <c r="AD53"/>
  <c r="AA54"/>
  <c r="CC54"/>
  <c r="CG54"/>
  <c r="K56"/>
  <c r="S56" s="1"/>
  <c r="AB56" s="1"/>
  <c r="BF56" s="1"/>
  <c r="AH56"/>
  <c r="AM56"/>
  <c r="AQ56" s="1"/>
  <c r="AD57"/>
  <c r="Q59"/>
  <c r="S59" s="1"/>
  <c r="AB59" s="1"/>
  <c r="AH59"/>
  <c r="AM59"/>
  <c r="AQ59" s="1"/>
  <c r="AA60"/>
  <c r="AD61"/>
  <c r="AA62"/>
  <c r="CC62"/>
  <c r="CG62"/>
  <c r="Q64"/>
  <c r="S64" s="1"/>
  <c r="AB64" s="1"/>
  <c r="BB64" s="1"/>
  <c r="AH64"/>
  <c r="AM64"/>
  <c r="AQ64" s="1"/>
  <c r="AD65"/>
  <c r="AA66"/>
  <c r="CE83"/>
  <c r="CE85"/>
  <c r="CA51"/>
  <c r="CB51" s="1"/>
  <c r="CA53"/>
  <c r="CB53" s="1"/>
  <c r="AP54"/>
  <c r="AN54"/>
  <c r="R54"/>
  <c r="AG54" s="1"/>
  <c r="AP60"/>
  <c r="AN60"/>
  <c r="CA61"/>
  <c r="CB61" s="1"/>
  <c r="AP62"/>
  <c r="AN62"/>
  <c r="R62"/>
  <c r="AD62" s="1"/>
  <c r="CA65"/>
  <c r="CB65" s="1"/>
  <c r="AO66"/>
  <c r="AM66"/>
  <c r="AP66"/>
  <c r="AN66"/>
  <c r="R66"/>
  <c r="BZ66" s="1"/>
  <c r="CG70"/>
  <c r="CE70"/>
  <c r="CC70"/>
  <c r="CG71"/>
  <c r="CE71"/>
  <c r="CC71"/>
  <c r="CG72"/>
  <c r="CE72"/>
  <c r="CC72"/>
  <c r="CG73"/>
  <c r="CE73"/>
  <c r="CC73"/>
  <c r="CG74"/>
  <c r="CE74"/>
  <c r="CC74"/>
  <c r="K26"/>
  <c r="S26" s="1"/>
  <c r="AH26"/>
  <c r="AM26"/>
  <c r="AQ26" s="1"/>
  <c r="N27"/>
  <c r="S27" s="1"/>
  <c r="AB27" s="1"/>
  <c r="R27"/>
  <c r="AN27"/>
  <c r="AQ27" s="1"/>
  <c r="K28"/>
  <c r="S28" s="1"/>
  <c r="AH28"/>
  <c r="AM28"/>
  <c r="AQ28" s="1"/>
  <c r="Q29"/>
  <c r="S29" s="1"/>
  <c r="AB29" s="1"/>
  <c r="AE29"/>
  <c r="AM29"/>
  <c r="AQ29" s="1"/>
  <c r="Q31"/>
  <c r="S31" s="1"/>
  <c r="AB31" s="1"/>
  <c r="BF31" s="1"/>
  <c r="AH31"/>
  <c r="AM31"/>
  <c r="AQ31" s="1"/>
  <c r="K33"/>
  <c r="S33" s="1"/>
  <c r="AH33"/>
  <c r="AM33"/>
  <c r="AQ33" s="1"/>
  <c r="K35"/>
  <c r="AN35"/>
  <c r="Q36"/>
  <c r="S36" s="1"/>
  <c r="AB36" s="1"/>
  <c r="BH36" s="1"/>
  <c r="AH36"/>
  <c r="AM36"/>
  <c r="AQ36" s="1"/>
  <c r="N37"/>
  <c r="S37" s="1"/>
  <c r="AB37" s="1"/>
  <c r="Q38"/>
  <c r="S38" s="1"/>
  <c r="AB38" s="1"/>
  <c r="BB38" s="1"/>
  <c r="AH38"/>
  <c r="AM38"/>
  <c r="AQ38" s="1"/>
  <c r="R39"/>
  <c r="AE39" s="1"/>
  <c r="AN39"/>
  <c r="Q40"/>
  <c r="S40" s="1"/>
  <c r="AB40" s="1"/>
  <c r="AH40"/>
  <c r="AM40"/>
  <c r="AQ40" s="1"/>
  <c r="R41"/>
  <c r="AD41" s="1"/>
  <c r="AN41"/>
  <c r="Q42"/>
  <c r="S42" s="1"/>
  <c r="AB42" s="1"/>
  <c r="BB42" s="1"/>
  <c r="AH42"/>
  <c r="AM42"/>
  <c r="AQ42" s="1"/>
  <c r="R43"/>
  <c r="BZ43" s="1"/>
  <c r="AN43"/>
  <c r="AH44"/>
  <c r="AM44"/>
  <c r="AQ44" s="1"/>
  <c r="R45"/>
  <c r="AG45" s="1"/>
  <c r="AN45"/>
  <c r="Q46"/>
  <c r="S46" s="1"/>
  <c r="AB46" s="1"/>
  <c r="AH46"/>
  <c r="AM46"/>
  <c r="AQ46" s="1"/>
  <c r="AD47"/>
  <c r="Q48"/>
  <c r="S48" s="1"/>
  <c r="AB48" s="1"/>
  <c r="AH48"/>
  <c r="AM48"/>
  <c r="AQ48" s="1"/>
  <c r="AD49"/>
  <c r="K54"/>
  <c r="S54" s="1"/>
  <c r="AB54" s="1"/>
  <c r="AH54"/>
  <c r="AM54"/>
  <c r="AQ54" s="1"/>
  <c r="AD55"/>
  <c r="CA57"/>
  <c r="CB57" s="1"/>
  <c r="AD58"/>
  <c r="N60"/>
  <c r="S60" s="1"/>
  <c r="AB60" s="1"/>
  <c r="R60"/>
  <c r="AO60"/>
  <c r="Q62"/>
  <c r="S62" s="1"/>
  <c r="AB62" s="1"/>
  <c r="BF62" s="1"/>
  <c r="AH62"/>
  <c r="AM62"/>
  <c r="AQ62" s="1"/>
  <c r="AD63"/>
  <c r="Q66"/>
  <c r="S66" s="1"/>
  <c r="AB66" s="1"/>
  <c r="BF66" s="1"/>
  <c r="CE79"/>
  <c r="CA78"/>
  <c r="CB78" s="1"/>
  <c r="AP79"/>
  <c r="AN79"/>
  <c r="R79"/>
  <c r="AG79" s="1"/>
  <c r="AD82"/>
  <c r="AO82"/>
  <c r="AM82"/>
  <c r="R82"/>
  <c r="CA84"/>
  <c r="CB84" s="1"/>
  <c r="CA86"/>
  <c r="CB86" s="1"/>
  <c r="AP87"/>
  <c r="AN87"/>
  <c r="R87"/>
  <c r="CI87" s="1"/>
  <c r="CG87"/>
  <c r="CE87"/>
  <c r="CC87"/>
  <c r="CG88"/>
  <c r="CC88"/>
  <c r="CE88"/>
  <c r="K51"/>
  <c r="S51" s="1"/>
  <c r="AH51"/>
  <c r="AM51"/>
  <c r="AQ51" s="1"/>
  <c r="N52"/>
  <c r="S52" s="1"/>
  <c r="AB52" s="1"/>
  <c r="BF52" s="1"/>
  <c r="R52"/>
  <c r="AN52"/>
  <c r="AQ52" s="1"/>
  <c r="K53"/>
  <c r="S53" s="1"/>
  <c r="AH53"/>
  <c r="AM53"/>
  <c r="AQ53" s="1"/>
  <c r="K55"/>
  <c r="S55" s="1"/>
  <c r="AH55"/>
  <c r="AM55"/>
  <c r="AQ55" s="1"/>
  <c r="Q57"/>
  <c r="S57" s="1"/>
  <c r="AB57" s="1"/>
  <c r="AN57"/>
  <c r="AQ57" s="1"/>
  <c r="K58"/>
  <c r="S58" s="1"/>
  <c r="AH58"/>
  <c r="AM58"/>
  <c r="AQ58" s="1"/>
  <c r="K61"/>
  <c r="S61" s="1"/>
  <c r="AH61"/>
  <c r="AM61"/>
  <c r="AQ61" s="1"/>
  <c r="K63"/>
  <c r="S63" s="1"/>
  <c r="AH63"/>
  <c r="AM63"/>
  <c r="AQ63" s="1"/>
  <c r="Q65"/>
  <c r="S65" s="1"/>
  <c r="AB65" s="1"/>
  <c r="BF65" s="1"/>
  <c r="AH65"/>
  <c r="AM65"/>
  <c r="AQ65" s="1"/>
  <c r="Q67"/>
  <c r="S67" s="1"/>
  <c r="AB67" s="1"/>
  <c r="AH67"/>
  <c r="AM67"/>
  <c r="AQ67" s="1"/>
  <c r="R68"/>
  <c r="AD68" s="1"/>
  <c r="AI68"/>
  <c r="AN68"/>
  <c r="AP68"/>
  <c r="AM69"/>
  <c r="AO69"/>
  <c r="R70"/>
  <c r="BZ70" s="1"/>
  <c r="AN70"/>
  <c r="AP70"/>
  <c r="K71"/>
  <c r="S71" s="1"/>
  <c r="AH71"/>
  <c r="AM71"/>
  <c r="AQ71" s="1"/>
  <c r="R72"/>
  <c r="AD72"/>
  <c r="AI72"/>
  <c r="AN72"/>
  <c r="AP72"/>
  <c r="AM73"/>
  <c r="AO73"/>
  <c r="R74"/>
  <c r="AI74" s="1"/>
  <c r="AM74"/>
  <c r="AO74"/>
  <c r="R75"/>
  <c r="AD75" s="1"/>
  <c r="AI75"/>
  <c r="AN75"/>
  <c r="AP75"/>
  <c r="K76"/>
  <c r="S76" s="1"/>
  <c r="AH76"/>
  <c r="AM76"/>
  <c r="AQ76" s="1"/>
  <c r="AD77"/>
  <c r="AP78"/>
  <c r="K79"/>
  <c r="S79" s="1"/>
  <c r="AB79" s="1"/>
  <c r="AH79"/>
  <c r="AM79"/>
  <c r="AQ79" s="1"/>
  <c r="AD80"/>
  <c r="AA81"/>
  <c r="Q82"/>
  <c r="S82" s="1"/>
  <c r="AB82" s="1"/>
  <c r="BF82" s="1"/>
  <c r="AI82"/>
  <c r="AN82"/>
  <c r="AA83"/>
  <c r="CC83"/>
  <c r="CG83"/>
  <c r="CC85"/>
  <c r="CG85"/>
  <c r="Q87"/>
  <c r="S87" s="1"/>
  <c r="AH87"/>
  <c r="AM87"/>
  <c r="CE90"/>
  <c r="CA80"/>
  <c r="CB80" s="1"/>
  <c r="AD81"/>
  <c r="AO81"/>
  <c r="AM81"/>
  <c r="R81"/>
  <c r="CG81"/>
  <c r="CE81"/>
  <c r="CC81"/>
  <c r="AP83"/>
  <c r="AN83"/>
  <c r="R83"/>
  <c r="AD83" s="1"/>
  <c r="AD67"/>
  <c r="K68"/>
  <c r="S68" s="1"/>
  <c r="AB68" s="1"/>
  <c r="AH68"/>
  <c r="AM68"/>
  <c r="AQ68" s="1"/>
  <c r="N69"/>
  <c r="S69" s="1"/>
  <c r="R69"/>
  <c r="AA69"/>
  <c r="AN69"/>
  <c r="K70"/>
  <c r="S70" s="1"/>
  <c r="AB70" s="1"/>
  <c r="AH70"/>
  <c r="AM70"/>
  <c r="AQ70" s="1"/>
  <c r="AD71"/>
  <c r="Q72"/>
  <c r="S72" s="1"/>
  <c r="AB72" s="1"/>
  <c r="BB72" s="1"/>
  <c r="AH72"/>
  <c r="AM72"/>
  <c r="AQ72" s="1"/>
  <c r="N73"/>
  <c r="S73" s="1"/>
  <c r="R73"/>
  <c r="BZ73" s="1"/>
  <c r="AA73"/>
  <c r="AN73"/>
  <c r="Q74"/>
  <c r="S74" s="1"/>
  <c r="AB74" s="1"/>
  <c r="AN74"/>
  <c r="K75"/>
  <c r="S75" s="1"/>
  <c r="AB75" s="1"/>
  <c r="AH75"/>
  <c r="AM75"/>
  <c r="AD76"/>
  <c r="CA77"/>
  <c r="CB77" s="1"/>
  <c r="N78"/>
  <c r="R78"/>
  <c r="CI78" s="1"/>
  <c r="Q81"/>
  <c r="S81" s="1"/>
  <c r="AB81" s="1"/>
  <c r="AI81"/>
  <c r="AN81"/>
  <c r="K83"/>
  <c r="S83" s="1"/>
  <c r="AB83" s="1"/>
  <c r="AH83"/>
  <c r="AM83"/>
  <c r="AQ83" s="1"/>
  <c r="AD84"/>
  <c r="AD86"/>
  <c r="AA87"/>
  <c r="AJ87"/>
  <c r="AO87"/>
  <c r="CA91"/>
  <c r="CB91" s="1"/>
  <c r="CG92"/>
  <c r="CC92"/>
  <c r="CA95"/>
  <c r="CB95" s="1"/>
  <c r="AD96"/>
  <c r="AO96"/>
  <c r="AM96"/>
  <c r="R96"/>
  <c r="AP96"/>
  <c r="CA98"/>
  <c r="CB98" s="1"/>
  <c r="CG100"/>
  <c r="CC100"/>
  <c r="N88"/>
  <c r="R88"/>
  <c r="AN88"/>
  <c r="Q96"/>
  <c r="S96" s="1"/>
  <c r="AI96"/>
  <c r="CE99"/>
  <c r="CE105"/>
  <c r="CG107"/>
  <c r="CE109"/>
  <c r="CA89"/>
  <c r="CB89" s="1"/>
  <c r="AO89"/>
  <c r="AM89"/>
  <c r="CG96"/>
  <c r="CE96"/>
  <c r="CC96"/>
  <c r="K77"/>
  <c r="S77" s="1"/>
  <c r="AN77"/>
  <c r="AQ77" s="1"/>
  <c r="K78"/>
  <c r="AH78"/>
  <c r="AM78"/>
  <c r="AQ78" s="1"/>
  <c r="Q80"/>
  <c r="S80" s="1"/>
  <c r="AB80" s="1"/>
  <c r="AH80"/>
  <c r="AM80"/>
  <c r="AQ80" s="1"/>
  <c r="K84"/>
  <c r="S84" s="1"/>
  <c r="AH84"/>
  <c r="AM84"/>
  <c r="AQ84" s="1"/>
  <c r="N85"/>
  <c r="S85" s="1"/>
  <c r="AB85" s="1"/>
  <c r="R85"/>
  <c r="AG85" s="1"/>
  <c r="AN85"/>
  <c r="AQ85" s="1"/>
  <c r="K86"/>
  <c r="S86" s="1"/>
  <c r="AH86"/>
  <c r="AM86"/>
  <c r="AQ86" s="1"/>
  <c r="K88"/>
  <c r="AH88"/>
  <c r="AM88"/>
  <c r="AQ88" s="1"/>
  <c r="N89"/>
  <c r="S89" s="1"/>
  <c r="AB89" s="1"/>
  <c r="R89"/>
  <c r="AG89" s="1"/>
  <c r="AN89"/>
  <c r="AD91"/>
  <c r="CE92"/>
  <c r="CE94"/>
  <c r="AN96"/>
  <c r="CE97"/>
  <c r="CE100"/>
  <c r="CA93"/>
  <c r="CB93" s="1"/>
  <c r="AP94"/>
  <c r="AN94"/>
  <c r="R94"/>
  <c r="AD94" s="1"/>
  <c r="AP97"/>
  <c r="AN97"/>
  <c r="R97"/>
  <c r="CI97" s="1"/>
  <c r="CA101"/>
  <c r="CB101" s="1"/>
  <c r="AP102"/>
  <c r="AN102"/>
  <c r="R102"/>
  <c r="AD102" s="1"/>
  <c r="CG102"/>
  <c r="CE102"/>
  <c r="CC102"/>
  <c r="CG103"/>
  <c r="CE103"/>
  <c r="CC103"/>
  <c r="CG104"/>
  <c r="CE104"/>
  <c r="CC104"/>
  <c r="AH89"/>
  <c r="N90"/>
  <c r="S90" s="1"/>
  <c r="AB90" s="1"/>
  <c r="BB90" s="1"/>
  <c r="R90"/>
  <c r="AN90"/>
  <c r="AQ90" s="1"/>
  <c r="Q91"/>
  <c r="S91" s="1"/>
  <c r="AB91" s="1"/>
  <c r="AH91"/>
  <c r="AM91"/>
  <c r="AQ91" s="1"/>
  <c r="AD92"/>
  <c r="K94"/>
  <c r="S94" s="1"/>
  <c r="AB94" s="1"/>
  <c r="AM94"/>
  <c r="AQ94" s="1"/>
  <c r="AD95"/>
  <c r="AA96"/>
  <c r="Q97"/>
  <c r="S97" s="1"/>
  <c r="AB97" s="1"/>
  <c r="BB97" s="1"/>
  <c r="AH97"/>
  <c r="AM97"/>
  <c r="AQ97" s="1"/>
  <c r="AD98"/>
  <c r="AD100"/>
  <c r="K102"/>
  <c r="S102" s="1"/>
  <c r="AB102" s="1"/>
  <c r="BF102" s="1"/>
  <c r="AM102"/>
  <c r="AQ102" s="1"/>
  <c r="CA106"/>
  <c r="CB106" s="1"/>
  <c r="AD107"/>
  <c r="AP107"/>
  <c r="AN107"/>
  <c r="R107"/>
  <c r="AG107" s="1"/>
  <c r="CA110"/>
  <c r="CB110" s="1"/>
  <c r="Q92"/>
  <c r="S92" s="1"/>
  <c r="AB92" s="1"/>
  <c r="AN92"/>
  <c r="AQ92" s="1"/>
  <c r="Q93"/>
  <c r="S93" s="1"/>
  <c r="AB93" s="1"/>
  <c r="AH93"/>
  <c r="AM93"/>
  <c r="AQ93" s="1"/>
  <c r="K95"/>
  <c r="S95" s="1"/>
  <c r="AH95"/>
  <c r="AM95"/>
  <c r="AQ95" s="1"/>
  <c r="K98"/>
  <c r="S98" s="1"/>
  <c r="AH98"/>
  <c r="AM98"/>
  <c r="AQ98" s="1"/>
  <c r="N99"/>
  <c r="S99" s="1"/>
  <c r="AB99" s="1"/>
  <c r="BF99" s="1"/>
  <c r="R99"/>
  <c r="AN99"/>
  <c r="AQ99" s="1"/>
  <c r="K100"/>
  <c r="S100" s="1"/>
  <c r="AN100"/>
  <c r="AQ100" s="1"/>
  <c r="K101"/>
  <c r="S101" s="1"/>
  <c r="AH101"/>
  <c r="AM101"/>
  <c r="AQ101" s="1"/>
  <c r="AN103"/>
  <c r="AP103"/>
  <c r="AM104"/>
  <c r="AO104"/>
  <c r="R105"/>
  <c r="AG105" s="1"/>
  <c r="CC105"/>
  <c r="CG105"/>
  <c r="AP106"/>
  <c r="K107"/>
  <c r="S107" s="1"/>
  <c r="AB107" s="1"/>
  <c r="BB107" s="1"/>
  <c r="AH107"/>
  <c r="AM107"/>
  <c r="CE107"/>
  <c r="AD108"/>
  <c r="AA109"/>
  <c r="CC109"/>
  <c r="CG109"/>
  <c r="AI105"/>
  <c r="AP105"/>
  <c r="AN105"/>
  <c r="CA108"/>
  <c r="CB108" s="1"/>
  <c r="AP109"/>
  <c r="AN109"/>
  <c r="R109"/>
  <c r="CG111"/>
  <c r="CE111"/>
  <c r="CC111"/>
  <c r="N103"/>
  <c r="S103" s="1"/>
  <c r="R103"/>
  <c r="AG103" s="1"/>
  <c r="AA103"/>
  <c r="AM103"/>
  <c r="N104"/>
  <c r="S104" s="1"/>
  <c r="R104"/>
  <c r="BZ104" s="1"/>
  <c r="AA104"/>
  <c r="AN104"/>
  <c r="K105"/>
  <c r="S105" s="1"/>
  <c r="AB105" s="1"/>
  <c r="AM105"/>
  <c r="AQ105" s="1"/>
  <c r="N106"/>
  <c r="R106"/>
  <c r="AG106" s="1"/>
  <c r="AJ107"/>
  <c r="AO107"/>
  <c r="CC107"/>
  <c r="K109"/>
  <c r="S109" s="1"/>
  <c r="AB109" s="1"/>
  <c r="AM109"/>
  <c r="AD110"/>
  <c r="K106"/>
  <c r="AH106"/>
  <c r="AM106"/>
  <c r="AQ106" s="1"/>
  <c r="K108"/>
  <c r="S108" s="1"/>
  <c r="AH108"/>
  <c r="AM108"/>
  <c r="AQ108" s="1"/>
  <c r="K110"/>
  <c r="S110" s="1"/>
  <c r="AH110"/>
  <c r="AM110"/>
  <c r="AQ110" s="1"/>
  <c r="H111"/>
  <c r="H114" s="1"/>
  <c r="R111"/>
  <c r="AI111"/>
  <c r="AM111"/>
  <c r="E111"/>
  <c r="E114" s="1"/>
  <c r="K111"/>
  <c r="AH111"/>
  <c r="AN111"/>
  <c r="FO13" i="18"/>
  <c r="FQ13"/>
  <c r="FM13"/>
  <c r="FO23"/>
  <c r="FQ23"/>
  <c r="FM23"/>
  <c r="FQ42"/>
  <c r="FO42"/>
  <c r="FM42"/>
  <c r="FQ11"/>
  <c r="FO11"/>
  <c r="FM11"/>
  <c r="FO32"/>
  <c r="FQ32"/>
  <c r="FM32"/>
  <c r="FQ40"/>
  <c r="FO40"/>
  <c r="FM40"/>
  <c r="CE23" i="17"/>
  <c r="CC23"/>
  <c r="CE34"/>
  <c r="CC34"/>
  <c r="DR85" i="18"/>
  <c r="DR73"/>
  <c r="DR76"/>
  <c r="DR74"/>
  <c r="DR69"/>
  <c r="DR63"/>
  <c r="DR52"/>
  <c r="DR65"/>
  <c r="DR60"/>
  <c r="DR56"/>
  <c r="DR54"/>
  <c r="DR50"/>
  <c r="DR48"/>
  <c r="DR46"/>
  <c r="DR44"/>
  <c r="DR42"/>
  <c r="DR32"/>
  <c r="DR30"/>
  <c r="DR24"/>
  <c r="DR23"/>
  <c r="DR64"/>
  <c r="DR62"/>
  <c r="DR58"/>
  <c r="EP85"/>
  <c r="EP68"/>
  <c r="EP49"/>
  <c r="EP48"/>
  <c r="ET85"/>
  <c r="ET66"/>
  <c r="ET50"/>
  <c r="EV72"/>
  <c r="EV49"/>
  <c r="EV85"/>
  <c r="EX85"/>
  <c r="EX72"/>
  <c r="FB85"/>
  <c r="FB72"/>
  <c r="FB50"/>
  <c r="FD68"/>
  <c r="FD51"/>
  <c r="FD85"/>
  <c r="FF85"/>
  <c r="FF74"/>
  <c r="FF51"/>
  <c r="FF34"/>
  <c r="DO12"/>
  <c r="DX12"/>
  <c r="EB12" s="1"/>
  <c r="DV12"/>
  <c r="DD12"/>
  <c r="FK14"/>
  <c r="FL14" s="1"/>
  <c r="FK18"/>
  <c r="FL18" s="1"/>
  <c r="EI25"/>
  <c r="EG25"/>
  <c r="EE25"/>
  <c r="EC25"/>
  <c r="FK27"/>
  <c r="FL27" s="1"/>
  <c r="FQ28"/>
  <c r="FO28"/>
  <c r="FM28"/>
  <c r="FK33"/>
  <c r="FL33" s="1"/>
  <c r="FK35"/>
  <c r="FL35" s="1"/>
  <c r="DX38"/>
  <c r="EB38" s="1"/>
  <c r="DV38"/>
  <c r="DD38"/>
  <c r="FQ44"/>
  <c r="FO44"/>
  <c r="FM44"/>
  <c r="FQ52"/>
  <c r="FO52"/>
  <c r="FM52"/>
  <c r="CE30" i="17"/>
  <c r="CC30"/>
  <c r="EL85" i="18"/>
  <c r="EL74"/>
  <c r="EL51"/>
  <c r="EL34"/>
  <c r="EO2"/>
  <c r="EN72"/>
  <c r="EN49"/>
  <c r="EN85"/>
  <c r="FO73"/>
  <c r="FO72"/>
  <c r="FO71"/>
  <c r="FS86"/>
  <c r="FS85"/>
  <c r="FS76"/>
  <c r="FS74"/>
  <c r="FS67"/>
  <c r="FS65"/>
  <c r="FS64"/>
  <c r="FS62"/>
  <c r="FS60"/>
  <c r="FS58"/>
  <c r="FS56"/>
  <c r="FS54"/>
  <c r="FS52"/>
  <c r="FS50"/>
  <c r="FS48"/>
  <c r="FS46"/>
  <c r="FS44"/>
  <c r="FS43"/>
  <c r="FS42"/>
  <c r="FS71"/>
  <c r="FS63"/>
  <c r="FS40"/>
  <c r="FS39"/>
  <c r="FS35"/>
  <c r="FS33"/>
  <c r="FS25"/>
  <c r="FS21"/>
  <c r="FS18"/>
  <c r="FS16"/>
  <c r="FS14"/>
  <c r="FS10"/>
  <c r="FS59"/>
  <c r="BN88"/>
  <c r="DX4"/>
  <c r="DD4"/>
  <c r="DX5"/>
  <c r="EB5" s="1"/>
  <c r="DD5"/>
  <c r="DX6"/>
  <c r="EB6" s="1"/>
  <c r="DD6"/>
  <c r="BZ88"/>
  <c r="DD7"/>
  <c r="DX8"/>
  <c r="EB8" s="1"/>
  <c r="DD8"/>
  <c r="DX9"/>
  <c r="EB9" s="1"/>
  <c r="DD9"/>
  <c r="FK10"/>
  <c r="FL10" s="1"/>
  <c r="BQ88"/>
  <c r="DX13"/>
  <c r="EB13" s="1"/>
  <c r="FK16"/>
  <c r="FL16" s="1"/>
  <c r="DP16"/>
  <c r="DX19"/>
  <c r="EB19" s="1"/>
  <c r="DV19"/>
  <c r="DD19"/>
  <c r="DO19" s="1"/>
  <c r="FK21"/>
  <c r="FL21" s="1"/>
  <c r="DT22"/>
  <c r="FK25"/>
  <c r="FL25" s="1"/>
  <c r="DP25"/>
  <c r="DX26"/>
  <c r="EB26" s="1"/>
  <c r="DV26"/>
  <c r="DD26"/>
  <c r="DX31"/>
  <c r="EB31" s="1"/>
  <c r="DD31"/>
  <c r="DO34"/>
  <c r="DX34"/>
  <c r="EB34" s="1"/>
  <c r="DV34"/>
  <c r="DD34"/>
  <c r="DX36"/>
  <c r="EB36" s="1"/>
  <c r="DD36"/>
  <c r="DU36" s="1"/>
  <c r="FK37"/>
  <c r="FL37" s="1"/>
  <c r="FK39"/>
  <c r="FL39" s="1"/>
  <c r="FQ43"/>
  <c r="FO43"/>
  <c r="FM43"/>
  <c r="DU44"/>
  <c r="DS44"/>
  <c r="DJ44"/>
  <c r="DK44"/>
  <c r="FQ45"/>
  <c r="FM45"/>
  <c r="FQ47"/>
  <c r="FM47"/>
  <c r="FQ49"/>
  <c r="FM49"/>
  <c r="FQ51"/>
  <c r="FM51"/>
  <c r="ER2"/>
  <c r="EZ2"/>
  <c r="FO4"/>
  <c r="DT5"/>
  <c r="FO5"/>
  <c r="DT6"/>
  <c r="FO6"/>
  <c r="DT7"/>
  <c r="FO7"/>
  <c r="DT8"/>
  <c r="FO8"/>
  <c r="DT9"/>
  <c r="FO9"/>
  <c r="DO10"/>
  <c r="DT10"/>
  <c r="DE11"/>
  <c r="DM11" s="1"/>
  <c r="EP11" s="1"/>
  <c r="EX11"/>
  <c r="BD12"/>
  <c r="DE12" s="1"/>
  <c r="DM12" s="1"/>
  <c r="DU12"/>
  <c r="FO12"/>
  <c r="DR14"/>
  <c r="FO15"/>
  <c r="DO16"/>
  <c r="DT16"/>
  <c r="DO18"/>
  <c r="DT18"/>
  <c r="BS20"/>
  <c r="FK20"/>
  <c r="FL20" s="1"/>
  <c r="DO21"/>
  <c r="DT21"/>
  <c r="EV21"/>
  <c r="FK24"/>
  <c r="FL24" s="1"/>
  <c r="DO25"/>
  <c r="DT25"/>
  <c r="EF25"/>
  <c r="EJ25"/>
  <c r="EN25"/>
  <c r="EV25"/>
  <c r="FD25"/>
  <c r="BP27"/>
  <c r="DE27" s="1"/>
  <c r="DD27"/>
  <c r="DR27" s="1"/>
  <c r="BS28"/>
  <c r="DX28"/>
  <c r="EB28" s="1"/>
  <c r="FK30"/>
  <c r="FL30" s="1"/>
  <c r="DT31"/>
  <c r="FO31"/>
  <c r="DU32"/>
  <c r="FO36"/>
  <c r="DE37"/>
  <c r="DM37" s="1"/>
  <c r="EP37" s="1"/>
  <c r="EX37"/>
  <c r="BD38"/>
  <c r="DE38" s="1"/>
  <c r="DM38" s="1"/>
  <c r="DU38"/>
  <c r="FO38"/>
  <c r="DO41"/>
  <c r="DU41"/>
  <c r="DR43"/>
  <c r="DO46"/>
  <c r="DO48"/>
  <c r="FD48"/>
  <c r="DO50"/>
  <c r="FD50"/>
  <c r="EK2"/>
  <c r="BP4"/>
  <c r="FM4"/>
  <c r="BP5"/>
  <c r="DE5" s="1"/>
  <c r="DM5" s="1"/>
  <c r="FM5"/>
  <c r="BP6"/>
  <c r="DE6" s="1"/>
  <c r="DM6" s="1"/>
  <c r="FM6"/>
  <c r="EB7"/>
  <c r="BP7"/>
  <c r="CB7"/>
  <c r="DE7" s="1"/>
  <c r="DM7" s="1"/>
  <c r="FM7"/>
  <c r="CB8"/>
  <c r="DE8" s="1"/>
  <c r="DM8" s="1"/>
  <c r="FM8"/>
  <c r="BP9"/>
  <c r="DE9" s="1"/>
  <c r="DM9" s="1"/>
  <c r="FM9"/>
  <c r="DR10"/>
  <c r="CB11"/>
  <c r="DD11"/>
  <c r="EV11"/>
  <c r="DS12"/>
  <c r="FM12"/>
  <c r="BS13"/>
  <c r="BD14"/>
  <c r="DE14" s="1"/>
  <c r="DO14"/>
  <c r="EB15"/>
  <c r="DD15"/>
  <c r="CB15"/>
  <c r="DJ15"/>
  <c r="FM15"/>
  <c r="DE16"/>
  <c r="DM16" s="1"/>
  <c r="EV16" s="1"/>
  <c r="DR16"/>
  <c r="EL16"/>
  <c r="EP16"/>
  <c r="ER16" s="1"/>
  <c r="ET16"/>
  <c r="EX16"/>
  <c r="FB16"/>
  <c r="FF16"/>
  <c r="DU18"/>
  <c r="DR18"/>
  <c r="BD19"/>
  <c r="DE19" s="1"/>
  <c r="DM19" s="1"/>
  <c r="DU19"/>
  <c r="DK20"/>
  <c r="DD20"/>
  <c r="DR20" s="1"/>
  <c r="DJ20"/>
  <c r="DE21"/>
  <c r="DM21" s="1"/>
  <c r="DR21"/>
  <c r="EL21"/>
  <c r="EP21"/>
  <c r="ER21" s="1"/>
  <c r="ET21"/>
  <c r="EX21"/>
  <c r="FB21"/>
  <c r="FF21"/>
  <c r="EB24"/>
  <c r="BV24"/>
  <c r="DJ24"/>
  <c r="DR25"/>
  <c r="ED25"/>
  <c r="EH25"/>
  <c r="EL25"/>
  <c r="EO25" s="1"/>
  <c r="EP25"/>
  <c r="ET25"/>
  <c r="EX25"/>
  <c r="FB25"/>
  <c r="FF25"/>
  <c r="BD26"/>
  <c r="DE26" s="1"/>
  <c r="DM26" s="1"/>
  <c r="FS26"/>
  <c r="DU27"/>
  <c r="DJ27"/>
  <c r="DJ28"/>
  <c r="BV28"/>
  <c r="DD28"/>
  <c r="EB30"/>
  <c r="BV30"/>
  <c r="DJ30"/>
  <c r="BP31"/>
  <c r="DE31" s="1"/>
  <c r="DM31" s="1"/>
  <c r="FM31"/>
  <c r="BP32"/>
  <c r="DJ32"/>
  <c r="FS32"/>
  <c r="BP33"/>
  <c r="DE33" s="1"/>
  <c r="DM33" s="1"/>
  <c r="DR33"/>
  <c r="EP33"/>
  <c r="FF33"/>
  <c r="BD34"/>
  <c r="DE34" s="1"/>
  <c r="DM34" s="1"/>
  <c r="ET34" s="1"/>
  <c r="DU34"/>
  <c r="FS34"/>
  <c r="BP35"/>
  <c r="DE35" s="1"/>
  <c r="DR35"/>
  <c r="BP36"/>
  <c r="DE36" s="1"/>
  <c r="DM36" s="1"/>
  <c r="FM36"/>
  <c r="CT37"/>
  <c r="DD37"/>
  <c r="DS37" s="1"/>
  <c r="DS38"/>
  <c r="FM38"/>
  <c r="CB39"/>
  <c r="DE39" s="1"/>
  <c r="DR39"/>
  <c r="BD40"/>
  <c r="DE40" s="1"/>
  <c r="DD40"/>
  <c r="FJ40" s="1"/>
  <c r="DO40"/>
  <c r="DT40"/>
  <c r="DR41"/>
  <c r="FS41"/>
  <c r="EB42"/>
  <c r="BV42"/>
  <c r="DJ42"/>
  <c r="DT44"/>
  <c r="FO63"/>
  <c r="FO66"/>
  <c r="DX53"/>
  <c r="EB53" s="1"/>
  <c r="DV53"/>
  <c r="DD53"/>
  <c r="FK58"/>
  <c r="FL58" s="1"/>
  <c r="DO59"/>
  <c r="DX59"/>
  <c r="EB59" s="1"/>
  <c r="DV59"/>
  <c r="DD59"/>
  <c r="DT63"/>
  <c r="DO63"/>
  <c r="FK64"/>
  <c r="FL64" s="1"/>
  <c r="DU65"/>
  <c r="DS65"/>
  <c r="FQ65"/>
  <c r="FO65"/>
  <c r="FM65"/>
  <c r="FK67"/>
  <c r="FL67" s="1"/>
  <c r="DX71"/>
  <c r="EB71" s="1"/>
  <c r="DV71"/>
  <c r="FQ75"/>
  <c r="FO75"/>
  <c r="FM75"/>
  <c r="DX78"/>
  <c r="EB78" s="1"/>
  <c r="DD78"/>
  <c r="DX79"/>
  <c r="EB79" s="1"/>
  <c r="DD79"/>
  <c r="DK80"/>
  <c r="DJ80"/>
  <c r="FQ82"/>
  <c r="FO82"/>
  <c r="FM82"/>
  <c r="DX83"/>
  <c r="EB83" s="1"/>
  <c r="DV83"/>
  <c r="FQ84"/>
  <c r="FM84"/>
  <c r="DX84"/>
  <c r="EB84" s="1"/>
  <c r="DV84"/>
  <c r="DD84"/>
  <c r="FQ86"/>
  <c r="FO86"/>
  <c r="FM86"/>
  <c r="EM85"/>
  <c r="EQ85"/>
  <c r="ES85"/>
  <c r="EU85"/>
  <c r="EU50"/>
  <c r="EW85"/>
  <c r="EW74"/>
  <c r="EY85"/>
  <c r="EY50"/>
  <c r="FA85"/>
  <c r="FA62"/>
  <c r="FA50"/>
  <c r="FC85"/>
  <c r="FC74"/>
  <c r="FC48"/>
  <c r="FE85"/>
  <c r="FE74"/>
  <c r="FJ84"/>
  <c r="FJ85"/>
  <c r="FJ73"/>
  <c r="FJ76"/>
  <c r="FJ74"/>
  <c r="FJ63"/>
  <c r="FJ59"/>
  <c r="FJ53"/>
  <c r="DU43"/>
  <c r="DS43"/>
  <c r="DX45"/>
  <c r="EB45" s="1"/>
  <c r="DD45"/>
  <c r="FK46"/>
  <c r="FL46" s="1"/>
  <c r="FK48"/>
  <c r="FL48" s="1"/>
  <c r="DX49"/>
  <c r="EB49" s="1"/>
  <c r="DD49"/>
  <c r="FK50"/>
  <c r="FL50" s="1"/>
  <c r="DX51"/>
  <c r="EB51" s="1"/>
  <c r="DD51"/>
  <c r="FK54"/>
  <c r="FL54" s="1"/>
  <c r="DX55"/>
  <c r="EB55" s="1"/>
  <c r="DD55"/>
  <c r="FK56"/>
  <c r="FL56" s="1"/>
  <c r="FK60"/>
  <c r="FL60" s="1"/>
  <c r="DX61"/>
  <c r="EB61" s="1"/>
  <c r="DD61"/>
  <c r="FK62"/>
  <c r="FL62" s="1"/>
  <c r="DP62"/>
  <c r="DX66"/>
  <c r="EB66" s="1"/>
  <c r="DV66"/>
  <c r="DD66"/>
  <c r="DX68"/>
  <c r="EB68" s="1"/>
  <c r="DV68"/>
  <c r="DD68"/>
  <c r="FK69"/>
  <c r="FL69" s="1"/>
  <c r="DX69"/>
  <c r="EB69" s="1"/>
  <c r="DK69"/>
  <c r="DD69"/>
  <c r="FS69" s="1"/>
  <c r="FK70"/>
  <c r="FL70" s="1"/>
  <c r="FQ71"/>
  <c r="FM71"/>
  <c r="FQ72"/>
  <c r="FM72"/>
  <c r="FQ73"/>
  <c r="FM73"/>
  <c r="DU76"/>
  <c r="DS76"/>
  <c r="FQ76"/>
  <c r="FO76"/>
  <c r="FM76"/>
  <c r="FQ81"/>
  <c r="FM81"/>
  <c r="FO81"/>
  <c r="EI85"/>
  <c r="EG85"/>
  <c r="EE85"/>
  <c r="EC85"/>
  <c r="EH85"/>
  <c r="ED85"/>
  <c r="EJ85"/>
  <c r="FJ52"/>
  <c r="BD53"/>
  <c r="DE53" s="1"/>
  <c r="DM53" s="1"/>
  <c r="FO53"/>
  <c r="DO54"/>
  <c r="FO55"/>
  <c r="DO56"/>
  <c r="BD59"/>
  <c r="DE59" s="1"/>
  <c r="DM59" s="1"/>
  <c r="DU59"/>
  <c r="FO59"/>
  <c r="DO60"/>
  <c r="FO61"/>
  <c r="FJ62"/>
  <c r="DJ63"/>
  <c r="DU63"/>
  <c r="DO65"/>
  <c r="DT65"/>
  <c r="BS67"/>
  <c r="DX67"/>
  <c r="EB67" s="1"/>
  <c r="FO68"/>
  <c r="FQ68"/>
  <c r="BD71"/>
  <c r="DD71"/>
  <c r="DR71" s="1"/>
  <c r="BV71"/>
  <c r="DE71" s="1"/>
  <c r="DO74"/>
  <c r="CB75"/>
  <c r="DD75"/>
  <c r="FO78"/>
  <c r="DC78"/>
  <c r="DE78" s="1"/>
  <c r="DM78" s="1"/>
  <c r="FM78"/>
  <c r="FO79"/>
  <c r="CB79"/>
  <c r="DE79" s="1"/>
  <c r="DM79" s="1"/>
  <c r="FA79" s="1"/>
  <c r="FM79"/>
  <c r="AI83"/>
  <c r="AI88" s="1"/>
  <c r="BG83"/>
  <c r="DC84"/>
  <c r="DE84" s="1"/>
  <c r="DM84" s="1"/>
  <c r="FO84"/>
  <c r="AG88"/>
  <c r="FG2"/>
  <c r="E88"/>
  <c r="BG88"/>
  <c r="BY88"/>
  <c r="CH88"/>
  <c r="FJ4"/>
  <c r="FJ5"/>
  <c r="FJ6"/>
  <c r="FJ7"/>
  <c r="FJ8"/>
  <c r="FJ9"/>
  <c r="BB88"/>
  <c r="BD10"/>
  <c r="DS10"/>
  <c r="ES11"/>
  <c r="FA11"/>
  <c r="FJ12"/>
  <c r="BT88"/>
  <c r="BV13"/>
  <c r="BV88" s="1"/>
  <c r="DD13"/>
  <c r="DS14"/>
  <c r="BS15"/>
  <c r="FJ15"/>
  <c r="DS16"/>
  <c r="EM16"/>
  <c r="EQ16"/>
  <c r="ES16"/>
  <c r="EU16"/>
  <c r="EW16"/>
  <c r="EY16"/>
  <c r="FA16"/>
  <c r="FC16"/>
  <c r="FE16"/>
  <c r="BP17"/>
  <c r="DE17" s="1"/>
  <c r="DM17" s="1"/>
  <c r="DD17"/>
  <c r="Z18"/>
  <c r="DE18" s="1"/>
  <c r="DS18"/>
  <c r="BV20"/>
  <c r="DE20" s="1"/>
  <c r="DM20" s="1"/>
  <c r="DO20"/>
  <c r="FJ20"/>
  <c r="DS21"/>
  <c r="EM21"/>
  <c r="EQ21"/>
  <c r="ES21"/>
  <c r="EU21"/>
  <c r="EW21"/>
  <c r="EY21"/>
  <c r="FA21"/>
  <c r="FC21"/>
  <c r="FE21"/>
  <c r="CR88"/>
  <c r="CT22"/>
  <c r="DE22" s="1"/>
  <c r="DM22" s="1"/>
  <c r="DD22"/>
  <c r="FS22" s="1"/>
  <c r="DX22"/>
  <c r="EB22" s="1"/>
  <c r="FJ22"/>
  <c r="BD23"/>
  <c r="DE23" s="1"/>
  <c r="DM23" s="1"/>
  <c r="DD23"/>
  <c r="DO23"/>
  <c r="DV23"/>
  <c r="FJ23"/>
  <c r="BS24"/>
  <c r="DO24"/>
  <c r="FJ24"/>
  <c r="DS25"/>
  <c r="EM25"/>
  <c r="EQ25"/>
  <c r="ES25"/>
  <c r="EU25"/>
  <c r="EW25"/>
  <c r="EY25"/>
  <c r="FA25"/>
  <c r="FC25"/>
  <c r="FE25"/>
  <c r="FJ26"/>
  <c r="CB29"/>
  <c r="DE29" s="1"/>
  <c r="DM29" s="1"/>
  <c r="DD29"/>
  <c r="BS30"/>
  <c r="DO30"/>
  <c r="FJ30"/>
  <c r="FJ31"/>
  <c r="CB32"/>
  <c r="DE32" s="1"/>
  <c r="DO32"/>
  <c r="FJ32"/>
  <c r="DS33"/>
  <c r="EQ33"/>
  <c r="EY33"/>
  <c r="FJ34"/>
  <c r="DS35"/>
  <c r="FJ36"/>
  <c r="EQ37"/>
  <c r="EY37"/>
  <c r="FJ38"/>
  <c r="DS39"/>
  <c r="BP41"/>
  <c r="DE41" s="1"/>
  <c r="FJ41"/>
  <c r="BS42"/>
  <c r="DO42"/>
  <c r="FJ42"/>
  <c r="DE43"/>
  <c r="DM43" s="1"/>
  <c r="DO43"/>
  <c r="DT43"/>
  <c r="BS44"/>
  <c r="BV44"/>
  <c r="FJ44"/>
  <c r="CT45"/>
  <c r="DE45" s="1"/>
  <c r="DM45" s="1"/>
  <c r="ES45"/>
  <c r="FA45"/>
  <c r="DE46"/>
  <c r="DM46" s="1"/>
  <c r="FJ46"/>
  <c r="DK47"/>
  <c r="DH47"/>
  <c r="DD47"/>
  <c r="DJ47"/>
  <c r="DU47"/>
  <c r="DE48"/>
  <c r="DM48" s="1"/>
  <c r="EX48" s="1"/>
  <c r="FJ48"/>
  <c r="BP49"/>
  <c r="DE49" s="1"/>
  <c r="DM49" s="1"/>
  <c r="ET49" s="1"/>
  <c r="DU49"/>
  <c r="ES49"/>
  <c r="EW49"/>
  <c r="FA49"/>
  <c r="FE49"/>
  <c r="DE50"/>
  <c r="DM50" s="1"/>
  <c r="FF50" s="1"/>
  <c r="FJ50"/>
  <c r="BP51"/>
  <c r="DE51" s="1"/>
  <c r="DM51" s="1"/>
  <c r="EX51" s="1"/>
  <c r="DU51"/>
  <c r="ES51"/>
  <c r="EW51"/>
  <c r="FA51"/>
  <c r="FE51"/>
  <c r="BP52"/>
  <c r="DJ52"/>
  <c r="FM53"/>
  <c r="DE54"/>
  <c r="FJ54"/>
  <c r="CB55"/>
  <c r="DE55" s="1"/>
  <c r="DM55" s="1"/>
  <c r="DU55"/>
  <c r="ES55"/>
  <c r="FA55"/>
  <c r="FM55"/>
  <c r="DE56"/>
  <c r="DM56" s="1"/>
  <c r="FJ56"/>
  <c r="BD58"/>
  <c r="DE58" s="1"/>
  <c r="DO58"/>
  <c r="DS59"/>
  <c r="FM59"/>
  <c r="DE60"/>
  <c r="DM60" s="1"/>
  <c r="FJ60"/>
  <c r="BP61"/>
  <c r="DE61" s="1"/>
  <c r="DM61" s="1"/>
  <c r="ES61" s="1"/>
  <c r="FM61"/>
  <c r="DE62"/>
  <c r="DM62" s="1"/>
  <c r="DO62"/>
  <c r="DS63"/>
  <c r="BD64"/>
  <c r="DE64" s="1"/>
  <c r="DO64"/>
  <c r="BS65"/>
  <c r="BV65"/>
  <c r="DE65" s="1"/>
  <c r="DK65"/>
  <c r="FJ65"/>
  <c r="BD66"/>
  <c r="DE66" s="1"/>
  <c r="DM66" s="1"/>
  <c r="EP66" s="1"/>
  <c r="DU66"/>
  <c r="EM66"/>
  <c r="EQ66"/>
  <c r="EU66"/>
  <c r="EY66"/>
  <c r="FC66"/>
  <c r="DU67"/>
  <c r="DJ67"/>
  <c r="BV67"/>
  <c r="DE67" s="1"/>
  <c r="DD67"/>
  <c r="FJ67"/>
  <c r="BD68"/>
  <c r="DE68" s="1"/>
  <c r="DM68" s="1"/>
  <c r="ET68" s="1"/>
  <c r="DU68"/>
  <c r="EW68"/>
  <c r="FE68"/>
  <c r="FM68"/>
  <c r="BS69"/>
  <c r="BP70"/>
  <c r="DE70" s="1"/>
  <c r="DD70"/>
  <c r="DJ71"/>
  <c r="DU71"/>
  <c r="DP72"/>
  <c r="CT76"/>
  <c r="DE76" s="1"/>
  <c r="DO76"/>
  <c r="FO77"/>
  <c r="FQ77"/>
  <c r="FQ78"/>
  <c r="FQ79"/>
  <c r="FK80"/>
  <c r="FL80" s="1"/>
  <c r="T82"/>
  <c r="T88" s="1"/>
  <c r="AX82"/>
  <c r="AX88" s="1"/>
  <c r="DO85"/>
  <c r="EF85"/>
  <c r="FJ86"/>
  <c r="DA88"/>
  <c r="DX72"/>
  <c r="EB72" s="1"/>
  <c r="DD72"/>
  <c r="DT72" s="1"/>
  <c r="DX73"/>
  <c r="EB73" s="1"/>
  <c r="DD73"/>
  <c r="FS73" s="1"/>
  <c r="FK74"/>
  <c r="FL74" s="1"/>
  <c r="DX77"/>
  <c r="EB77" s="1"/>
  <c r="DV77"/>
  <c r="DD77"/>
  <c r="DT77" s="1"/>
  <c r="DS46"/>
  <c r="BS47"/>
  <c r="CB47"/>
  <c r="DS48"/>
  <c r="DS50"/>
  <c r="CB52"/>
  <c r="DE52" s="1"/>
  <c r="DO52"/>
  <c r="DS54"/>
  <c r="DS56"/>
  <c r="BP57"/>
  <c r="DE57" s="1"/>
  <c r="DM57" s="1"/>
  <c r="DD57"/>
  <c r="DR57" s="1"/>
  <c r="DS58"/>
  <c r="DS60"/>
  <c r="DS62"/>
  <c r="BS63"/>
  <c r="CB63"/>
  <c r="DE63" s="1"/>
  <c r="DS64"/>
  <c r="DS67"/>
  <c r="DT69"/>
  <c r="DJ69"/>
  <c r="BV69"/>
  <c r="DU70"/>
  <c r="DJ70"/>
  <c r="DK71"/>
  <c r="CB72"/>
  <c r="DE72" s="1"/>
  <c r="DM72" s="1"/>
  <c r="FF72" s="1"/>
  <c r="CT73"/>
  <c r="DE73" s="1"/>
  <c r="DM73" s="1"/>
  <c r="DE74"/>
  <c r="DM74" s="1"/>
  <c r="EX74" s="1"/>
  <c r="DE75"/>
  <c r="DM75" s="1"/>
  <c r="BD77"/>
  <c r="DE77" s="1"/>
  <c r="DM77" s="1"/>
  <c r="EW77" s="1"/>
  <c r="EB80"/>
  <c r="DD80"/>
  <c r="DT80" s="1"/>
  <c r="CB80"/>
  <c r="DT82"/>
  <c r="DX82"/>
  <c r="EB82" s="1"/>
  <c r="H82"/>
  <c r="H88" s="1"/>
  <c r="AF82"/>
  <c r="AF88" s="1"/>
  <c r="AL82"/>
  <c r="AL88" s="1"/>
  <c r="FO83"/>
  <c r="DX81"/>
  <c r="EB81" s="1"/>
  <c r="DV81"/>
  <c r="FK85"/>
  <c r="FL85" s="1"/>
  <c r="DP85"/>
  <c r="DS86"/>
  <c r="DH71"/>
  <c r="DO72"/>
  <c r="DO73"/>
  <c r="DS74"/>
  <c r="BS80"/>
  <c r="BD81"/>
  <c r="DE81" s="1"/>
  <c r="DM81" s="1"/>
  <c r="DD81"/>
  <c r="K82"/>
  <c r="K88" s="1"/>
  <c r="N82"/>
  <c r="N88" s="1"/>
  <c r="W82"/>
  <c r="W88" s="1"/>
  <c r="AO82"/>
  <c r="AO88" s="1"/>
  <c r="AR82"/>
  <c r="AR88" s="1"/>
  <c r="BA82"/>
  <c r="BA88" s="1"/>
  <c r="BP82"/>
  <c r="CB82"/>
  <c r="DD82"/>
  <c r="CN83"/>
  <c r="CN88" s="1"/>
  <c r="DD83"/>
  <c r="CW83"/>
  <c r="BD86"/>
  <c r="DE86" s="1"/>
  <c r="DD86"/>
  <c r="DR86" s="1"/>
  <c r="DO86"/>
  <c r="DT86"/>
  <c r="AP88"/>
  <c r="E82"/>
  <c r="CZ82"/>
  <c r="DV82"/>
  <c r="DS85"/>
  <c r="CG7" i="17"/>
  <c r="CE7"/>
  <c r="CC7"/>
  <c r="CE9"/>
  <c r="CG9"/>
  <c r="CC9"/>
  <c r="CG10"/>
  <c r="CE10"/>
  <c r="CC10"/>
  <c r="CG11"/>
  <c r="CE11"/>
  <c r="CC11"/>
  <c r="CG12"/>
  <c r="CE12"/>
  <c r="CC12"/>
  <c r="CG13"/>
  <c r="CE13"/>
  <c r="CC13"/>
  <c r="CG14"/>
  <c r="CE14"/>
  <c r="CC14"/>
  <c r="CG15"/>
  <c r="CE15"/>
  <c r="CC15"/>
  <c r="CG16"/>
  <c r="CE16"/>
  <c r="CC16"/>
  <c r="CG17"/>
  <c r="CE17"/>
  <c r="CC17"/>
  <c r="CG18"/>
  <c r="CE18"/>
  <c r="CC18"/>
  <c r="CG29"/>
  <c r="CE29"/>
  <c r="CC29"/>
  <c r="CG4"/>
  <c r="CE4"/>
  <c r="CC4"/>
  <c r="CG8"/>
  <c r="CE8"/>
  <c r="CC8"/>
  <c r="CG19"/>
  <c r="CE19"/>
  <c r="CC19"/>
  <c r="CG20"/>
  <c r="CE20"/>
  <c r="CC20"/>
  <c r="AG111"/>
  <c r="AG107"/>
  <c r="AG101"/>
  <c r="AG100"/>
  <c r="AG109"/>
  <c r="AG93"/>
  <c r="AG98"/>
  <c r="AG95"/>
  <c r="AG92"/>
  <c r="AG80"/>
  <c r="AG77"/>
  <c r="AG74"/>
  <c r="AG72"/>
  <c r="AG66"/>
  <c r="AG63"/>
  <c r="AG61"/>
  <c r="AG86"/>
  <c r="AG84"/>
  <c r="AG75"/>
  <c r="AG70"/>
  <c r="AG68"/>
  <c r="AG58"/>
  <c r="AG55"/>
  <c r="AG46"/>
  <c r="AG42"/>
  <c r="AG40"/>
  <c r="AG57"/>
  <c r="AG53"/>
  <c r="AG51"/>
  <c r="AG48"/>
  <c r="AG37"/>
  <c r="CG106"/>
  <c r="CG79"/>
  <c r="CG76"/>
  <c r="CG73"/>
  <c r="CG71"/>
  <c r="CG54"/>
  <c r="CA22"/>
  <c r="CB22" s="1"/>
  <c r="AP23"/>
  <c r="AN23"/>
  <c r="R23"/>
  <c r="CA26"/>
  <c r="CB26" s="1"/>
  <c r="CA28"/>
  <c r="CB28" s="1"/>
  <c r="AJ29"/>
  <c r="AH29"/>
  <c r="AP30"/>
  <c r="AN30"/>
  <c r="R30"/>
  <c r="AD30" s="1"/>
  <c r="CA33"/>
  <c r="CB33" s="1"/>
  <c r="AP34"/>
  <c r="AN34"/>
  <c r="R34"/>
  <c r="AD34" s="1"/>
  <c r="CA36"/>
  <c r="CB36" s="1"/>
  <c r="AI37"/>
  <c r="AD37"/>
  <c r="AP37"/>
  <c r="AN37"/>
  <c r="CA38"/>
  <c r="CB38" s="1"/>
  <c r="AP39"/>
  <c r="AN39"/>
  <c r="R39"/>
  <c r="AH39" s="1"/>
  <c r="CG39"/>
  <c r="CE39"/>
  <c r="CC39"/>
  <c r="CG40"/>
  <c r="CE40"/>
  <c r="CC40"/>
  <c r="CG41"/>
  <c r="CE41"/>
  <c r="CC41"/>
  <c r="CG42"/>
  <c r="CE42"/>
  <c r="CC42"/>
  <c r="CG43"/>
  <c r="CE43"/>
  <c r="CC43"/>
  <c r="CG44"/>
  <c r="CE44"/>
  <c r="CC44"/>
  <c r="CG49"/>
  <c r="CE49"/>
  <c r="CC49"/>
  <c r="BG2"/>
  <c r="AM4"/>
  <c r="N5"/>
  <c r="S5" s="1"/>
  <c r="R5"/>
  <c r="AM5"/>
  <c r="CA5"/>
  <c r="CB5" s="1"/>
  <c r="AG6"/>
  <c r="AJ6"/>
  <c r="CA6"/>
  <c r="CB6" s="1"/>
  <c r="AG7"/>
  <c r="AD10"/>
  <c r="AG10"/>
  <c r="K11"/>
  <c r="S11" s="1"/>
  <c r="AB11" s="1"/>
  <c r="AO11"/>
  <c r="AD12"/>
  <c r="AG12"/>
  <c r="AM13"/>
  <c r="BD2"/>
  <c r="BV2"/>
  <c r="R4"/>
  <c r="AG4"/>
  <c r="AN4"/>
  <c r="AP4"/>
  <c r="AN5"/>
  <c r="AP5"/>
  <c r="K6"/>
  <c r="S6" s="1"/>
  <c r="AN6"/>
  <c r="AQ6" s="1"/>
  <c r="K7"/>
  <c r="S7" s="1"/>
  <c r="AH7"/>
  <c r="AM7"/>
  <c r="AQ7" s="1"/>
  <c r="N8"/>
  <c r="S8" s="1"/>
  <c r="AB8" s="1"/>
  <c r="R8"/>
  <c r="AI8" s="1"/>
  <c r="AD8"/>
  <c r="AG8"/>
  <c r="AM8"/>
  <c r="AQ8" s="1"/>
  <c r="N9"/>
  <c r="S9" s="1"/>
  <c r="AB9" s="1"/>
  <c r="BQ9" s="1"/>
  <c r="R9"/>
  <c r="AG9" s="1"/>
  <c r="AN9"/>
  <c r="AQ9" s="1"/>
  <c r="K10"/>
  <c r="S10" s="1"/>
  <c r="AH10"/>
  <c r="AM10"/>
  <c r="AQ10" s="1"/>
  <c r="R11"/>
  <c r="AJ11" s="1"/>
  <c r="AG11"/>
  <c r="AN11"/>
  <c r="AP11"/>
  <c r="O114"/>
  <c r="Q12"/>
  <c r="S12" s="1"/>
  <c r="AB12" s="1"/>
  <c r="AH12"/>
  <c r="AM12"/>
  <c r="AO12"/>
  <c r="BA12"/>
  <c r="BK12"/>
  <c r="BU12"/>
  <c r="R13"/>
  <c r="AJ13" s="1"/>
  <c r="AN13"/>
  <c r="AP13"/>
  <c r="K14"/>
  <c r="S14" s="1"/>
  <c r="AH14"/>
  <c r="AM14"/>
  <c r="AQ14" s="1"/>
  <c r="R15"/>
  <c r="AJ15" s="1"/>
  <c r="AG15"/>
  <c r="AN15"/>
  <c r="AP15"/>
  <c r="AN16"/>
  <c r="AP16"/>
  <c r="AM17"/>
  <c r="AO17"/>
  <c r="R18"/>
  <c r="AD18"/>
  <c r="AG18"/>
  <c r="AJ18"/>
  <c r="AM18"/>
  <c r="AO18"/>
  <c r="R19"/>
  <c r="AD19"/>
  <c r="AG19"/>
  <c r="AI19"/>
  <c r="AN19"/>
  <c r="AP19"/>
  <c r="K20"/>
  <c r="S20" s="1"/>
  <c r="AH20"/>
  <c r="AM20"/>
  <c r="AQ20" s="1"/>
  <c r="AA21"/>
  <c r="CC21"/>
  <c r="CG21"/>
  <c r="AG22"/>
  <c r="Q23"/>
  <c r="S23" s="1"/>
  <c r="AB23" s="1"/>
  <c r="AM23"/>
  <c r="AD24"/>
  <c r="AA25"/>
  <c r="CC25"/>
  <c r="CG25"/>
  <c r="AG26"/>
  <c r="CC27"/>
  <c r="CG27"/>
  <c r="AG28"/>
  <c r="AG29"/>
  <c r="K30"/>
  <c r="S30" s="1"/>
  <c r="AB30" s="1"/>
  <c r="BC30" s="1"/>
  <c r="AH30"/>
  <c r="AM30"/>
  <c r="BK30"/>
  <c r="AD31"/>
  <c r="AA32"/>
  <c r="CC32"/>
  <c r="CG32"/>
  <c r="AG33"/>
  <c r="K34"/>
  <c r="S34" s="1"/>
  <c r="AB34" s="1"/>
  <c r="AH34"/>
  <c r="AM34"/>
  <c r="AQ34" s="1"/>
  <c r="N35"/>
  <c r="R35"/>
  <c r="AG36"/>
  <c r="K37"/>
  <c r="AJ37"/>
  <c r="AO37"/>
  <c r="CC37"/>
  <c r="CG37"/>
  <c r="AG38"/>
  <c r="Q39"/>
  <c r="S39" s="1"/>
  <c r="AB39" s="1"/>
  <c r="BB39" s="1"/>
  <c r="AM39"/>
  <c r="CE50"/>
  <c r="CE52"/>
  <c r="CE56"/>
  <c r="AP21"/>
  <c r="AN21"/>
  <c r="R21"/>
  <c r="AD21" s="1"/>
  <c r="CA24"/>
  <c r="CB24" s="1"/>
  <c r="AP25"/>
  <c r="AN25"/>
  <c r="R25"/>
  <c r="AD25" s="1"/>
  <c r="CA31"/>
  <c r="CB31" s="1"/>
  <c r="AP32"/>
  <c r="AN32"/>
  <c r="R32"/>
  <c r="AD32" s="1"/>
  <c r="CG45"/>
  <c r="CE45"/>
  <c r="CC45"/>
  <c r="CG46"/>
  <c r="CE46"/>
  <c r="CC46"/>
  <c r="BO2"/>
  <c r="K4"/>
  <c r="AH4"/>
  <c r="AO4"/>
  <c r="AA5"/>
  <c r="AO5"/>
  <c r="AD7"/>
  <c r="AI7"/>
  <c r="BK9"/>
  <c r="BU9"/>
  <c r="AI10"/>
  <c r="Q13"/>
  <c r="S13" s="1"/>
  <c r="AB13" s="1"/>
  <c r="BM13"/>
  <c r="AD14"/>
  <c r="AG14"/>
  <c r="AI14"/>
  <c r="K15"/>
  <c r="S15" s="1"/>
  <c r="AB15" s="1"/>
  <c r="AH15"/>
  <c r="AM15"/>
  <c r="AQ15" s="1"/>
  <c r="BQ15"/>
  <c r="N16"/>
  <c r="S16" s="1"/>
  <c r="R16"/>
  <c r="AA16"/>
  <c r="AG16"/>
  <c r="AM16"/>
  <c r="N17"/>
  <c r="S17" s="1"/>
  <c r="R17"/>
  <c r="AA17"/>
  <c r="AG17"/>
  <c r="AN17"/>
  <c r="K18"/>
  <c r="S18" s="1"/>
  <c r="AB18" s="1"/>
  <c r="AN18"/>
  <c r="BB18"/>
  <c r="BT18"/>
  <c r="Q19"/>
  <c r="S19" s="1"/>
  <c r="AB19" s="1"/>
  <c r="BC19" s="1"/>
  <c r="AH19"/>
  <c r="AM19"/>
  <c r="BS19"/>
  <c r="AD20"/>
  <c r="AG20"/>
  <c r="K21"/>
  <c r="S21" s="1"/>
  <c r="AH21"/>
  <c r="AM21"/>
  <c r="AD22"/>
  <c r="BE23"/>
  <c r="BU23"/>
  <c r="CG23"/>
  <c r="AG24"/>
  <c r="Q25"/>
  <c r="S25" s="1"/>
  <c r="AB25" s="1"/>
  <c r="AM25"/>
  <c r="AQ25" s="1"/>
  <c r="BK25"/>
  <c r="AD26"/>
  <c r="AD28"/>
  <c r="AD29"/>
  <c r="BA30"/>
  <c r="BE30"/>
  <c r="BI30"/>
  <c r="BM30"/>
  <c r="BQ30"/>
  <c r="BU30"/>
  <c r="CG30"/>
  <c r="AG31"/>
  <c r="Q32"/>
  <c r="S32" s="1"/>
  <c r="AH32"/>
  <c r="AM32"/>
  <c r="AD33"/>
  <c r="BE34"/>
  <c r="BM34"/>
  <c r="BU34"/>
  <c r="CG34"/>
  <c r="AG35"/>
  <c r="CA35"/>
  <c r="CB35" s="1"/>
  <c r="AD36"/>
  <c r="AD38"/>
  <c r="BA39"/>
  <c r="BE39"/>
  <c r="BI39"/>
  <c r="BM39"/>
  <c r="BQ39"/>
  <c r="BU39"/>
  <c r="CE47"/>
  <c r="CE54"/>
  <c r="CA48"/>
  <c r="CB48" s="1"/>
  <c r="AO49"/>
  <c r="AM49"/>
  <c r="R49"/>
  <c r="AD49" s="1"/>
  <c r="CA51"/>
  <c r="CB51" s="1"/>
  <c r="CA53"/>
  <c r="CB53" s="1"/>
  <c r="AD54"/>
  <c r="AP54"/>
  <c r="AN54"/>
  <c r="R54"/>
  <c r="K22"/>
  <c r="S22" s="1"/>
  <c r="AH22"/>
  <c r="AM22"/>
  <c r="AQ22" s="1"/>
  <c r="K24"/>
  <c r="S24" s="1"/>
  <c r="AH24"/>
  <c r="AM24"/>
  <c r="AQ24" s="1"/>
  <c r="K26"/>
  <c r="S26" s="1"/>
  <c r="AH26"/>
  <c r="AM26"/>
  <c r="AQ26" s="1"/>
  <c r="N27"/>
  <c r="S27" s="1"/>
  <c r="AB27" s="1"/>
  <c r="BC27" s="1"/>
  <c r="R27"/>
  <c r="AN27"/>
  <c r="AQ27" s="1"/>
  <c r="K28"/>
  <c r="S28" s="1"/>
  <c r="AH28"/>
  <c r="AM28"/>
  <c r="AQ28" s="1"/>
  <c r="Q29"/>
  <c r="S29" s="1"/>
  <c r="AB29" s="1"/>
  <c r="BH29" s="1"/>
  <c r="AE29"/>
  <c r="AM29"/>
  <c r="AQ29" s="1"/>
  <c r="Q31"/>
  <c r="S31" s="1"/>
  <c r="AH31"/>
  <c r="AM31"/>
  <c r="AQ31" s="1"/>
  <c r="K33"/>
  <c r="S33" s="1"/>
  <c r="AH33"/>
  <c r="AM33"/>
  <c r="AQ33" s="1"/>
  <c r="K35"/>
  <c r="S35" s="1"/>
  <c r="AN35"/>
  <c r="AQ35" s="1"/>
  <c r="Q36"/>
  <c r="S36" s="1"/>
  <c r="AH36"/>
  <c r="AM36"/>
  <c r="AQ36" s="1"/>
  <c r="N37"/>
  <c r="S37" s="1"/>
  <c r="Q38"/>
  <c r="S38" s="1"/>
  <c r="AH38"/>
  <c r="AM38"/>
  <c r="AQ38" s="1"/>
  <c r="Q40"/>
  <c r="S40" s="1"/>
  <c r="AB40" s="1"/>
  <c r="AE40"/>
  <c r="AH40"/>
  <c r="AM40"/>
  <c r="AQ40" s="1"/>
  <c r="R41"/>
  <c r="AD41"/>
  <c r="AI41"/>
  <c r="AN41"/>
  <c r="AP41"/>
  <c r="Q42"/>
  <c r="S42" s="1"/>
  <c r="AB42" s="1"/>
  <c r="AH42"/>
  <c r="AM42"/>
  <c r="AQ42" s="1"/>
  <c r="R43"/>
  <c r="AD43" s="1"/>
  <c r="AI43"/>
  <c r="AN43"/>
  <c r="AP43"/>
  <c r="AM44"/>
  <c r="AO44"/>
  <c r="R45"/>
  <c r="AD45"/>
  <c r="AI45"/>
  <c r="AN45"/>
  <c r="AP45"/>
  <c r="Q46"/>
  <c r="S46" s="1"/>
  <c r="AB46" s="1"/>
  <c r="AH46"/>
  <c r="AM46"/>
  <c r="AQ46" s="1"/>
  <c r="AA47"/>
  <c r="CC47"/>
  <c r="CG47"/>
  <c r="Q49"/>
  <c r="S49" s="1"/>
  <c r="AB49" s="1"/>
  <c r="AI49"/>
  <c r="AN49"/>
  <c r="AA50"/>
  <c r="CC50"/>
  <c r="CG50"/>
  <c r="CC52"/>
  <c r="CG52"/>
  <c r="K54"/>
  <c r="S54" s="1"/>
  <c r="AB54" s="1"/>
  <c r="AH54"/>
  <c r="AM54"/>
  <c r="AQ54" s="1"/>
  <c r="AD55"/>
  <c r="AA56"/>
  <c r="CC56"/>
  <c r="CG56"/>
  <c r="CA57"/>
  <c r="CB57" s="1"/>
  <c r="AD58"/>
  <c r="AA59"/>
  <c r="CE67"/>
  <c r="CE69"/>
  <c r="CE73"/>
  <c r="CE79"/>
  <c r="AD47"/>
  <c r="AP47"/>
  <c r="AN47"/>
  <c r="R47"/>
  <c r="AP50"/>
  <c r="AN50"/>
  <c r="R50"/>
  <c r="AD50" s="1"/>
  <c r="CA55"/>
  <c r="CB55" s="1"/>
  <c r="AD56"/>
  <c r="AP56"/>
  <c r="AN56"/>
  <c r="R56"/>
  <c r="CA58"/>
  <c r="CB58" s="1"/>
  <c r="AO59"/>
  <c r="AM59"/>
  <c r="AP59"/>
  <c r="AN59"/>
  <c r="R59"/>
  <c r="AH59" s="1"/>
  <c r="CG59"/>
  <c r="CE59"/>
  <c r="CC59"/>
  <c r="CG60"/>
  <c r="CE60"/>
  <c r="CC60"/>
  <c r="CG61"/>
  <c r="CE61"/>
  <c r="CC61"/>
  <c r="CG62"/>
  <c r="CE62"/>
  <c r="CC62"/>
  <c r="CG63"/>
  <c r="CE63"/>
  <c r="CC63"/>
  <c r="CG64"/>
  <c r="CE64"/>
  <c r="CC64"/>
  <c r="CG82"/>
  <c r="CE82"/>
  <c r="CC82"/>
  <c r="AD40"/>
  <c r="K41"/>
  <c r="S41" s="1"/>
  <c r="AB41" s="1"/>
  <c r="AH41"/>
  <c r="AM41"/>
  <c r="AQ41" s="1"/>
  <c r="AD42"/>
  <c r="K43"/>
  <c r="S43" s="1"/>
  <c r="AB43" s="1"/>
  <c r="AH43"/>
  <c r="AM43"/>
  <c r="AQ43" s="1"/>
  <c r="N44"/>
  <c r="S44" s="1"/>
  <c r="R44"/>
  <c r="AA44"/>
  <c r="AN44"/>
  <c r="K45"/>
  <c r="S45" s="1"/>
  <c r="AB45" s="1"/>
  <c r="AH45"/>
  <c r="AM45"/>
  <c r="AD46"/>
  <c r="K47"/>
  <c r="S47" s="1"/>
  <c r="AB47" s="1"/>
  <c r="AH47"/>
  <c r="AM47"/>
  <c r="AD48"/>
  <c r="K50"/>
  <c r="S50" s="1"/>
  <c r="AB50" s="1"/>
  <c r="AM50"/>
  <c r="AQ50" s="1"/>
  <c r="AD51"/>
  <c r="AD53"/>
  <c r="K56"/>
  <c r="S56" s="1"/>
  <c r="AH56"/>
  <c r="AM56"/>
  <c r="AD57"/>
  <c r="Q59"/>
  <c r="S59" s="1"/>
  <c r="CE71"/>
  <c r="CE76"/>
  <c r="CE83"/>
  <c r="CE85"/>
  <c r="AP65"/>
  <c r="AN65"/>
  <c r="R65"/>
  <c r="AH65" s="1"/>
  <c r="CA68"/>
  <c r="CB68" s="1"/>
  <c r="CA70"/>
  <c r="CB70" s="1"/>
  <c r="AP71"/>
  <c r="AN71"/>
  <c r="R71"/>
  <c r="AD71" s="1"/>
  <c r="CA75"/>
  <c r="CB75" s="1"/>
  <c r="AP76"/>
  <c r="AN76"/>
  <c r="R76"/>
  <c r="AD76" s="1"/>
  <c r="CA78"/>
  <c r="CB78" s="1"/>
  <c r="AP79"/>
  <c r="AN79"/>
  <c r="R79"/>
  <c r="AD79" s="1"/>
  <c r="AO82"/>
  <c r="AM82"/>
  <c r="R82"/>
  <c r="AD82" s="1"/>
  <c r="CA84"/>
  <c r="CB84" s="1"/>
  <c r="CA86"/>
  <c r="CB86" s="1"/>
  <c r="AP87"/>
  <c r="AN87"/>
  <c r="R87"/>
  <c r="AD87" s="1"/>
  <c r="CG87"/>
  <c r="CE87"/>
  <c r="CC87"/>
  <c r="CG88"/>
  <c r="CE88"/>
  <c r="CC88"/>
  <c r="CG89"/>
  <c r="CE89"/>
  <c r="CC89"/>
  <c r="CG90"/>
  <c r="CE90"/>
  <c r="CC90"/>
  <c r="Q48"/>
  <c r="S48" s="1"/>
  <c r="AB48" s="1"/>
  <c r="AH48"/>
  <c r="AM48"/>
  <c r="AQ48" s="1"/>
  <c r="K51"/>
  <c r="S51" s="1"/>
  <c r="AH51"/>
  <c r="AM51"/>
  <c r="AQ51" s="1"/>
  <c r="N52"/>
  <c r="S52" s="1"/>
  <c r="AB52" s="1"/>
  <c r="R52"/>
  <c r="AN52"/>
  <c r="AQ52" s="1"/>
  <c r="K53"/>
  <c r="S53" s="1"/>
  <c r="AH53"/>
  <c r="AM53"/>
  <c r="AQ53" s="1"/>
  <c r="K55"/>
  <c r="S55" s="1"/>
  <c r="AH55"/>
  <c r="AM55"/>
  <c r="AQ55" s="1"/>
  <c r="Q57"/>
  <c r="S57" s="1"/>
  <c r="AB57" s="1"/>
  <c r="AN57"/>
  <c r="AQ57" s="1"/>
  <c r="K58"/>
  <c r="S58" s="1"/>
  <c r="AH58"/>
  <c r="AM58"/>
  <c r="AQ58" s="1"/>
  <c r="AN60"/>
  <c r="AP60"/>
  <c r="K61"/>
  <c r="S61" s="1"/>
  <c r="AH61"/>
  <c r="AM61"/>
  <c r="AQ61" s="1"/>
  <c r="R62"/>
  <c r="AD62" s="1"/>
  <c r="AN62"/>
  <c r="AP62"/>
  <c r="K63"/>
  <c r="S63" s="1"/>
  <c r="AH63"/>
  <c r="AM63"/>
  <c r="AQ63" s="1"/>
  <c r="R64"/>
  <c r="AD64" s="1"/>
  <c r="AN64"/>
  <c r="AP64"/>
  <c r="Q65"/>
  <c r="S65" s="1"/>
  <c r="AB65" s="1"/>
  <c r="AM65"/>
  <c r="AQ65" s="1"/>
  <c r="CA65"/>
  <c r="CB65" s="1"/>
  <c r="AD66"/>
  <c r="AA67"/>
  <c r="CC67"/>
  <c r="CG67"/>
  <c r="CC69"/>
  <c r="CG69"/>
  <c r="K71"/>
  <c r="S71" s="1"/>
  <c r="AB71" s="1"/>
  <c r="AH71"/>
  <c r="AM71"/>
  <c r="AQ71" s="1"/>
  <c r="AD72"/>
  <c r="AD74"/>
  <c r="K76"/>
  <c r="S76" s="1"/>
  <c r="AB76" s="1"/>
  <c r="AH76"/>
  <c r="AM76"/>
  <c r="AD77"/>
  <c r="AP78"/>
  <c r="K79"/>
  <c r="S79" s="1"/>
  <c r="AB79" s="1"/>
  <c r="AM79"/>
  <c r="AQ79" s="1"/>
  <c r="AD80"/>
  <c r="AA81"/>
  <c r="Q82"/>
  <c r="S82" s="1"/>
  <c r="AB82" s="1"/>
  <c r="AI82"/>
  <c r="AN82"/>
  <c r="AA83"/>
  <c r="CC83"/>
  <c r="CG83"/>
  <c r="CC85"/>
  <c r="CG85"/>
  <c r="Q87"/>
  <c r="S87" s="1"/>
  <c r="AB87" s="1"/>
  <c r="AH87"/>
  <c r="AM87"/>
  <c r="CE94"/>
  <c r="CA66"/>
  <c r="CB66" s="1"/>
  <c r="AP67"/>
  <c r="AN67"/>
  <c r="R67"/>
  <c r="AD67" s="1"/>
  <c r="CA72"/>
  <c r="CB72" s="1"/>
  <c r="CA80"/>
  <c r="CB80" s="1"/>
  <c r="AO81"/>
  <c r="AM81"/>
  <c r="R81"/>
  <c r="AD81" s="1"/>
  <c r="CG81"/>
  <c r="CE81"/>
  <c r="CC81"/>
  <c r="AP83"/>
  <c r="AN83"/>
  <c r="R83"/>
  <c r="AD83" s="1"/>
  <c r="CG96"/>
  <c r="CE96"/>
  <c r="CC96"/>
  <c r="N60"/>
  <c r="S60" s="1"/>
  <c r="R60"/>
  <c r="AA60"/>
  <c r="AM60"/>
  <c r="AQ60" s="1"/>
  <c r="AD61"/>
  <c r="Q62"/>
  <c r="S62" s="1"/>
  <c r="AB62" s="1"/>
  <c r="AM62"/>
  <c r="AQ62" s="1"/>
  <c r="AD63"/>
  <c r="Q64"/>
  <c r="S64" s="1"/>
  <c r="AB64" s="1"/>
  <c r="AH64"/>
  <c r="AM64"/>
  <c r="AQ64" s="1"/>
  <c r="Q67"/>
  <c r="S67" s="1"/>
  <c r="AB67" s="1"/>
  <c r="AH67"/>
  <c r="AM67"/>
  <c r="AD68"/>
  <c r="AD70"/>
  <c r="CA74"/>
  <c r="CB74" s="1"/>
  <c r="AD75"/>
  <c r="CA77"/>
  <c r="CB77" s="1"/>
  <c r="N78"/>
  <c r="R78"/>
  <c r="AH78" s="1"/>
  <c r="Q81"/>
  <c r="S81" s="1"/>
  <c r="AI81"/>
  <c r="AN81"/>
  <c r="K83"/>
  <c r="S83" s="1"/>
  <c r="AB83" s="1"/>
  <c r="AM83"/>
  <c r="AD84"/>
  <c r="AD86"/>
  <c r="CE91"/>
  <c r="CE97"/>
  <c r="CA95"/>
  <c r="CB95" s="1"/>
  <c r="AO96"/>
  <c r="AM96"/>
  <c r="R96"/>
  <c r="AD96" s="1"/>
  <c r="CA98"/>
  <c r="CB98" s="1"/>
  <c r="CG101"/>
  <c r="CE101"/>
  <c r="CC101"/>
  <c r="CG102"/>
  <c r="CE102"/>
  <c r="CC102"/>
  <c r="CG103"/>
  <c r="CE103"/>
  <c r="CC103"/>
  <c r="CG104"/>
  <c r="CE104"/>
  <c r="CC104"/>
  <c r="Q66"/>
  <c r="S66" s="1"/>
  <c r="AB66" s="1"/>
  <c r="AH66"/>
  <c r="AM66"/>
  <c r="AQ66" s="1"/>
  <c r="K68"/>
  <c r="S68" s="1"/>
  <c r="AH68"/>
  <c r="AM68"/>
  <c r="AQ68" s="1"/>
  <c r="N69"/>
  <c r="S69" s="1"/>
  <c r="AB69" s="1"/>
  <c r="R69"/>
  <c r="AI69" s="1"/>
  <c r="AN69"/>
  <c r="AQ69" s="1"/>
  <c r="K70"/>
  <c r="S70" s="1"/>
  <c r="AH70"/>
  <c r="AM70"/>
  <c r="AQ70" s="1"/>
  <c r="Q72"/>
  <c r="S72" s="1"/>
  <c r="AB72" s="1"/>
  <c r="AH72"/>
  <c r="AM72"/>
  <c r="AQ72" s="1"/>
  <c r="N73"/>
  <c r="S73" s="1"/>
  <c r="AB73" s="1"/>
  <c r="R73"/>
  <c r="AN73"/>
  <c r="AQ73" s="1"/>
  <c r="Q74"/>
  <c r="S74" s="1"/>
  <c r="AB74" s="1"/>
  <c r="AN74"/>
  <c r="AQ74" s="1"/>
  <c r="K75"/>
  <c r="S75" s="1"/>
  <c r="AH75"/>
  <c r="AM75"/>
  <c r="AQ75" s="1"/>
  <c r="K77"/>
  <c r="S77" s="1"/>
  <c r="AN77"/>
  <c r="AQ77" s="1"/>
  <c r="K78"/>
  <c r="AM78"/>
  <c r="AQ78" s="1"/>
  <c r="Q80"/>
  <c r="S80" s="1"/>
  <c r="AB80" s="1"/>
  <c r="AH80"/>
  <c r="AM80"/>
  <c r="AQ80" s="1"/>
  <c r="K84"/>
  <c r="S84" s="1"/>
  <c r="AH84"/>
  <c r="AM84"/>
  <c r="AQ84" s="1"/>
  <c r="N85"/>
  <c r="S85" s="1"/>
  <c r="AB85" s="1"/>
  <c r="R85"/>
  <c r="AI85" s="1"/>
  <c r="AN85"/>
  <c r="AQ85" s="1"/>
  <c r="K86"/>
  <c r="S86" s="1"/>
  <c r="AH86"/>
  <c r="AM86"/>
  <c r="AQ86" s="1"/>
  <c r="K88"/>
  <c r="AM88"/>
  <c r="N89"/>
  <c r="S89" s="1"/>
  <c r="AB89" s="1"/>
  <c r="R89"/>
  <c r="AJ89" s="1"/>
  <c r="AI89"/>
  <c r="AN89"/>
  <c r="AQ89" s="1"/>
  <c r="AM90"/>
  <c r="AO90"/>
  <c r="R91"/>
  <c r="AJ91" s="1"/>
  <c r="AN91"/>
  <c r="AP91"/>
  <c r="CC91"/>
  <c r="CG91"/>
  <c r="CA92"/>
  <c r="CB92" s="1"/>
  <c r="AD93"/>
  <c r="AA94"/>
  <c r="CC94"/>
  <c r="CG94"/>
  <c r="Q96"/>
  <c r="S96" s="1"/>
  <c r="AB96" s="1"/>
  <c r="AN96"/>
  <c r="AA97"/>
  <c r="CC97"/>
  <c r="CG97"/>
  <c r="CE106"/>
  <c r="CA93"/>
  <c r="CB93" s="1"/>
  <c r="AP94"/>
  <c r="AN94"/>
  <c r="R94"/>
  <c r="AD94" s="1"/>
  <c r="AP97"/>
  <c r="AN97"/>
  <c r="R97"/>
  <c r="AJ97" s="1"/>
  <c r="CG99"/>
  <c r="CE99"/>
  <c r="CC99"/>
  <c r="CG100"/>
  <c r="CE100"/>
  <c r="CC100"/>
  <c r="N88"/>
  <c r="R88"/>
  <c r="AJ88" s="1"/>
  <c r="AN88"/>
  <c r="AH89"/>
  <c r="N90"/>
  <c r="S90" s="1"/>
  <c r="R90"/>
  <c r="AH90" s="1"/>
  <c r="AA90"/>
  <c r="AN90"/>
  <c r="Q91"/>
  <c r="S91" s="1"/>
  <c r="AB91" s="1"/>
  <c r="AM91"/>
  <c r="AD92"/>
  <c r="K94"/>
  <c r="S94" s="1"/>
  <c r="AM94"/>
  <c r="AD95"/>
  <c r="Q97"/>
  <c r="S97" s="1"/>
  <c r="AB97" s="1"/>
  <c r="AH97"/>
  <c r="AM97"/>
  <c r="AD98"/>
  <c r="CE108"/>
  <c r="CA105"/>
  <c r="CB105" s="1"/>
  <c r="CA109"/>
  <c r="CB109" s="1"/>
  <c r="AP110"/>
  <c r="AN110"/>
  <c r="R110"/>
  <c r="AD110" s="1"/>
  <c r="CG110"/>
  <c r="CE110"/>
  <c r="CC110"/>
  <c r="CG111"/>
  <c r="CE111"/>
  <c r="CC111"/>
  <c r="Q92"/>
  <c r="S92" s="1"/>
  <c r="AB92" s="1"/>
  <c r="AN92"/>
  <c r="AQ92" s="1"/>
  <c r="Q93"/>
  <c r="S93" s="1"/>
  <c r="AB93" s="1"/>
  <c r="AH93"/>
  <c r="AM93"/>
  <c r="AQ93" s="1"/>
  <c r="K95"/>
  <c r="S95" s="1"/>
  <c r="AH95"/>
  <c r="AM95"/>
  <c r="AQ95" s="1"/>
  <c r="K98"/>
  <c r="S98" s="1"/>
  <c r="AH98"/>
  <c r="AM98"/>
  <c r="AQ98" s="1"/>
  <c r="N99"/>
  <c r="S99" s="1"/>
  <c r="AB99" s="1"/>
  <c r="R99"/>
  <c r="AN99"/>
  <c r="AQ99" s="1"/>
  <c r="K100"/>
  <c r="S100" s="1"/>
  <c r="AN100"/>
  <c r="AQ100" s="1"/>
  <c r="K101"/>
  <c r="S101" s="1"/>
  <c r="AH101"/>
  <c r="AM101"/>
  <c r="AQ101" s="1"/>
  <c r="R102"/>
  <c r="AD102" s="1"/>
  <c r="AI102"/>
  <c r="AN102"/>
  <c r="AP102"/>
  <c r="AN103"/>
  <c r="AP103"/>
  <c r="AM104"/>
  <c r="AO104"/>
  <c r="R105"/>
  <c r="AI105" s="1"/>
  <c r="AD105"/>
  <c r="AA106"/>
  <c r="R106"/>
  <c r="AJ106" s="1"/>
  <c r="AD107"/>
  <c r="AA108"/>
  <c r="CC108"/>
  <c r="CG108"/>
  <c r="K110"/>
  <c r="S110" s="1"/>
  <c r="AB110" s="1"/>
  <c r="AH110"/>
  <c r="AM110"/>
  <c r="AJ105"/>
  <c r="AH105"/>
  <c r="AO105"/>
  <c r="AM105"/>
  <c r="AD106"/>
  <c r="AP106"/>
  <c r="AN106"/>
  <c r="CA107"/>
  <c r="CB107" s="1"/>
  <c r="AD108"/>
  <c r="AP108"/>
  <c r="AN108"/>
  <c r="R108"/>
  <c r="AI111"/>
  <c r="AD111"/>
  <c r="AD100"/>
  <c r="AD101"/>
  <c r="K102"/>
  <c r="S102" s="1"/>
  <c r="AB102" s="1"/>
  <c r="AM102"/>
  <c r="N103"/>
  <c r="S103" s="1"/>
  <c r="R103"/>
  <c r="AA103"/>
  <c r="AM103"/>
  <c r="N104"/>
  <c r="S104" s="1"/>
  <c r="R104"/>
  <c r="AJ104" s="1"/>
  <c r="AA104"/>
  <c r="AN104"/>
  <c r="K105"/>
  <c r="S105" s="1"/>
  <c r="AP105"/>
  <c r="K106"/>
  <c r="AO106"/>
  <c r="K108"/>
  <c r="S108" s="1"/>
  <c r="AH108"/>
  <c r="AM108"/>
  <c r="AD109"/>
  <c r="N106"/>
  <c r="K107"/>
  <c r="S107" s="1"/>
  <c r="AB107" s="1"/>
  <c r="AH107"/>
  <c r="AM107"/>
  <c r="AQ107" s="1"/>
  <c r="K109"/>
  <c r="S109" s="1"/>
  <c r="AH109"/>
  <c r="AM109"/>
  <c r="AQ109" s="1"/>
  <c r="E111"/>
  <c r="E114" s="1"/>
  <c r="K111"/>
  <c r="AH111"/>
  <c r="AN111"/>
  <c r="F114"/>
  <c r="H111"/>
  <c r="H114" s="1"/>
  <c r="N111"/>
  <c r="S111" s="1"/>
  <c r="AM111"/>
  <c r="AQ111" s="1"/>
  <c r="AQ12" i="19" l="1"/>
  <c r="BA15" i="17"/>
  <c r="BK15"/>
  <c r="BU15"/>
  <c r="BC34"/>
  <c r="BK34"/>
  <c r="BC23"/>
  <c r="BK23"/>
  <c r="BA23"/>
  <c r="BI23"/>
  <c r="BQ23"/>
  <c r="BC12"/>
  <c r="BI12"/>
  <c r="BM12"/>
  <c r="BS12"/>
  <c r="AD23"/>
  <c r="AH23"/>
  <c r="FS81" i="18"/>
  <c r="FJ81"/>
  <c r="DT81"/>
  <c r="DO81"/>
  <c r="FF29"/>
  <c r="EL29"/>
  <c r="ET29"/>
  <c r="EV29"/>
  <c r="FB29"/>
  <c r="EP78"/>
  <c r="FD78"/>
  <c r="FC78"/>
  <c r="FA78"/>
  <c r="ET78"/>
  <c r="FJ75"/>
  <c r="DU75"/>
  <c r="DT75"/>
  <c r="DV88"/>
  <c r="FJ28"/>
  <c r="DS28"/>
  <c r="DO28"/>
  <c r="DR28"/>
  <c r="ET12"/>
  <c r="EV12"/>
  <c r="FB12"/>
  <c r="FF12"/>
  <c r="EL12"/>
  <c r="DM79" i="20"/>
  <c r="DP79"/>
  <c r="DM72"/>
  <c r="DP72"/>
  <c r="DM5"/>
  <c r="DP5"/>
  <c r="S106" i="17"/>
  <c r="AB106" s="1"/>
  <c r="AQ103"/>
  <c r="AQ102"/>
  <c r="AH94"/>
  <c r="AH91"/>
  <c r="AQ83"/>
  <c r="AB81"/>
  <c r="AQ67"/>
  <c r="AH62"/>
  <c r="AQ87"/>
  <c r="AH79"/>
  <c r="AQ76"/>
  <c r="AI62"/>
  <c r="AQ56"/>
  <c r="AB56"/>
  <c r="AQ47"/>
  <c r="AQ45"/>
  <c r="BQ34"/>
  <c r="BI34"/>
  <c r="BA34"/>
  <c r="BM23"/>
  <c r="BH18"/>
  <c r="BL18"/>
  <c r="AQ16"/>
  <c r="BE15"/>
  <c r="BA13"/>
  <c r="BE13"/>
  <c r="AH9"/>
  <c r="AQ23"/>
  <c r="BQ12"/>
  <c r="BE12"/>
  <c r="DU83" i="18"/>
  <c r="DR83"/>
  <c r="DO82"/>
  <c r="FS82"/>
  <c r="DP75"/>
  <c r="ES78"/>
  <c r="FJ70"/>
  <c r="DS70"/>
  <c r="DR70"/>
  <c r="FD62"/>
  <c r="FF62"/>
  <c r="ES62"/>
  <c r="EW62"/>
  <c r="FE62"/>
  <c r="EV62"/>
  <c r="EX62"/>
  <c r="FB62"/>
  <c r="FA61"/>
  <c r="FD55"/>
  <c r="FF55"/>
  <c r="EL55"/>
  <c r="EW55"/>
  <c r="FE55"/>
  <c r="EX55"/>
  <c r="FB55"/>
  <c r="DM54"/>
  <c r="DP54"/>
  <c r="DK88"/>
  <c r="EZ21"/>
  <c r="DM71"/>
  <c r="DR66"/>
  <c r="DO66"/>
  <c r="FJ66"/>
  <c r="EY62"/>
  <c r="EU62"/>
  <c r="EQ78"/>
  <c r="EM78"/>
  <c r="DT83"/>
  <c r="FJ78"/>
  <c r="DP78"/>
  <c r="DT78"/>
  <c r="DO78"/>
  <c r="EX33"/>
  <c r="EU33"/>
  <c r="FC33"/>
  <c r="EV33"/>
  <c r="FJ11"/>
  <c r="DT11"/>
  <c r="DM58" i="20"/>
  <c r="DP58"/>
  <c r="DT36" i="18"/>
  <c r="FS27"/>
  <c r="DR36"/>
  <c r="AE67" i="19"/>
  <c r="BM13"/>
  <c r="BC13"/>
  <c r="AD37"/>
  <c r="AG21"/>
  <c r="AG18"/>
  <c r="AG9"/>
  <c r="DO82" i="20"/>
  <c r="DO86"/>
  <c r="DM80"/>
  <c r="DP84"/>
  <c r="DS83"/>
  <c r="DM28"/>
  <c r="DE24"/>
  <c r="DU48"/>
  <c r="DT24"/>
  <c r="CK88"/>
  <c r="FS24"/>
  <c r="DU74" i="18"/>
  <c r="DU62"/>
  <c r="DU48"/>
  <c r="FJ33"/>
  <c r="DO33"/>
  <c r="DU16"/>
  <c r="FJ58"/>
  <c r="FJ64"/>
  <c r="AQ32" i="17"/>
  <c r="AB32"/>
  <c r="BK32" s="1"/>
  <c r="AB21"/>
  <c r="AQ19"/>
  <c r="AQ39"/>
  <c r="AQ30"/>
  <c r="DE69" i="18"/>
  <c r="DM69" s="1"/>
  <c r="EU72"/>
  <c r="DM70"/>
  <c r="DS57"/>
  <c r="DH88"/>
  <c r="DE44"/>
  <c r="FC37"/>
  <c r="EU37"/>
  <c r="DS27"/>
  <c r="FJ19"/>
  <c r="FE11"/>
  <c r="EW11"/>
  <c r="EM11"/>
  <c r="FH2"/>
  <c r="DO57"/>
  <c r="DP50"/>
  <c r="DP48"/>
  <c r="FJ57"/>
  <c r="FJ71"/>
  <c r="FE50"/>
  <c r="EY68"/>
  <c r="EW50"/>
  <c r="EU68"/>
  <c r="ES50"/>
  <c r="EQ48"/>
  <c r="EQ74"/>
  <c r="EM48"/>
  <c r="EM74"/>
  <c r="DO71"/>
  <c r="EV37"/>
  <c r="DE28"/>
  <c r="FS19"/>
  <c r="DJ88"/>
  <c r="BS88"/>
  <c r="FF37"/>
  <c r="FF11"/>
  <c r="DU40"/>
  <c r="EN66"/>
  <c r="EL50"/>
  <c r="EL72"/>
  <c r="FB34"/>
  <c r="FB51"/>
  <c r="FB74"/>
  <c r="EV34"/>
  <c r="EV66"/>
  <c r="AQ109" i="19"/>
  <c r="AH105"/>
  <c r="AQ103"/>
  <c r="EB82" i="20"/>
  <c r="DO76"/>
  <c r="DE63"/>
  <c r="DM71"/>
  <c r="DT57"/>
  <c r="DP22"/>
  <c r="DU19"/>
  <c r="DJ88"/>
  <c r="BS88"/>
  <c r="DT11"/>
  <c r="DV88"/>
  <c r="EO85"/>
  <c r="DH88"/>
  <c r="DK88"/>
  <c r="FF6"/>
  <c r="FB6"/>
  <c r="EV6"/>
  <c r="EP6"/>
  <c r="AQ107" i="21"/>
  <c r="AI92"/>
  <c r="S88"/>
  <c r="AH89"/>
  <c r="AH101"/>
  <c r="AD101"/>
  <c r="AE93"/>
  <c r="AQ86"/>
  <c r="AB86"/>
  <c r="AJ85"/>
  <c r="AI77"/>
  <c r="AQ66"/>
  <c r="AB66"/>
  <c r="BF66" s="1"/>
  <c r="AH80"/>
  <c r="AH75"/>
  <c r="AH61"/>
  <c r="AQ54"/>
  <c r="AD61"/>
  <c r="AI59"/>
  <c r="BP49"/>
  <c r="BH49"/>
  <c r="CI43"/>
  <c r="AQ43"/>
  <c r="CI39"/>
  <c r="AQ39"/>
  <c r="BK34"/>
  <c r="BK30"/>
  <c r="AG29"/>
  <c r="BU23"/>
  <c r="BK23"/>
  <c r="AD10"/>
  <c r="AD7"/>
  <c r="CI6"/>
  <c r="AG6"/>
  <c r="AG5"/>
  <c r="BU29"/>
  <c r="BQ29"/>
  <c r="BK29"/>
  <c r="BE29"/>
  <c r="BA29"/>
  <c r="BK50"/>
  <c r="AH50"/>
  <c r="AH41"/>
  <c r="BZ62"/>
  <c r="BZ87"/>
  <c r="BZ71"/>
  <c r="BZ83"/>
  <c r="BZ94"/>
  <c r="BZ102"/>
  <c r="AG62"/>
  <c r="AG82"/>
  <c r="AG65"/>
  <c r="AG83"/>
  <c r="AG78"/>
  <c r="AG97"/>
  <c r="AJ97"/>
  <c r="AI82"/>
  <c r="AJ62"/>
  <c r="AJ58"/>
  <c r="AJ42"/>
  <c r="AJ15"/>
  <c r="AJ108" i="19"/>
  <c r="AJ91"/>
  <c r="AJ83" i="21"/>
  <c r="AJ95" i="19"/>
  <c r="AJ63"/>
  <c r="AJ67"/>
  <c r="AJ65"/>
  <c r="AJ51"/>
  <c r="AI92" i="17"/>
  <c r="AI57"/>
  <c r="AJ28" i="19"/>
  <c r="AJ26"/>
  <c r="AJ7"/>
  <c r="AI74" i="17"/>
  <c r="AJ72"/>
  <c r="AJ63"/>
  <c r="AJ61"/>
  <c r="DU77" i="20"/>
  <c r="DU74"/>
  <c r="DU62"/>
  <c r="DU60"/>
  <c r="DU58"/>
  <c r="DU46"/>
  <c r="DT36"/>
  <c r="DU36"/>
  <c r="DU34"/>
  <c r="DU85"/>
  <c r="DU64"/>
  <c r="DU54"/>
  <c r="DU16"/>
  <c r="DU10"/>
  <c r="DR14"/>
  <c r="CK88" i="18"/>
  <c r="DU58"/>
  <c r="DU56"/>
  <c r="DU46"/>
  <c r="DT33"/>
  <c r="DU33"/>
  <c r="DU64"/>
  <c r="DU60"/>
  <c r="DU50"/>
  <c r="DS42"/>
  <c r="DT42"/>
  <c r="DT35"/>
  <c r="DU35"/>
  <c r="DS24"/>
  <c r="DT24"/>
  <c r="DU14"/>
  <c r="FS30"/>
  <c r="AI101" i="19"/>
  <c r="AD101"/>
  <c r="AB108" i="17"/>
  <c r="AB104"/>
  <c r="AB103"/>
  <c r="AH102"/>
  <c r="AQ110"/>
  <c r="AB94"/>
  <c r="AB90"/>
  <c r="S88"/>
  <c r="AB88" s="1"/>
  <c r="AI91"/>
  <c r="AQ88"/>
  <c r="S78"/>
  <c r="AB78" s="1"/>
  <c r="AE74"/>
  <c r="AI64"/>
  <c r="BI19"/>
  <c r="BS13"/>
  <c r="BI13"/>
  <c r="BS34"/>
  <c r="BS23"/>
  <c r="AG13"/>
  <c r="AE12"/>
  <c r="AQ11"/>
  <c r="AD11"/>
  <c r="S111" i="19"/>
  <c r="AB111" s="1"/>
  <c r="S106"/>
  <c r="AB106" s="1"/>
  <c r="AE99"/>
  <c r="AH102"/>
  <c r="AH94"/>
  <c r="S78"/>
  <c r="AB78" s="1"/>
  <c r="AB69"/>
  <c r="AJ74"/>
  <c r="AI70"/>
  <c r="AI46"/>
  <c r="AB17"/>
  <c r="AA114"/>
  <c r="AB5"/>
  <c r="AD25"/>
  <c r="AH108" i="21"/>
  <c r="AE104"/>
  <c r="AQ98"/>
  <c r="AQ95"/>
  <c r="AD98"/>
  <c r="AQ101"/>
  <c r="AQ84"/>
  <c r="AD84"/>
  <c r="AD77"/>
  <c r="AD72"/>
  <c r="AB70"/>
  <c r="AB68"/>
  <c r="AN114"/>
  <c r="AB41"/>
  <c r="AA114"/>
  <c r="AB8"/>
  <c r="AP114"/>
  <c r="AD50"/>
  <c r="AD41"/>
  <c r="BZ106"/>
  <c r="AJ91"/>
  <c r="AJ87"/>
  <c r="AJ79"/>
  <c r="AJ71"/>
  <c r="AJ40"/>
  <c r="AJ36"/>
  <c r="AJ33"/>
  <c r="AI18"/>
  <c r="AJ13"/>
  <c r="AJ110" i="19"/>
  <c r="AJ86"/>
  <c r="AJ84"/>
  <c r="AJ76"/>
  <c r="AJ102" i="21"/>
  <c r="AI96"/>
  <c r="AJ94"/>
  <c r="AI81"/>
  <c r="AJ65"/>
  <c r="AI57"/>
  <c r="AJ55"/>
  <c r="AJ53"/>
  <c r="AJ51"/>
  <c r="AJ48"/>
  <c r="AI100" i="19"/>
  <c r="AJ98"/>
  <c r="AJ80"/>
  <c r="AI77"/>
  <c r="AJ71"/>
  <c r="AJ61"/>
  <c r="AI57"/>
  <c r="AJ42"/>
  <c r="AJ38"/>
  <c r="AJ33"/>
  <c r="AJ24"/>
  <c r="AJ22"/>
  <c r="AJ20"/>
  <c r="AI6"/>
  <c r="AJ111" i="17"/>
  <c r="AI100"/>
  <c r="AJ98"/>
  <c r="AJ86"/>
  <c r="AJ84"/>
  <c r="AJ75"/>
  <c r="AJ66"/>
  <c r="AJ55"/>
  <c r="AJ46"/>
  <c r="AJ36"/>
  <c r="AJ12"/>
  <c r="AJ58" i="19"/>
  <c r="AJ55"/>
  <c r="AJ53"/>
  <c r="AI49"/>
  <c r="AJ47"/>
  <c r="AJ31"/>
  <c r="AJ14"/>
  <c r="AJ10"/>
  <c r="AJ109" i="17"/>
  <c r="AJ93"/>
  <c r="AJ80"/>
  <c r="AI77"/>
  <c r="AJ58"/>
  <c r="AJ53"/>
  <c r="AJ51"/>
  <c r="AJ42"/>
  <c r="AJ40"/>
  <c r="AJ31"/>
  <c r="AJ22"/>
  <c r="AI6"/>
  <c r="AJ38"/>
  <c r="AJ24"/>
  <c r="AI93" i="19"/>
  <c r="AD93"/>
  <c r="AB60" i="17"/>
  <c r="AE65"/>
  <c r="AB17"/>
  <c r="AB5"/>
  <c r="AB104" i="19"/>
  <c r="AB103"/>
  <c r="S88"/>
  <c r="AB73"/>
  <c r="AQ81"/>
  <c r="AE40"/>
  <c r="AE27"/>
  <c r="S35"/>
  <c r="AB35" s="1"/>
  <c r="BU19"/>
  <c r="BQ19"/>
  <c r="BK19"/>
  <c r="BE19"/>
  <c r="AB16"/>
  <c r="BK32"/>
  <c r="AI21"/>
  <c r="AJ18"/>
  <c r="AG15"/>
  <c r="AG13"/>
  <c r="AG11"/>
  <c r="BZ9"/>
  <c r="AI9"/>
  <c r="S111" i="21"/>
  <c r="AB111" s="1"/>
  <c r="AX111" s="1"/>
  <c r="AD108"/>
  <c r="AQ59"/>
  <c r="AH56"/>
  <c r="AD59"/>
  <c r="AD56"/>
  <c r="AB44"/>
  <c r="S35"/>
  <c r="AB35" s="1"/>
  <c r="BS34"/>
  <c r="BC34"/>
  <c r="BS30"/>
  <c r="BC30"/>
  <c r="BZ29"/>
  <c r="AD29"/>
  <c r="BZ26"/>
  <c r="BU19"/>
  <c r="BK19"/>
  <c r="AD16"/>
  <c r="AD12"/>
  <c r="AD6"/>
  <c r="CI5"/>
  <c r="AB47"/>
  <c r="AQ106" i="17"/>
  <c r="AQ108" i="21"/>
  <c r="AQ5"/>
  <c r="AQ37"/>
  <c r="AQ78"/>
  <c r="AR111"/>
  <c r="AS111"/>
  <c r="BP111"/>
  <c r="BM111"/>
  <c r="BN111"/>
  <c r="BK111"/>
  <c r="AB109"/>
  <c r="AE109"/>
  <c r="AB107"/>
  <c r="AE107"/>
  <c r="AX110"/>
  <c r="AV110"/>
  <c r="AT110"/>
  <c r="AR110"/>
  <c r="AY110"/>
  <c r="AW110"/>
  <c r="AU110"/>
  <c r="AS110"/>
  <c r="BF110"/>
  <c r="BJ110"/>
  <c r="BN110"/>
  <c r="BR110"/>
  <c r="BA110"/>
  <c r="BE110"/>
  <c r="BK110"/>
  <c r="BQ110"/>
  <c r="BU110"/>
  <c r="BB110"/>
  <c r="BH110"/>
  <c r="BL110"/>
  <c r="BP110"/>
  <c r="BT110"/>
  <c r="BC110"/>
  <c r="BI110"/>
  <c r="BM110"/>
  <c r="BS110"/>
  <c r="AX108"/>
  <c r="AV108"/>
  <c r="AT108"/>
  <c r="AR108"/>
  <c r="AY108"/>
  <c r="AW108"/>
  <c r="AU108"/>
  <c r="AS108"/>
  <c r="BB108"/>
  <c r="BH108"/>
  <c r="BL108"/>
  <c r="BP108"/>
  <c r="BT108"/>
  <c r="BC108"/>
  <c r="BI108"/>
  <c r="BM108"/>
  <c r="BS108"/>
  <c r="BF108"/>
  <c r="BJ108"/>
  <c r="BN108"/>
  <c r="BR108"/>
  <c r="BA108"/>
  <c r="BE108"/>
  <c r="BK108"/>
  <c r="BQ108"/>
  <c r="BU108"/>
  <c r="AB102"/>
  <c r="AE102"/>
  <c r="AY100"/>
  <c r="AW100"/>
  <c r="AU100"/>
  <c r="AS100"/>
  <c r="AV100"/>
  <c r="AR100"/>
  <c r="AX100"/>
  <c r="AT100"/>
  <c r="BB100"/>
  <c r="BH100"/>
  <c r="BL100"/>
  <c r="BP100"/>
  <c r="BT100"/>
  <c r="BC100"/>
  <c r="BI100"/>
  <c r="BM100"/>
  <c r="BS100"/>
  <c r="BF100"/>
  <c r="BJ100"/>
  <c r="BN100"/>
  <c r="BR100"/>
  <c r="BA100"/>
  <c r="BE100"/>
  <c r="BK100"/>
  <c r="BQ100"/>
  <c r="BU100"/>
  <c r="AB83"/>
  <c r="AE83"/>
  <c r="AB78"/>
  <c r="AE78"/>
  <c r="AX86"/>
  <c r="AV86"/>
  <c r="AT86"/>
  <c r="AR86"/>
  <c r="AY86"/>
  <c r="AU86"/>
  <c r="AW86"/>
  <c r="AS86"/>
  <c r="BB86"/>
  <c r="BI86"/>
  <c r="BK86"/>
  <c r="BM86"/>
  <c r="BF86"/>
  <c r="BH86"/>
  <c r="BJ86"/>
  <c r="BL86"/>
  <c r="BN86"/>
  <c r="BP86"/>
  <c r="BR86"/>
  <c r="BT86"/>
  <c r="BA86"/>
  <c r="BC86"/>
  <c r="BE86"/>
  <c r="BG86" s="1"/>
  <c r="BQ86"/>
  <c r="BS86"/>
  <c r="BU86"/>
  <c r="AY69"/>
  <c r="AW69"/>
  <c r="AU69"/>
  <c r="AS69"/>
  <c r="AV69"/>
  <c r="AR69"/>
  <c r="AX69"/>
  <c r="AT69"/>
  <c r="BB69"/>
  <c r="BH69"/>
  <c r="BL69"/>
  <c r="BP69"/>
  <c r="BT69"/>
  <c r="BA69"/>
  <c r="BC69"/>
  <c r="BE69"/>
  <c r="BQ69"/>
  <c r="BS69"/>
  <c r="BU69"/>
  <c r="BF69"/>
  <c r="BJ69"/>
  <c r="BN69"/>
  <c r="BR69"/>
  <c r="BI69"/>
  <c r="BK69"/>
  <c r="BM69"/>
  <c r="AB58"/>
  <c r="AE58"/>
  <c r="AB55"/>
  <c r="AE55"/>
  <c r="AB37"/>
  <c r="AE37"/>
  <c r="AB33"/>
  <c r="AE33"/>
  <c r="AX35"/>
  <c r="AV35"/>
  <c r="AT35"/>
  <c r="AR35"/>
  <c r="AW35"/>
  <c r="AS35"/>
  <c r="AY35"/>
  <c r="AU35"/>
  <c r="BF35"/>
  <c r="BJ35"/>
  <c r="BN35"/>
  <c r="BR35"/>
  <c r="BK35"/>
  <c r="BA35"/>
  <c r="BI35"/>
  <c r="BQ35"/>
  <c r="BB35"/>
  <c r="BH35"/>
  <c r="BO35" s="1"/>
  <c r="BL35"/>
  <c r="BP35"/>
  <c r="BT35"/>
  <c r="BC35"/>
  <c r="BS35"/>
  <c r="BE35"/>
  <c r="BG35" s="1"/>
  <c r="BM35"/>
  <c r="BU35"/>
  <c r="AB18"/>
  <c r="AE18"/>
  <c r="AX17"/>
  <c r="AV17"/>
  <c r="AT17"/>
  <c r="AR17"/>
  <c r="BU17"/>
  <c r="BS17"/>
  <c r="BQ17"/>
  <c r="BM17"/>
  <c r="BK17"/>
  <c r="BI17"/>
  <c r="BE17"/>
  <c r="BC17"/>
  <c r="BA17"/>
  <c r="AY17"/>
  <c r="AW17"/>
  <c r="AU17"/>
  <c r="AS17"/>
  <c r="BF17"/>
  <c r="BJ17"/>
  <c r="BN17"/>
  <c r="BR17"/>
  <c r="BB17"/>
  <c r="BH17"/>
  <c r="BL17"/>
  <c r="BP17"/>
  <c r="BT17"/>
  <c r="AY16"/>
  <c r="AW16"/>
  <c r="AU16"/>
  <c r="AS16"/>
  <c r="AX16"/>
  <c r="AV16"/>
  <c r="AT16"/>
  <c r="AR16"/>
  <c r="AZ16" s="1"/>
  <c r="BB16"/>
  <c r="BH16"/>
  <c r="BL16"/>
  <c r="BP16"/>
  <c r="BT16"/>
  <c r="BA16"/>
  <c r="BD16" s="1"/>
  <c r="BE16"/>
  <c r="BK16"/>
  <c r="BQ16"/>
  <c r="BU16"/>
  <c r="BF16"/>
  <c r="BJ16"/>
  <c r="BN16"/>
  <c r="BR16"/>
  <c r="BC16"/>
  <c r="BI16"/>
  <c r="BM16"/>
  <c r="BS16"/>
  <c r="AB15"/>
  <c r="AE15"/>
  <c r="AY5"/>
  <c r="AW5"/>
  <c r="AU5"/>
  <c r="AS5"/>
  <c r="AX5"/>
  <c r="AV5"/>
  <c r="AT5"/>
  <c r="AR5"/>
  <c r="AZ5" s="1"/>
  <c r="BB5"/>
  <c r="BH5"/>
  <c r="BL5"/>
  <c r="BP5"/>
  <c r="BT5"/>
  <c r="BA5"/>
  <c r="BD5" s="1"/>
  <c r="BE5"/>
  <c r="BK5"/>
  <c r="BQ5"/>
  <c r="BU5"/>
  <c r="BF5"/>
  <c r="BJ5"/>
  <c r="BN5"/>
  <c r="BR5"/>
  <c r="BC5"/>
  <c r="BI5"/>
  <c r="BM5"/>
  <c r="BS5"/>
  <c r="AX47"/>
  <c r="AV47"/>
  <c r="AT47"/>
  <c r="AR47"/>
  <c r="AW47"/>
  <c r="AS47"/>
  <c r="AY47"/>
  <c r="AU47"/>
  <c r="BF47"/>
  <c r="BJ47"/>
  <c r="BN47"/>
  <c r="BR47"/>
  <c r="BK47"/>
  <c r="BA47"/>
  <c r="BI47"/>
  <c r="BQ47"/>
  <c r="BB47"/>
  <c r="BH47"/>
  <c r="BO47" s="1"/>
  <c r="BL47"/>
  <c r="BP47"/>
  <c r="BT47"/>
  <c r="BC47"/>
  <c r="BS47"/>
  <c r="BE47"/>
  <c r="BG47" s="1"/>
  <c r="BM47"/>
  <c r="BU47"/>
  <c r="AX28"/>
  <c r="AV28"/>
  <c r="AT28"/>
  <c r="AR28"/>
  <c r="AY28"/>
  <c r="AW28"/>
  <c r="AU28"/>
  <c r="AS28"/>
  <c r="BC28"/>
  <c r="BI28"/>
  <c r="BM28"/>
  <c r="BS28"/>
  <c r="BB28"/>
  <c r="BH28"/>
  <c r="BL28"/>
  <c r="BP28"/>
  <c r="BT28"/>
  <c r="BA28"/>
  <c r="BD28" s="1"/>
  <c r="BE28"/>
  <c r="BK28"/>
  <c r="BQ28"/>
  <c r="BU28"/>
  <c r="BF28"/>
  <c r="BJ28"/>
  <c r="BN28"/>
  <c r="BR28"/>
  <c r="AX26"/>
  <c r="AV26"/>
  <c r="AT26"/>
  <c r="AR26"/>
  <c r="AY26"/>
  <c r="AW26"/>
  <c r="AU26"/>
  <c r="AS26"/>
  <c r="BA26"/>
  <c r="BE26"/>
  <c r="BK26"/>
  <c r="BQ26"/>
  <c r="BU26"/>
  <c r="BF26"/>
  <c r="BJ26"/>
  <c r="BN26"/>
  <c r="BR26"/>
  <c r="BC26"/>
  <c r="BI26"/>
  <c r="BM26"/>
  <c r="BS26"/>
  <c r="BB26"/>
  <c r="BH26"/>
  <c r="BL26"/>
  <c r="BP26"/>
  <c r="BT26"/>
  <c r="AX24"/>
  <c r="AV24"/>
  <c r="AT24"/>
  <c r="AR24"/>
  <c r="AY24"/>
  <c r="AW24"/>
  <c r="AU24"/>
  <c r="AS24"/>
  <c r="BC24"/>
  <c r="BI24"/>
  <c r="BM24"/>
  <c r="BS24"/>
  <c r="BF24"/>
  <c r="BJ24"/>
  <c r="BN24"/>
  <c r="BR24"/>
  <c r="BA24"/>
  <c r="BE24"/>
  <c r="BG24" s="1"/>
  <c r="BK24"/>
  <c r="BQ24"/>
  <c r="BU24"/>
  <c r="BB24"/>
  <c r="BH24"/>
  <c r="BL24"/>
  <c r="BP24"/>
  <c r="BT24"/>
  <c r="AX22"/>
  <c r="AV22"/>
  <c r="AT22"/>
  <c r="AR22"/>
  <c r="AY22"/>
  <c r="AW22"/>
  <c r="AU22"/>
  <c r="AS22"/>
  <c r="BA22"/>
  <c r="BE22"/>
  <c r="BK22"/>
  <c r="BQ22"/>
  <c r="BU22"/>
  <c r="BF22"/>
  <c r="BJ22"/>
  <c r="BN22"/>
  <c r="BR22"/>
  <c r="BC22"/>
  <c r="BI22"/>
  <c r="BM22"/>
  <c r="BS22"/>
  <c r="BB22"/>
  <c r="BH22"/>
  <c r="BL22"/>
  <c r="BP22"/>
  <c r="BT22"/>
  <c r="AX20"/>
  <c r="AV20"/>
  <c r="AT20"/>
  <c r="AR20"/>
  <c r="BU20"/>
  <c r="BS20"/>
  <c r="BQ20"/>
  <c r="BM20"/>
  <c r="BK20"/>
  <c r="BI20"/>
  <c r="BE20"/>
  <c r="BC20"/>
  <c r="BA20"/>
  <c r="AY20"/>
  <c r="AW20"/>
  <c r="AU20"/>
  <c r="AS20"/>
  <c r="BF20"/>
  <c r="BJ20"/>
  <c r="BN20"/>
  <c r="BR20"/>
  <c r="BB20"/>
  <c r="BH20"/>
  <c r="BL20"/>
  <c r="BP20"/>
  <c r="BT20"/>
  <c r="AB9"/>
  <c r="AE9"/>
  <c r="AX7"/>
  <c r="AV7"/>
  <c r="AT7"/>
  <c r="AR7"/>
  <c r="BU7"/>
  <c r="BS7"/>
  <c r="BQ7"/>
  <c r="BM7"/>
  <c r="BK7"/>
  <c r="BI7"/>
  <c r="BE7"/>
  <c r="BC7"/>
  <c r="BA7"/>
  <c r="AY7"/>
  <c r="AW7"/>
  <c r="AU7"/>
  <c r="AS7"/>
  <c r="BB7"/>
  <c r="BH7"/>
  <c r="BL7"/>
  <c r="BP7"/>
  <c r="BT7"/>
  <c r="BF7"/>
  <c r="BJ7"/>
  <c r="BN7"/>
  <c r="BR7"/>
  <c r="AB106"/>
  <c r="AE106"/>
  <c r="AB105"/>
  <c r="AE105"/>
  <c r="AL105" s="1"/>
  <c r="AB94"/>
  <c r="AE94"/>
  <c r="AX90"/>
  <c r="AV90"/>
  <c r="AT90"/>
  <c r="AR90"/>
  <c r="AW90"/>
  <c r="AS90"/>
  <c r="AY90"/>
  <c r="AU90"/>
  <c r="BF90"/>
  <c r="BJ90"/>
  <c r="BN90"/>
  <c r="BR90"/>
  <c r="BA90"/>
  <c r="BE90"/>
  <c r="BG90" s="1"/>
  <c r="BK90"/>
  <c r="BQ90"/>
  <c r="BU90"/>
  <c r="BB90"/>
  <c r="BH90"/>
  <c r="BL90"/>
  <c r="BP90"/>
  <c r="BT90"/>
  <c r="BC90"/>
  <c r="BI90"/>
  <c r="BM90"/>
  <c r="BS90"/>
  <c r="AX98"/>
  <c r="AV98"/>
  <c r="AT98"/>
  <c r="AR98"/>
  <c r="AY98"/>
  <c r="AU98"/>
  <c r="AW98"/>
  <c r="AS98"/>
  <c r="BF98"/>
  <c r="BJ98"/>
  <c r="BN98"/>
  <c r="BR98"/>
  <c r="BI98"/>
  <c r="BK98"/>
  <c r="BM98"/>
  <c r="BB98"/>
  <c r="BH98"/>
  <c r="BL98"/>
  <c r="BP98"/>
  <c r="BT98"/>
  <c r="BA98"/>
  <c r="BC98"/>
  <c r="BE98"/>
  <c r="BG98" s="1"/>
  <c r="BQ98"/>
  <c r="BS98"/>
  <c r="BU98"/>
  <c r="AB88"/>
  <c r="AE88"/>
  <c r="AL88" s="1"/>
  <c r="AB79"/>
  <c r="AE79"/>
  <c r="AB76"/>
  <c r="AE76"/>
  <c r="AB71"/>
  <c r="AE71"/>
  <c r="AX84"/>
  <c r="AV84"/>
  <c r="AT84"/>
  <c r="AR84"/>
  <c r="AY84"/>
  <c r="AU84"/>
  <c r="AW84"/>
  <c r="AS84"/>
  <c r="BF84"/>
  <c r="BH84"/>
  <c r="BJ84"/>
  <c r="BL84"/>
  <c r="BN84"/>
  <c r="BP84"/>
  <c r="BR84"/>
  <c r="BT84"/>
  <c r="BA84"/>
  <c r="BC84"/>
  <c r="BE84"/>
  <c r="BG84" s="1"/>
  <c r="BQ84"/>
  <c r="BS84"/>
  <c r="BU84"/>
  <c r="BB84"/>
  <c r="BI84"/>
  <c r="BK84"/>
  <c r="BM84"/>
  <c r="AY77"/>
  <c r="AW77"/>
  <c r="AU77"/>
  <c r="AS77"/>
  <c r="AV77"/>
  <c r="AR77"/>
  <c r="AX77"/>
  <c r="AT77"/>
  <c r="BB77"/>
  <c r="BH77"/>
  <c r="BL77"/>
  <c r="BP77"/>
  <c r="BT77"/>
  <c r="BI77"/>
  <c r="BK77"/>
  <c r="BM77"/>
  <c r="BF77"/>
  <c r="BJ77"/>
  <c r="BN77"/>
  <c r="BR77"/>
  <c r="BA77"/>
  <c r="BC77"/>
  <c r="BE77"/>
  <c r="BG77" s="1"/>
  <c r="BQ77"/>
  <c r="BS77"/>
  <c r="BU77"/>
  <c r="AX70"/>
  <c r="AV70"/>
  <c r="AT70"/>
  <c r="AR70"/>
  <c r="AW70"/>
  <c r="AS70"/>
  <c r="AY70"/>
  <c r="AU70"/>
  <c r="BB70"/>
  <c r="BI70"/>
  <c r="BK70"/>
  <c r="BM70"/>
  <c r="BF70"/>
  <c r="BH70"/>
  <c r="BJ70"/>
  <c r="BL70"/>
  <c r="BN70"/>
  <c r="BP70"/>
  <c r="BR70"/>
  <c r="BT70"/>
  <c r="BA70"/>
  <c r="BC70"/>
  <c r="BE70"/>
  <c r="BG70" s="1"/>
  <c r="BQ70"/>
  <c r="BS70"/>
  <c r="BU70"/>
  <c r="AX68"/>
  <c r="AV68"/>
  <c r="AT68"/>
  <c r="AR68"/>
  <c r="AW68"/>
  <c r="AS68"/>
  <c r="AY68"/>
  <c r="AU68"/>
  <c r="BF68"/>
  <c r="BH68"/>
  <c r="BJ68"/>
  <c r="BL68"/>
  <c r="BN68"/>
  <c r="BP68"/>
  <c r="BR68"/>
  <c r="BT68"/>
  <c r="BA68"/>
  <c r="BC68"/>
  <c r="BE68"/>
  <c r="BG68" s="1"/>
  <c r="BQ68"/>
  <c r="BS68"/>
  <c r="BU68"/>
  <c r="BB68"/>
  <c r="BI68"/>
  <c r="BK68"/>
  <c r="BM68"/>
  <c r="AX61"/>
  <c r="AV61"/>
  <c r="AT61"/>
  <c r="AR61"/>
  <c r="AY61"/>
  <c r="AU61"/>
  <c r="AW61"/>
  <c r="AS61"/>
  <c r="BF61"/>
  <c r="BJ61"/>
  <c r="BN61"/>
  <c r="BR61"/>
  <c r="BC61"/>
  <c r="BI61"/>
  <c r="BM61"/>
  <c r="BS61"/>
  <c r="BB61"/>
  <c r="BH61"/>
  <c r="BL61"/>
  <c r="BP61"/>
  <c r="BT61"/>
  <c r="BA61"/>
  <c r="BD61" s="1"/>
  <c r="BE61"/>
  <c r="BG61" s="1"/>
  <c r="BK61"/>
  <c r="BQ61"/>
  <c r="BU61"/>
  <c r="AY56"/>
  <c r="AW56"/>
  <c r="AU56"/>
  <c r="AS56"/>
  <c r="AX56"/>
  <c r="AV56"/>
  <c r="AT56"/>
  <c r="AR56"/>
  <c r="AZ56" s="1"/>
  <c r="BF56"/>
  <c r="BJ56"/>
  <c r="BN56"/>
  <c r="BR56"/>
  <c r="BI56"/>
  <c r="BK56"/>
  <c r="BM56"/>
  <c r="BB56"/>
  <c r="BH56"/>
  <c r="BL56"/>
  <c r="BP56"/>
  <c r="BT56"/>
  <c r="BA56"/>
  <c r="BC56"/>
  <c r="BE56"/>
  <c r="BG56" s="1"/>
  <c r="BQ56"/>
  <c r="BS56"/>
  <c r="BU56"/>
  <c r="AY54"/>
  <c r="AW54"/>
  <c r="AU54"/>
  <c r="AS54"/>
  <c r="AX54"/>
  <c r="AV54"/>
  <c r="AT54"/>
  <c r="AR54"/>
  <c r="AZ54" s="1"/>
  <c r="BB54"/>
  <c r="BH54"/>
  <c r="BL54"/>
  <c r="BP54"/>
  <c r="BT54"/>
  <c r="BA54"/>
  <c r="BD54" s="1"/>
  <c r="BC54"/>
  <c r="BE54"/>
  <c r="BQ54"/>
  <c r="BS54"/>
  <c r="BU54"/>
  <c r="BF54"/>
  <c r="BJ54"/>
  <c r="BN54"/>
  <c r="BR54"/>
  <c r="BI54"/>
  <c r="BK54"/>
  <c r="BM54"/>
  <c r="AB53"/>
  <c r="AE53"/>
  <c r="AB51"/>
  <c r="AE51"/>
  <c r="AL51" s="1"/>
  <c r="AB21"/>
  <c r="AE21"/>
  <c r="AL21" s="1"/>
  <c r="AB11"/>
  <c r="AE11"/>
  <c r="AL11" s="1"/>
  <c r="AX41"/>
  <c r="AV41"/>
  <c r="AT41"/>
  <c r="AR41"/>
  <c r="AW41"/>
  <c r="AS41"/>
  <c r="AY41"/>
  <c r="AU41"/>
  <c r="BB41"/>
  <c r="BH41"/>
  <c r="BL41"/>
  <c r="BP41"/>
  <c r="BT41"/>
  <c r="BC41"/>
  <c r="BS41"/>
  <c r="BE41"/>
  <c r="BG41" s="1"/>
  <c r="BM41"/>
  <c r="BU41"/>
  <c r="BF41"/>
  <c r="BJ41"/>
  <c r="BN41"/>
  <c r="BR41"/>
  <c r="BK41"/>
  <c r="BA41"/>
  <c r="BD41" s="1"/>
  <c r="BI41"/>
  <c r="BQ41"/>
  <c r="AB27"/>
  <c r="AE27"/>
  <c r="AX14"/>
  <c r="AV14"/>
  <c r="AT14"/>
  <c r="AR14"/>
  <c r="BU14"/>
  <c r="BS14"/>
  <c r="BQ14"/>
  <c r="BM14"/>
  <c r="BK14"/>
  <c r="BI14"/>
  <c r="BE14"/>
  <c r="BC14"/>
  <c r="BA14"/>
  <c r="AY14"/>
  <c r="AW14"/>
  <c r="AU14"/>
  <c r="AS14"/>
  <c r="BF14"/>
  <c r="BJ14"/>
  <c r="BN14"/>
  <c r="BR14"/>
  <c r="BB14"/>
  <c r="BH14"/>
  <c r="BL14"/>
  <c r="BP14"/>
  <c r="BT14"/>
  <c r="AX10"/>
  <c r="AV10"/>
  <c r="AT10"/>
  <c r="AR10"/>
  <c r="BU10"/>
  <c r="BS10"/>
  <c r="BQ10"/>
  <c r="BM10"/>
  <c r="BK10"/>
  <c r="BI10"/>
  <c r="BE10"/>
  <c r="BC10"/>
  <c r="BA10"/>
  <c r="AY10"/>
  <c r="AW10"/>
  <c r="AU10"/>
  <c r="AS10"/>
  <c r="BB10"/>
  <c r="BH10"/>
  <c r="BL10"/>
  <c r="BP10"/>
  <c r="BT10"/>
  <c r="BF10"/>
  <c r="BJ10"/>
  <c r="BN10"/>
  <c r="BR10"/>
  <c r="AX8"/>
  <c r="AV8"/>
  <c r="AT8"/>
  <c r="AR8"/>
  <c r="BU8"/>
  <c r="BS8"/>
  <c r="BQ8"/>
  <c r="BM8"/>
  <c r="BK8"/>
  <c r="BI8"/>
  <c r="BE8"/>
  <c r="BC8"/>
  <c r="BA8"/>
  <c r="AY8"/>
  <c r="AW8"/>
  <c r="AU8"/>
  <c r="AS8"/>
  <c r="BF8"/>
  <c r="BJ8"/>
  <c r="BN8"/>
  <c r="BR8"/>
  <c r="BB8"/>
  <c r="BH8"/>
  <c r="BL8"/>
  <c r="BP8"/>
  <c r="BT8"/>
  <c r="AY6"/>
  <c r="AW6"/>
  <c r="AU6"/>
  <c r="AS6"/>
  <c r="AX6"/>
  <c r="AV6"/>
  <c r="AT6"/>
  <c r="AR6"/>
  <c r="AZ6" s="1"/>
  <c r="BB6"/>
  <c r="BH6"/>
  <c r="BL6"/>
  <c r="BP6"/>
  <c r="BT6"/>
  <c r="BA6"/>
  <c r="BD6" s="1"/>
  <c r="BE6"/>
  <c r="BK6"/>
  <c r="BQ6"/>
  <c r="BU6"/>
  <c r="BF6"/>
  <c r="BJ6"/>
  <c r="BN6"/>
  <c r="BR6"/>
  <c r="BC6"/>
  <c r="BI6"/>
  <c r="BM6"/>
  <c r="BS6"/>
  <c r="AY103"/>
  <c r="AW103"/>
  <c r="AU103"/>
  <c r="AS103"/>
  <c r="AX103"/>
  <c r="AT103"/>
  <c r="AV103"/>
  <c r="AR103"/>
  <c r="AZ103" s="1"/>
  <c r="AY87"/>
  <c r="AW87"/>
  <c r="AU87"/>
  <c r="AS87"/>
  <c r="AV87"/>
  <c r="AR87"/>
  <c r="AX87"/>
  <c r="AT87"/>
  <c r="AX82"/>
  <c r="AV82"/>
  <c r="AT82"/>
  <c r="AR82"/>
  <c r="AW82"/>
  <c r="AS82"/>
  <c r="AY82"/>
  <c r="AU82"/>
  <c r="AX81"/>
  <c r="AV81"/>
  <c r="AT81"/>
  <c r="AR81"/>
  <c r="AY81"/>
  <c r="AU81"/>
  <c r="AW81"/>
  <c r="AS81"/>
  <c r="AY65"/>
  <c r="AW65"/>
  <c r="AU65"/>
  <c r="AS65"/>
  <c r="AX65"/>
  <c r="AT65"/>
  <c r="AV65"/>
  <c r="AR65"/>
  <c r="AZ65" s="1"/>
  <c r="CG102"/>
  <c r="CE102"/>
  <c r="CC102"/>
  <c r="CG94"/>
  <c r="CE94"/>
  <c r="CC94"/>
  <c r="AX101"/>
  <c r="AV101"/>
  <c r="AT101"/>
  <c r="AR101"/>
  <c r="AW101"/>
  <c r="AS101"/>
  <c r="AY101"/>
  <c r="AU101"/>
  <c r="CG89"/>
  <c r="CE89"/>
  <c r="CC89"/>
  <c r="AY85"/>
  <c r="AW85"/>
  <c r="AU85"/>
  <c r="AS85"/>
  <c r="AX85"/>
  <c r="AT85"/>
  <c r="AV85"/>
  <c r="AR85"/>
  <c r="AY74"/>
  <c r="AW74"/>
  <c r="AU74"/>
  <c r="AS74"/>
  <c r="AV74"/>
  <c r="AR74"/>
  <c r="AX74"/>
  <c r="AT74"/>
  <c r="AI69"/>
  <c r="AD69"/>
  <c r="CG65"/>
  <c r="CE65"/>
  <c r="CC65"/>
  <c r="AX80"/>
  <c r="AV80"/>
  <c r="AT80"/>
  <c r="AR80"/>
  <c r="AW80"/>
  <c r="AS80"/>
  <c r="AY80"/>
  <c r="AU80"/>
  <c r="AX75"/>
  <c r="AV75"/>
  <c r="AT75"/>
  <c r="AR75"/>
  <c r="AW75"/>
  <c r="AS75"/>
  <c r="AY75"/>
  <c r="AU75"/>
  <c r="AY62"/>
  <c r="AW62"/>
  <c r="AU62"/>
  <c r="AS62"/>
  <c r="AV62"/>
  <c r="AR62"/>
  <c r="AX62"/>
  <c r="AT62"/>
  <c r="AJ80"/>
  <c r="AE80"/>
  <c r="CG79"/>
  <c r="CE79"/>
  <c r="CC79"/>
  <c r="AY57"/>
  <c r="AW57"/>
  <c r="AU57"/>
  <c r="AS57"/>
  <c r="AX57"/>
  <c r="AV57"/>
  <c r="AT57"/>
  <c r="AR57"/>
  <c r="AX52"/>
  <c r="AV52"/>
  <c r="AT52"/>
  <c r="AR52"/>
  <c r="AW52"/>
  <c r="AS52"/>
  <c r="AY52"/>
  <c r="AU52"/>
  <c r="AY48"/>
  <c r="AW48"/>
  <c r="AU48"/>
  <c r="AS48"/>
  <c r="AX48"/>
  <c r="AT48"/>
  <c r="AV48"/>
  <c r="AR48"/>
  <c r="AY40"/>
  <c r="AW40"/>
  <c r="AU40"/>
  <c r="AS40"/>
  <c r="AV40"/>
  <c r="AR40"/>
  <c r="AX40"/>
  <c r="AT40"/>
  <c r="CG62"/>
  <c r="CE62"/>
  <c r="CC62"/>
  <c r="AX45"/>
  <c r="AV45"/>
  <c r="AT45"/>
  <c r="AR45"/>
  <c r="AY45"/>
  <c r="AU45"/>
  <c r="AW45"/>
  <c r="AS45"/>
  <c r="AY44"/>
  <c r="AW44"/>
  <c r="AU44"/>
  <c r="AS44"/>
  <c r="AX44"/>
  <c r="AT44"/>
  <c r="AV44"/>
  <c r="AR44"/>
  <c r="AZ44" s="1"/>
  <c r="AX43"/>
  <c r="AV43"/>
  <c r="AT43"/>
  <c r="AR43"/>
  <c r="AY43"/>
  <c r="AU43"/>
  <c r="AW43"/>
  <c r="AS43"/>
  <c r="AJ35"/>
  <c r="AD35"/>
  <c r="AY25"/>
  <c r="AW25"/>
  <c r="AU25"/>
  <c r="AS25"/>
  <c r="AX25"/>
  <c r="AV25"/>
  <c r="AT25"/>
  <c r="AR25"/>
  <c r="AZ25" s="1"/>
  <c r="AY23"/>
  <c r="AW23"/>
  <c r="AU23"/>
  <c r="AS23"/>
  <c r="AX23"/>
  <c r="AV23"/>
  <c r="AT23"/>
  <c r="AR23"/>
  <c r="AZ23" s="1"/>
  <c r="CI20"/>
  <c r="AE20"/>
  <c r="AY19"/>
  <c r="AW19"/>
  <c r="AU19"/>
  <c r="AS19"/>
  <c r="AX19"/>
  <c r="AV19"/>
  <c r="AT19"/>
  <c r="AR19"/>
  <c r="AZ19" s="1"/>
  <c r="CI17"/>
  <c r="AE17"/>
  <c r="CI14"/>
  <c r="AE14"/>
  <c r="AY13"/>
  <c r="AW13"/>
  <c r="AU13"/>
  <c r="AS13"/>
  <c r="AX13"/>
  <c r="AV13"/>
  <c r="AT13"/>
  <c r="AR13"/>
  <c r="AZ13" s="1"/>
  <c r="AM114"/>
  <c r="AQ4"/>
  <c r="CG53"/>
  <c r="CE53"/>
  <c r="CC53"/>
  <c r="CG51"/>
  <c r="CE51"/>
  <c r="CC51"/>
  <c r="CG48"/>
  <c r="CE48"/>
  <c r="CC48"/>
  <c r="CG42"/>
  <c r="CE42"/>
  <c r="CC42"/>
  <c r="AJ34"/>
  <c r="AE34"/>
  <c r="CG33"/>
  <c r="CE33"/>
  <c r="CC33"/>
  <c r="AI44"/>
  <c r="AD44"/>
  <c r="AY29"/>
  <c r="AW29"/>
  <c r="AU29"/>
  <c r="AS29"/>
  <c r="AX29"/>
  <c r="AT29"/>
  <c r="AV29"/>
  <c r="AR29"/>
  <c r="AI27"/>
  <c r="AD27"/>
  <c r="CG18"/>
  <c r="CE18"/>
  <c r="CC18"/>
  <c r="AX12"/>
  <c r="AV12"/>
  <c r="AT12"/>
  <c r="AR12"/>
  <c r="BU12"/>
  <c r="BS12"/>
  <c r="BV12" s="1"/>
  <c r="BQ12"/>
  <c r="BM12"/>
  <c r="BK12"/>
  <c r="BI12"/>
  <c r="BO12" s="1"/>
  <c r="BE12"/>
  <c r="BG12" s="1"/>
  <c r="BC12"/>
  <c r="BA12"/>
  <c r="AY12"/>
  <c r="AW12"/>
  <c r="AU12"/>
  <c r="AS12"/>
  <c r="AI9"/>
  <c r="AD9"/>
  <c r="CG8"/>
  <c r="CE8"/>
  <c r="CC8"/>
  <c r="CG46"/>
  <c r="CE46"/>
  <c r="CC46"/>
  <c r="CG44"/>
  <c r="CE44"/>
  <c r="CC44"/>
  <c r="CG31"/>
  <c r="CE31"/>
  <c r="CC31"/>
  <c r="AL67" i="19"/>
  <c r="DW79" i="20"/>
  <c r="AJ110" i="21"/>
  <c r="AE110"/>
  <c r="AI110"/>
  <c r="AI108"/>
  <c r="AQ105"/>
  <c r="AE111"/>
  <c r="AJ104"/>
  <c r="AI104"/>
  <c r="AJ103"/>
  <c r="AE100"/>
  <c r="AJ100"/>
  <c r="AE97"/>
  <c r="AL97" s="1"/>
  <c r="AE95"/>
  <c r="AI95"/>
  <c r="AQ92"/>
  <c r="AE91"/>
  <c r="AD90"/>
  <c r="AE96"/>
  <c r="AL96" s="1"/>
  <c r="AL91"/>
  <c r="AQ88"/>
  <c r="AQ99"/>
  <c r="AI93"/>
  <c r="AE81"/>
  <c r="AE86"/>
  <c r="AI86"/>
  <c r="AQ77"/>
  <c r="AE74"/>
  <c r="AJ74"/>
  <c r="AQ69"/>
  <c r="AE69"/>
  <c r="AE66"/>
  <c r="AI66"/>
  <c r="AH104"/>
  <c r="AJ98"/>
  <c r="AL83"/>
  <c r="AE82"/>
  <c r="AL82" s="1"/>
  <c r="AE87"/>
  <c r="AL87" s="1"/>
  <c r="AQ85"/>
  <c r="AE85"/>
  <c r="AI80"/>
  <c r="AD75"/>
  <c r="AQ73"/>
  <c r="AE73"/>
  <c r="AE70"/>
  <c r="AI70"/>
  <c r="AE67"/>
  <c r="AL67" s="1"/>
  <c r="AE64"/>
  <c r="AI64"/>
  <c r="AL58"/>
  <c r="AD60"/>
  <c r="AE54"/>
  <c r="AE63"/>
  <c r="AI63"/>
  <c r="AJ63"/>
  <c r="AJ61"/>
  <c r="AJ59"/>
  <c r="BQ52"/>
  <c r="BI52"/>
  <c r="BA52"/>
  <c r="BN48"/>
  <c r="BF48"/>
  <c r="BP46"/>
  <c r="BH46"/>
  <c r="BR42"/>
  <c r="BJ42"/>
  <c r="BB42"/>
  <c r="BT40"/>
  <c r="BL40"/>
  <c r="BN38"/>
  <c r="BF38"/>
  <c r="BR36"/>
  <c r="BJ36"/>
  <c r="BB36"/>
  <c r="AI35"/>
  <c r="BT31"/>
  <c r="BL31"/>
  <c r="AE26"/>
  <c r="AE24"/>
  <c r="AE22"/>
  <c r="AE5"/>
  <c r="Q114"/>
  <c r="AK111"/>
  <c r="AK114" s="1"/>
  <c r="AE49"/>
  <c r="AJ49"/>
  <c r="AD45"/>
  <c r="AE43"/>
  <c r="AI43"/>
  <c r="AD39"/>
  <c r="AE38"/>
  <c r="AL38" s="1"/>
  <c r="AL37"/>
  <c r="AE36"/>
  <c r="AI34"/>
  <c r="AD30"/>
  <c r="CI29"/>
  <c r="CI49"/>
  <c r="CI56"/>
  <c r="CI61"/>
  <c r="CI60"/>
  <c r="CI64"/>
  <c r="CI70"/>
  <c r="CI80"/>
  <c r="CI66"/>
  <c r="CI93"/>
  <c r="CI101"/>
  <c r="CI69"/>
  <c r="CI85"/>
  <c r="CI95"/>
  <c r="CI104"/>
  <c r="CI99"/>
  <c r="CI110"/>
  <c r="CI109"/>
  <c r="BU31"/>
  <c r="BU36"/>
  <c r="BU40"/>
  <c r="BU44"/>
  <c r="BU48"/>
  <c r="BU59"/>
  <c r="BU62"/>
  <c r="BU72"/>
  <c r="BU81"/>
  <c r="BU64"/>
  <c r="BU80"/>
  <c r="BU67"/>
  <c r="BU74"/>
  <c r="BU87"/>
  <c r="BU101"/>
  <c r="BU89"/>
  <c r="BU92"/>
  <c r="BU97"/>
  <c r="BU103"/>
  <c r="BS38"/>
  <c r="BS42"/>
  <c r="BS46"/>
  <c r="BS49"/>
  <c r="BS59"/>
  <c r="BS60"/>
  <c r="BS64"/>
  <c r="BS80"/>
  <c r="BS63"/>
  <c r="BS72"/>
  <c r="BS81"/>
  <c r="BS96"/>
  <c r="BS104"/>
  <c r="BS67"/>
  <c r="BS74"/>
  <c r="BS87"/>
  <c r="BS91"/>
  <c r="BQ31"/>
  <c r="BQ36"/>
  <c r="BQ40"/>
  <c r="BQ44"/>
  <c r="BQ48"/>
  <c r="BQ59"/>
  <c r="BQ62"/>
  <c r="BQ72"/>
  <c r="BQ81"/>
  <c r="BQ64"/>
  <c r="BQ80"/>
  <c r="BQ67"/>
  <c r="BQ74"/>
  <c r="BQ87"/>
  <c r="BQ101"/>
  <c r="BQ89"/>
  <c r="BQ92"/>
  <c r="BQ97"/>
  <c r="BQ103"/>
  <c r="BM38"/>
  <c r="BM42"/>
  <c r="BM46"/>
  <c r="BM49"/>
  <c r="BM57"/>
  <c r="BM60"/>
  <c r="BM66"/>
  <c r="BM63"/>
  <c r="BM75"/>
  <c r="BM82"/>
  <c r="BM95"/>
  <c r="BM65"/>
  <c r="BM85"/>
  <c r="BM96"/>
  <c r="BM104"/>
  <c r="BM91"/>
  <c r="BK31"/>
  <c r="BK36"/>
  <c r="BK40"/>
  <c r="BK44"/>
  <c r="BK48"/>
  <c r="BK57"/>
  <c r="BK62"/>
  <c r="BK75"/>
  <c r="BK82"/>
  <c r="BK66"/>
  <c r="BK101"/>
  <c r="BK65"/>
  <c r="BK85"/>
  <c r="BK95"/>
  <c r="BK89"/>
  <c r="BK92"/>
  <c r="BK97"/>
  <c r="BK103"/>
  <c r="BI38"/>
  <c r="BI42"/>
  <c r="BI46"/>
  <c r="BI49"/>
  <c r="BI57"/>
  <c r="BI60"/>
  <c r="BI66"/>
  <c r="BI63"/>
  <c r="BI75"/>
  <c r="BI82"/>
  <c r="BI95"/>
  <c r="BI65"/>
  <c r="BI85"/>
  <c r="BI96"/>
  <c r="BI104"/>
  <c r="BI91"/>
  <c r="BE31"/>
  <c r="BG31" s="1"/>
  <c r="BE36"/>
  <c r="BE40"/>
  <c r="BE44"/>
  <c r="BE48"/>
  <c r="BE59"/>
  <c r="BE62"/>
  <c r="BE72"/>
  <c r="BE81"/>
  <c r="BE64"/>
  <c r="BE80"/>
  <c r="BE67"/>
  <c r="BE74"/>
  <c r="BE87"/>
  <c r="BE101"/>
  <c r="BE89"/>
  <c r="BG89" s="1"/>
  <c r="BE92"/>
  <c r="BE97"/>
  <c r="BE103"/>
  <c r="BC38"/>
  <c r="BC42"/>
  <c r="BC46"/>
  <c r="BC49"/>
  <c r="BC59"/>
  <c r="BC60"/>
  <c r="BC64"/>
  <c r="BC80"/>
  <c r="BC63"/>
  <c r="BC72"/>
  <c r="BC81"/>
  <c r="BC96"/>
  <c r="BC104"/>
  <c r="BC67"/>
  <c r="BC74"/>
  <c r="BC87"/>
  <c r="BC91"/>
  <c r="BA31"/>
  <c r="BA36"/>
  <c r="BA40"/>
  <c r="BA44"/>
  <c r="BA48"/>
  <c r="BA59"/>
  <c r="BD59" s="1"/>
  <c r="BA62"/>
  <c r="BA72"/>
  <c r="BA81"/>
  <c r="BA64"/>
  <c r="BD64" s="1"/>
  <c r="BA80"/>
  <c r="BA67"/>
  <c r="BA74"/>
  <c r="BA87"/>
  <c r="BA101"/>
  <c r="BA89"/>
  <c r="BA92"/>
  <c r="BA97"/>
  <c r="BA103"/>
  <c r="AJ54"/>
  <c r="BS50"/>
  <c r="BC50"/>
  <c r="BZ49"/>
  <c r="BN49"/>
  <c r="BP48"/>
  <c r="BH48"/>
  <c r="BN46"/>
  <c r="BP44"/>
  <c r="BH44"/>
  <c r="BU43"/>
  <c r="BM43"/>
  <c r="BE43"/>
  <c r="BT42"/>
  <c r="AQ41"/>
  <c r="BR40"/>
  <c r="BJ40"/>
  <c r="BB40"/>
  <c r="BU39"/>
  <c r="BM39"/>
  <c r="BE39"/>
  <c r="BT38"/>
  <c r="BP36"/>
  <c r="CI35"/>
  <c r="BQ34"/>
  <c r="BI34"/>
  <c r="BA34"/>
  <c r="BN31"/>
  <c r="BU30"/>
  <c r="BM30"/>
  <c r="BE30"/>
  <c r="BG30" s="1"/>
  <c r="AQ28"/>
  <c r="AH28"/>
  <c r="CI26"/>
  <c r="AJ26"/>
  <c r="BT25"/>
  <c r="BP25"/>
  <c r="BL25"/>
  <c r="BH25"/>
  <c r="BB25"/>
  <c r="AQ24"/>
  <c r="AH24"/>
  <c r="BR23"/>
  <c r="BN23"/>
  <c r="BJ23"/>
  <c r="BF23"/>
  <c r="BG23" s="1"/>
  <c r="CI22"/>
  <c r="AJ22"/>
  <c r="AQ20"/>
  <c r="AH20"/>
  <c r="BR19"/>
  <c r="BN19"/>
  <c r="BJ19"/>
  <c r="BF19"/>
  <c r="BG19" s="1"/>
  <c r="AJ17"/>
  <c r="BZ16"/>
  <c r="AL15"/>
  <c r="AQ14"/>
  <c r="AH14"/>
  <c r="BR13"/>
  <c r="BN13"/>
  <c r="BJ13"/>
  <c r="BF13"/>
  <c r="BG13" s="1"/>
  <c r="AJ12"/>
  <c r="AQ10"/>
  <c r="AH10"/>
  <c r="AQ8"/>
  <c r="AQ7"/>
  <c r="BZ6"/>
  <c r="AI6"/>
  <c r="BZ5"/>
  <c r="AI5"/>
  <c r="R114"/>
  <c r="AE47"/>
  <c r="AI47"/>
  <c r="AE40"/>
  <c r="AL40" s="1"/>
  <c r="AE32"/>
  <c r="AI32"/>
  <c r="BZ30"/>
  <c r="BZ34"/>
  <c r="BZ50"/>
  <c r="BZ54"/>
  <c r="BZ60"/>
  <c r="BZ63"/>
  <c r="BZ69"/>
  <c r="BZ77"/>
  <c r="BZ100"/>
  <c r="BZ66"/>
  <c r="BZ70"/>
  <c r="BZ80"/>
  <c r="BZ86"/>
  <c r="BZ89"/>
  <c r="BZ99"/>
  <c r="BZ93"/>
  <c r="BZ101"/>
  <c r="BZ109"/>
  <c r="BZ108"/>
  <c r="BZ111"/>
  <c r="BT39"/>
  <c r="BT43"/>
  <c r="BT52"/>
  <c r="BT59"/>
  <c r="BT65"/>
  <c r="BT67"/>
  <c r="BT74"/>
  <c r="BT89"/>
  <c r="BT103"/>
  <c r="BT66"/>
  <c r="BT75"/>
  <c r="BT80"/>
  <c r="BT82"/>
  <c r="BT92"/>
  <c r="BT95"/>
  <c r="BT104"/>
  <c r="BR30"/>
  <c r="BR34"/>
  <c r="BR45"/>
  <c r="BR50"/>
  <c r="BR57"/>
  <c r="BR62"/>
  <c r="BR60"/>
  <c r="BR63"/>
  <c r="BR87"/>
  <c r="BR85"/>
  <c r="BR66"/>
  <c r="BR75"/>
  <c r="BR80"/>
  <c r="BR82"/>
  <c r="BR89"/>
  <c r="BR103"/>
  <c r="BR96"/>
  <c r="BR101"/>
  <c r="BP39"/>
  <c r="BP43"/>
  <c r="BP52"/>
  <c r="BP59"/>
  <c r="BP65"/>
  <c r="BP67"/>
  <c r="BP74"/>
  <c r="BP89"/>
  <c r="BP103"/>
  <c r="BP66"/>
  <c r="BP75"/>
  <c r="BP80"/>
  <c r="BP82"/>
  <c r="BP92"/>
  <c r="BP95"/>
  <c r="BP104"/>
  <c r="BN30"/>
  <c r="BN34"/>
  <c r="BN45"/>
  <c r="BN50"/>
  <c r="BN57"/>
  <c r="BN62"/>
  <c r="BN60"/>
  <c r="BN63"/>
  <c r="BN87"/>
  <c r="BN85"/>
  <c r="BN66"/>
  <c r="BN75"/>
  <c r="BN80"/>
  <c r="BN82"/>
  <c r="BN89"/>
  <c r="BN103"/>
  <c r="BN96"/>
  <c r="BN101"/>
  <c r="BL39"/>
  <c r="BL43"/>
  <c r="BL52"/>
  <c r="BL59"/>
  <c r="BL65"/>
  <c r="BL67"/>
  <c r="BL74"/>
  <c r="BL89"/>
  <c r="BL103"/>
  <c r="BL66"/>
  <c r="BL75"/>
  <c r="BL80"/>
  <c r="BL82"/>
  <c r="BL92"/>
  <c r="BL95"/>
  <c r="BL104"/>
  <c r="BJ30"/>
  <c r="BJ34"/>
  <c r="BJ45"/>
  <c r="BJ50"/>
  <c r="BJ57"/>
  <c r="BJ62"/>
  <c r="BJ60"/>
  <c r="BJ63"/>
  <c r="BJ87"/>
  <c r="BJ85"/>
  <c r="BJ66"/>
  <c r="BJ75"/>
  <c r="BJ80"/>
  <c r="BJ82"/>
  <c r="BJ89"/>
  <c r="BJ103"/>
  <c r="BJ96"/>
  <c r="BJ101"/>
  <c r="BH39"/>
  <c r="BH43"/>
  <c r="BH52"/>
  <c r="BH59"/>
  <c r="BH65"/>
  <c r="BH67"/>
  <c r="BH74"/>
  <c r="BH89"/>
  <c r="BH103"/>
  <c r="BH66"/>
  <c r="BH75"/>
  <c r="BH80"/>
  <c r="BH82"/>
  <c r="BH92"/>
  <c r="BH95"/>
  <c r="BH104"/>
  <c r="BF45"/>
  <c r="BF57"/>
  <c r="BF62"/>
  <c r="BF87"/>
  <c r="BF85"/>
  <c r="BF75"/>
  <c r="BF80"/>
  <c r="BF82"/>
  <c r="BF103"/>
  <c r="BF101"/>
  <c r="BB43"/>
  <c r="BB52"/>
  <c r="BB74"/>
  <c r="BB65"/>
  <c r="BB81"/>
  <c r="AG34"/>
  <c r="AG39"/>
  <c r="AG43"/>
  <c r="AG47"/>
  <c r="AG54"/>
  <c r="AG66"/>
  <c r="AG70"/>
  <c r="AG74"/>
  <c r="AG80"/>
  <c r="AG86"/>
  <c r="AG93"/>
  <c r="AG104"/>
  <c r="AG107"/>
  <c r="AG111"/>
  <c r="AG108"/>
  <c r="AI17"/>
  <c r="AI8"/>
  <c r="BU45"/>
  <c r="BQ45"/>
  <c r="AI24"/>
  <c r="BK52"/>
  <c r="BC52"/>
  <c r="CG111"/>
  <c r="CE111"/>
  <c r="CC111"/>
  <c r="AX104"/>
  <c r="AV104"/>
  <c r="AT104"/>
  <c r="AR104"/>
  <c r="AW104"/>
  <c r="AS104"/>
  <c r="AY104"/>
  <c r="AU104"/>
  <c r="AY97"/>
  <c r="AW97"/>
  <c r="AU97"/>
  <c r="AS97"/>
  <c r="AX97"/>
  <c r="AT97"/>
  <c r="AV97"/>
  <c r="AR97"/>
  <c r="AX96"/>
  <c r="AV96"/>
  <c r="AT96"/>
  <c r="AR96"/>
  <c r="AW96"/>
  <c r="AS96"/>
  <c r="AY96"/>
  <c r="AU96"/>
  <c r="AY91"/>
  <c r="AW91"/>
  <c r="AU91"/>
  <c r="AS91"/>
  <c r="AX91"/>
  <c r="AT91"/>
  <c r="AV91"/>
  <c r="AR91"/>
  <c r="AE90"/>
  <c r="AH90"/>
  <c r="CG105"/>
  <c r="CE105"/>
  <c r="CC105"/>
  <c r="AX95"/>
  <c r="AV95"/>
  <c r="AT95"/>
  <c r="AR95"/>
  <c r="AY95"/>
  <c r="AU95"/>
  <c r="AW95"/>
  <c r="AS95"/>
  <c r="AY92"/>
  <c r="AW92"/>
  <c r="AU92"/>
  <c r="AS92"/>
  <c r="AV92"/>
  <c r="AR92"/>
  <c r="AX92"/>
  <c r="AT92"/>
  <c r="AY89"/>
  <c r="AW89"/>
  <c r="AU89"/>
  <c r="AS89"/>
  <c r="AX89"/>
  <c r="AT89"/>
  <c r="AV89"/>
  <c r="AR89"/>
  <c r="AY67"/>
  <c r="AW67"/>
  <c r="AU67"/>
  <c r="AS67"/>
  <c r="AV67"/>
  <c r="AR67"/>
  <c r="AX67"/>
  <c r="AT67"/>
  <c r="CG97"/>
  <c r="CE97"/>
  <c r="CC97"/>
  <c r="CG91"/>
  <c r="CE91"/>
  <c r="CC91"/>
  <c r="AI99"/>
  <c r="AD99"/>
  <c r="CG96"/>
  <c r="CC96"/>
  <c r="CE96"/>
  <c r="AI89"/>
  <c r="AD89"/>
  <c r="AJ101"/>
  <c r="AE101"/>
  <c r="CG99"/>
  <c r="CE99"/>
  <c r="CC99"/>
  <c r="CE81"/>
  <c r="CG81"/>
  <c r="CC81"/>
  <c r="AX72"/>
  <c r="AV72"/>
  <c r="AT72"/>
  <c r="AR72"/>
  <c r="AY72"/>
  <c r="AU72"/>
  <c r="AW72"/>
  <c r="AS72"/>
  <c r="AX66"/>
  <c r="AV66"/>
  <c r="AT66"/>
  <c r="AR66"/>
  <c r="AY66"/>
  <c r="AU66"/>
  <c r="AW66"/>
  <c r="AS66"/>
  <c r="CG83"/>
  <c r="CE83"/>
  <c r="CC83"/>
  <c r="CG76"/>
  <c r="CE76"/>
  <c r="CC76"/>
  <c r="CG71"/>
  <c r="CE71"/>
  <c r="CC71"/>
  <c r="CG69"/>
  <c r="CE69"/>
  <c r="CC69"/>
  <c r="AI85"/>
  <c r="AD85"/>
  <c r="CG82"/>
  <c r="CC82"/>
  <c r="CE82"/>
  <c r="AI73"/>
  <c r="AD73"/>
  <c r="AX64"/>
  <c r="AV64"/>
  <c r="AT64"/>
  <c r="AR64"/>
  <c r="AW64"/>
  <c r="AS64"/>
  <c r="AY64"/>
  <c r="AU64"/>
  <c r="AY60"/>
  <c r="AW60"/>
  <c r="AU60"/>
  <c r="AS60"/>
  <c r="AX60"/>
  <c r="AT60"/>
  <c r="AV60"/>
  <c r="AR60"/>
  <c r="CG87"/>
  <c r="CE87"/>
  <c r="CC87"/>
  <c r="CG85"/>
  <c r="CE85"/>
  <c r="CC85"/>
  <c r="AJ75"/>
  <c r="AE75"/>
  <c r="CG73"/>
  <c r="CE73"/>
  <c r="CC73"/>
  <c r="CG67"/>
  <c r="CE67"/>
  <c r="CC67"/>
  <c r="AY59"/>
  <c r="AW59"/>
  <c r="AU59"/>
  <c r="AS59"/>
  <c r="AX59"/>
  <c r="AV59"/>
  <c r="AT59"/>
  <c r="AR59"/>
  <c r="AY63"/>
  <c r="AW63"/>
  <c r="AU63"/>
  <c r="AS63"/>
  <c r="AX63"/>
  <c r="AV63"/>
  <c r="AT63"/>
  <c r="AR63"/>
  <c r="AY46"/>
  <c r="AW46"/>
  <c r="AU46"/>
  <c r="AS46"/>
  <c r="AV46"/>
  <c r="AR46"/>
  <c r="AX46"/>
  <c r="AT46"/>
  <c r="AY42"/>
  <c r="AW42"/>
  <c r="AU42"/>
  <c r="AS42"/>
  <c r="AX42"/>
  <c r="AT42"/>
  <c r="AV42"/>
  <c r="AR42"/>
  <c r="AY38"/>
  <c r="AW38"/>
  <c r="AU38"/>
  <c r="AS38"/>
  <c r="AX38"/>
  <c r="AT38"/>
  <c r="AV38"/>
  <c r="AR38"/>
  <c r="AY36"/>
  <c r="AW36"/>
  <c r="AU36"/>
  <c r="AS36"/>
  <c r="AX36"/>
  <c r="AT36"/>
  <c r="AV36"/>
  <c r="AR36"/>
  <c r="AY31"/>
  <c r="AW31"/>
  <c r="AU31"/>
  <c r="AS31"/>
  <c r="AV31"/>
  <c r="AR31"/>
  <c r="AX31"/>
  <c r="AT31"/>
  <c r="AY49"/>
  <c r="AW49"/>
  <c r="AU49"/>
  <c r="AS49"/>
  <c r="AV49"/>
  <c r="AR49"/>
  <c r="AX49"/>
  <c r="AT49"/>
  <c r="AX39"/>
  <c r="AV39"/>
  <c r="AT39"/>
  <c r="AR39"/>
  <c r="AY39"/>
  <c r="AU39"/>
  <c r="AW39"/>
  <c r="AS39"/>
  <c r="AX34"/>
  <c r="AV34"/>
  <c r="AT34"/>
  <c r="AR34"/>
  <c r="AY34"/>
  <c r="AU34"/>
  <c r="AW34"/>
  <c r="AS34"/>
  <c r="AX30"/>
  <c r="AV30"/>
  <c r="AT30"/>
  <c r="AR30"/>
  <c r="AY30"/>
  <c r="AU30"/>
  <c r="AW30"/>
  <c r="AS30"/>
  <c r="AJ29"/>
  <c r="AH29"/>
  <c r="CI12"/>
  <c r="AE12"/>
  <c r="CI10"/>
  <c r="AE10"/>
  <c r="CI7"/>
  <c r="AE7"/>
  <c r="S114"/>
  <c r="AB4"/>
  <c r="CG38"/>
  <c r="CE38"/>
  <c r="CC38"/>
  <c r="CG36"/>
  <c r="CE36"/>
  <c r="CC36"/>
  <c r="AJ30"/>
  <c r="AE30"/>
  <c r="AX50"/>
  <c r="AV50"/>
  <c r="AT50"/>
  <c r="AR50"/>
  <c r="AW50"/>
  <c r="AS50"/>
  <c r="AY50"/>
  <c r="AU50"/>
  <c r="CG35"/>
  <c r="CC35"/>
  <c r="CE35"/>
  <c r="CI8"/>
  <c r="AJ8"/>
  <c r="AD8"/>
  <c r="AL4"/>
  <c r="AJ50"/>
  <c r="AE50"/>
  <c r="CG40"/>
  <c r="CE40"/>
  <c r="CC40"/>
  <c r="AH111"/>
  <c r="AD110"/>
  <c r="AL106"/>
  <c r="AQ111"/>
  <c r="AD111"/>
  <c r="AQ110"/>
  <c r="AH110"/>
  <c r="AD109"/>
  <c r="AJ108"/>
  <c r="AE108"/>
  <c r="AQ106"/>
  <c r="AJ111"/>
  <c r="AJ109"/>
  <c r="AJ107"/>
  <c r="AE103"/>
  <c r="AB99"/>
  <c r="AJ90"/>
  <c r="AD104"/>
  <c r="AL104" s="1"/>
  <c r="AD103"/>
  <c r="AQ100"/>
  <c r="AD100"/>
  <c r="AE98"/>
  <c r="AI98"/>
  <c r="AD95"/>
  <c r="AE92"/>
  <c r="AJ92"/>
  <c r="AI90"/>
  <c r="AL102"/>
  <c r="AL94"/>
  <c r="AQ93"/>
  <c r="AB93"/>
  <c r="AI101"/>
  <c r="AD93"/>
  <c r="AQ89"/>
  <c r="AE89"/>
  <c r="AJ95"/>
  <c r="AL79"/>
  <c r="AB73"/>
  <c r="AD86"/>
  <c r="AE84"/>
  <c r="AI84"/>
  <c r="AE77"/>
  <c r="AJ77"/>
  <c r="AQ74"/>
  <c r="AD74"/>
  <c r="AL74" s="1"/>
  <c r="AE72"/>
  <c r="AI72"/>
  <c r="AD66"/>
  <c r="AE65"/>
  <c r="AI103"/>
  <c r="AL81"/>
  <c r="AL76"/>
  <c r="AL71"/>
  <c r="AQ70"/>
  <c r="AJ69"/>
  <c r="AQ68"/>
  <c r="AL65"/>
  <c r="AQ64"/>
  <c r="AL78"/>
  <c r="AI75"/>
  <c r="AE68"/>
  <c r="AI68"/>
  <c r="AJ84"/>
  <c r="AL55"/>
  <c r="AE61"/>
  <c r="AI61"/>
  <c r="AJ60"/>
  <c r="AJ86"/>
  <c r="AJ66"/>
  <c r="AE59"/>
  <c r="AL59" s="1"/>
  <c r="AE57"/>
  <c r="AL57" s="1"/>
  <c r="AE56"/>
  <c r="AD54"/>
  <c r="AL54" s="1"/>
  <c r="AE52"/>
  <c r="AQ63"/>
  <c r="AD63"/>
  <c r="AH63"/>
  <c r="AE62"/>
  <c r="AL62" s="1"/>
  <c r="AI60"/>
  <c r="BU52"/>
  <c r="BM52"/>
  <c r="BE52"/>
  <c r="AJ52"/>
  <c r="BG50"/>
  <c r="BR48"/>
  <c r="BJ48"/>
  <c r="BB48"/>
  <c r="BT46"/>
  <c r="BL46"/>
  <c r="BS45"/>
  <c r="BC45"/>
  <c r="BN44"/>
  <c r="BF44"/>
  <c r="BS43"/>
  <c r="BC43"/>
  <c r="BN42"/>
  <c r="BF42"/>
  <c r="BP40"/>
  <c r="BH40"/>
  <c r="BR38"/>
  <c r="BJ38"/>
  <c r="BB38"/>
  <c r="BN36"/>
  <c r="BF36"/>
  <c r="BP31"/>
  <c r="BH31"/>
  <c r="AE28"/>
  <c r="AD26"/>
  <c r="BS25"/>
  <c r="BM25"/>
  <c r="BI25"/>
  <c r="BC25"/>
  <c r="AE25"/>
  <c r="AL25" s="1"/>
  <c r="BZ24"/>
  <c r="AD24"/>
  <c r="BS23"/>
  <c r="BM23"/>
  <c r="BI23"/>
  <c r="BC23"/>
  <c r="AE23"/>
  <c r="AL23" s="1"/>
  <c r="BZ22"/>
  <c r="AD22"/>
  <c r="BZ20"/>
  <c r="AD20"/>
  <c r="BS19"/>
  <c r="BM19"/>
  <c r="BI19"/>
  <c r="BC19"/>
  <c r="AE19"/>
  <c r="BZ17"/>
  <c r="AD17"/>
  <c r="AE16"/>
  <c r="BZ14"/>
  <c r="AD14"/>
  <c r="BS13"/>
  <c r="BM13"/>
  <c r="BI13"/>
  <c r="BC13"/>
  <c r="AE13"/>
  <c r="AL13" s="1"/>
  <c r="AE6"/>
  <c r="AL6" s="1"/>
  <c r="AO114"/>
  <c r="K114"/>
  <c r="AD52"/>
  <c r="AQ49"/>
  <c r="AE48"/>
  <c r="AE45"/>
  <c r="AI45"/>
  <c r="AE42"/>
  <c r="AL42" s="1"/>
  <c r="AE39"/>
  <c r="AI39"/>
  <c r="AI30"/>
  <c r="CI54"/>
  <c r="CI59"/>
  <c r="CI68"/>
  <c r="CI75"/>
  <c r="CI72"/>
  <c r="CI86"/>
  <c r="CI90"/>
  <c r="CI63"/>
  <c r="CI74"/>
  <c r="CI77"/>
  <c r="CI98"/>
  <c r="CI89"/>
  <c r="CI92"/>
  <c r="CI100"/>
  <c r="CI103"/>
  <c r="CI107"/>
  <c r="BU38"/>
  <c r="BU42"/>
  <c r="BU46"/>
  <c r="BU49"/>
  <c r="BU57"/>
  <c r="BU60"/>
  <c r="BU66"/>
  <c r="BU63"/>
  <c r="BU75"/>
  <c r="BU82"/>
  <c r="BU95"/>
  <c r="BU65"/>
  <c r="BU85"/>
  <c r="BU96"/>
  <c r="BU104"/>
  <c r="BU91"/>
  <c r="BS31"/>
  <c r="BS36"/>
  <c r="BS40"/>
  <c r="BS44"/>
  <c r="BS48"/>
  <c r="BS57"/>
  <c r="BS62"/>
  <c r="BS75"/>
  <c r="BS82"/>
  <c r="BS66"/>
  <c r="BS101"/>
  <c r="BS65"/>
  <c r="BS85"/>
  <c r="BS95"/>
  <c r="BS89"/>
  <c r="BS92"/>
  <c r="BS97"/>
  <c r="BS103"/>
  <c r="BQ38"/>
  <c r="BQ42"/>
  <c r="BQ46"/>
  <c r="BQ49"/>
  <c r="BQ57"/>
  <c r="BQ60"/>
  <c r="BQ66"/>
  <c r="BQ63"/>
  <c r="BQ75"/>
  <c r="BQ82"/>
  <c r="BQ95"/>
  <c r="BQ65"/>
  <c r="BQ85"/>
  <c r="BQ96"/>
  <c r="BQ104"/>
  <c r="BQ91"/>
  <c r="BM31"/>
  <c r="BM36"/>
  <c r="BM40"/>
  <c r="BM44"/>
  <c r="BM48"/>
  <c r="BM59"/>
  <c r="BM62"/>
  <c r="BM72"/>
  <c r="BM81"/>
  <c r="BM64"/>
  <c r="BM80"/>
  <c r="BM67"/>
  <c r="BM74"/>
  <c r="BM87"/>
  <c r="BM101"/>
  <c r="BM89"/>
  <c r="BM92"/>
  <c r="BM97"/>
  <c r="BM103"/>
  <c r="BK38"/>
  <c r="BK42"/>
  <c r="BK46"/>
  <c r="BK49"/>
  <c r="BK59"/>
  <c r="BK60"/>
  <c r="BK64"/>
  <c r="BK80"/>
  <c r="BK63"/>
  <c r="BK72"/>
  <c r="BK81"/>
  <c r="BK96"/>
  <c r="BK104"/>
  <c r="BK67"/>
  <c r="BK74"/>
  <c r="BK87"/>
  <c r="BK91"/>
  <c r="BI31"/>
  <c r="BI36"/>
  <c r="BI40"/>
  <c r="BI44"/>
  <c r="BI48"/>
  <c r="BI59"/>
  <c r="BI62"/>
  <c r="BI72"/>
  <c r="BI81"/>
  <c r="BI64"/>
  <c r="BI80"/>
  <c r="BI67"/>
  <c r="BI74"/>
  <c r="BI87"/>
  <c r="BI101"/>
  <c r="BI89"/>
  <c r="BI92"/>
  <c r="BI97"/>
  <c r="BI103"/>
  <c r="BG29"/>
  <c r="BE38"/>
  <c r="BG38" s="1"/>
  <c r="BE42"/>
  <c r="BE46"/>
  <c r="BG46" s="1"/>
  <c r="BE49"/>
  <c r="BG49" s="1"/>
  <c r="BE57"/>
  <c r="BE60"/>
  <c r="BG60" s="1"/>
  <c r="BE66"/>
  <c r="BG66" s="1"/>
  <c r="BE63"/>
  <c r="BG63" s="1"/>
  <c r="BE75"/>
  <c r="BE82"/>
  <c r="BG82" s="1"/>
  <c r="BE95"/>
  <c r="BE65"/>
  <c r="BE85"/>
  <c r="BG85" s="1"/>
  <c r="BE96"/>
  <c r="BG96" s="1"/>
  <c r="BE104"/>
  <c r="BE91"/>
  <c r="BC31"/>
  <c r="BC36"/>
  <c r="BC40"/>
  <c r="BC44"/>
  <c r="BC48"/>
  <c r="BC57"/>
  <c r="BC62"/>
  <c r="BC75"/>
  <c r="BC82"/>
  <c r="BC66"/>
  <c r="BC101"/>
  <c r="BC65"/>
  <c r="BC85"/>
  <c r="BC95"/>
  <c r="BC89"/>
  <c r="BC92"/>
  <c r="BC97"/>
  <c r="BC103"/>
  <c r="BD29"/>
  <c r="BA38"/>
  <c r="BA42"/>
  <c r="BD42" s="1"/>
  <c r="BA46"/>
  <c r="BA49"/>
  <c r="BA57"/>
  <c r="BA60"/>
  <c r="BA66"/>
  <c r="BA63"/>
  <c r="BA75"/>
  <c r="BA82"/>
  <c r="BA95"/>
  <c r="BD95" s="1"/>
  <c r="BA65"/>
  <c r="BA85"/>
  <c r="BA96"/>
  <c r="BA104"/>
  <c r="BD104" s="1"/>
  <c r="BA91"/>
  <c r="BD91" s="1"/>
  <c r="AL53"/>
  <c r="BR49"/>
  <c r="BJ49"/>
  <c r="BB49"/>
  <c r="BT48"/>
  <c r="BL48"/>
  <c r="AL48"/>
  <c r="AQ47"/>
  <c r="BR46"/>
  <c r="BJ46"/>
  <c r="BB46"/>
  <c r="BT44"/>
  <c r="BL44"/>
  <c r="BQ43"/>
  <c r="BI43"/>
  <c r="BA43"/>
  <c r="BP42"/>
  <c r="BV42" s="1"/>
  <c r="BH42"/>
  <c r="BN40"/>
  <c r="BF40"/>
  <c r="BQ39"/>
  <c r="BI39"/>
  <c r="BA39"/>
  <c r="BD39" s="1"/>
  <c r="BP38"/>
  <c r="BV38" s="1"/>
  <c r="BH38"/>
  <c r="BT36"/>
  <c r="BL36"/>
  <c r="AL36"/>
  <c r="AG35"/>
  <c r="AE35"/>
  <c r="BU34"/>
  <c r="BM34"/>
  <c r="BE34"/>
  <c r="BG34" s="1"/>
  <c r="AL33"/>
  <c r="AQ32"/>
  <c r="AB32"/>
  <c r="BR31"/>
  <c r="BJ31"/>
  <c r="BB31"/>
  <c r="BQ30"/>
  <c r="BI30"/>
  <c r="BA30"/>
  <c r="BP29"/>
  <c r="BV29" s="1"/>
  <c r="BH29"/>
  <c r="BO29" s="1"/>
  <c r="AE29"/>
  <c r="CI28"/>
  <c r="AJ28"/>
  <c r="AQ26"/>
  <c r="AH26"/>
  <c r="BR25"/>
  <c r="BN25"/>
  <c r="BJ25"/>
  <c r="BF25"/>
  <c r="BG25" s="1"/>
  <c r="CI24"/>
  <c r="AJ24"/>
  <c r="BT23"/>
  <c r="BP23"/>
  <c r="BL23"/>
  <c r="BH23"/>
  <c r="BB23"/>
  <c r="BD23" s="1"/>
  <c r="AQ22"/>
  <c r="AH22"/>
  <c r="AJ20"/>
  <c r="BT19"/>
  <c r="BP19"/>
  <c r="BV19" s="1"/>
  <c r="BL19"/>
  <c r="BH19"/>
  <c r="BO19" s="1"/>
  <c r="BB19"/>
  <c r="AL19"/>
  <c r="AL18"/>
  <c r="AH17"/>
  <c r="AJ14"/>
  <c r="BT13"/>
  <c r="BP13"/>
  <c r="BL13"/>
  <c r="BH13"/>
  <c r="BB13"/>
  <c r="BD13" s="1"/>
  <c r="AQ12"/>
  <c r="AH12"/>
  <c r="AJ10"/>
  <c r="AJ7"/>
  <c r="N114"/>
  <c r="BW2"/>
  <c r="AI50"/>
  <c r="AL47"/>
  <c r="AE46"/>
  <c r="AL46" s="1"/>
  <c r="AQ44"/>
  <c r="AE44"/>
  <c r="AE41"/>
  <c r="AI41"/>
  <c r="AD32"/>
  <c r="AE31"/>
  <c r="AL31" s="1"/>
  <c r="AQ29"/>
  <c r="BZ32"/>
  <c r="BZ35"/>
  <c r="BZ39"/>
  <c r="BZ43"/>
  <c r="BZ47"/>
  <c r="BZ52"/>
  <c r="BZ56"/>
  <c r="BZ59"/>
  <c r="BZ61"/>
  <c r="BZ74"/>
  <c r="BZ73"/>
  <c r="BZ92"/>
  <c r="BZ64"/>
  <c r="BZ68"/>
  <c r="BZ72"/>
  <c r="BZ84"/>
  <c r="BZ90"/>
  <c r="BZ95"/>
  <c r="BZ98"/>
  <c r="BZ104"/>
  <c r="BZ110"/>
  <c r="BT30"/>
  <c r="BT34"/>
  <c r="BT45"/>
  <c r="BT50"/>
  <c r="BT57"/>
  <c r="BT60"/>
  <c r="BT62"/>
  <c r="BT63"/>
  <c r="BT85"/>
  <c r="BT87"/>
  <c r="BT91"/>
  <c r="BT97"/>
  <c r="BT64"/>
  <c r="BT72"/>
  <c r="BT81"/>
  <c r="BT96"/>
  <c r="BT101"/>
  <c r="BR39"/>
  <c r="BR43"/>
  <c r="BR52"/>
  <c r="BR59"/>
  <c r="BR67"/>
  <c r="BR74"/>
  <c r="BR65"/>
  <c r="BR92"/>
  <c r="BR64"/>
  <c r="BR72"/>
  <c r="BR81"/>
  <c r="BR91"/>
  <c r="BR97"/>
  <c r="BR95"/>
  <c r="BR104"/>
  <c r="BP30"/>
  <c r="BP34"/>
  <c r="BV34" s="1"/>
  <c r="BP45"/>
  <c r="BP50"/>
  <c r="BV50" s="1"/>
  <c r="BP57"/>
  <c r="BP60"/>
  <c r="BV60" s="1"/>
  <c r="BP62"/>
  <c r="BV62" s="1"/>
  <c r="BP63"/>
  <c r="BV63" s="1"/>
  <c r="BP85"/>
  <c r="BV85" s="1"/>
  <c r="BP87"/>
  <c r="BV87" s="1"/>
  <c r="BP91"/>
  <c r="BP97"/>
  <c r="BP64"/>
  <c r="BP72"/>
  <c r="BP81"/>
  <c r="BP96"/>
  <c r="BV96" s="1"/>
  <c r="BP101"/>
  <c r="BV101" s="1"/>
  <c r="BN39"/>
  <c r="BN43"/>
  <c r="BN52"/>
  <c r="BN59"/>
  <c r="BN67"/>
  <c r="BN74"/>
  <c r="BN65"/>
  <c r="BN92"/>
  <c r="BN64"/>
  <c r="BN72"/>
  <c r="BN81"/>
  <c r="BN91"/>
  <c r="BN97"/>
  <c r="BN95"/>
  <c r="BN104"/>
  <c r="BL30"/>
  <c r="BL34"/>
  <c r="BL45"/>
  <c r="BL50"/>
  <c r="BL57"/>
  <c r="BL60"/>
  <c r="BL62"/>
  <c r="BL63"/>
  <c r="BL85"/>
  <c r="BL87"/>
  <c r="BL91"/>
  <c r="BL97"/>
  <c r="BL64"/>
  <c r="BL72"/>
  <c r="BL81"/>
  <c r="BL96"/>
  <c r="BL101"/>
  <c r="BJ39"/>
  <c r="BJ43"/>
  <c r="BJ52"/>
  <c r="BJ59"/>
  <c r="BJ67"/>
  <c r="BJ74"/>
  <c r="BJ65"/>
  <c r="BJ92"/>
  <c r="BJ64"/>
  <c r="BJ72"/>
  <c r="BJ81"/>
  <c r="BJ91"/>
  <c r="BJ97"/>
  <c r="BJ95"/>
  <c r="BJ104"/>
  <c r="BH30"/>
  <c r="BO30" s="1"/>
  <c r="BH34"/>
  <c r="BH45"/>
  <c r="BH50"/>
  <c r="BO50" s="1"/>
  <c r="BH57"/>
  <c r="BO57" s="1"/>
  <c r="BH60"/>
  <c r="BH62"/>
  <c r="BO62" s="1"/>
  <c r="BH63"/>
  <c r="BO63" s="1"/>
  <c r="BH85"/>
  <c r="BO85" s="1"/>
  <c r="BH87"/>
  <c r="BH91"/>
  <c r="BH97"/>
  <c r="BO97" s="1"/>
  <c r="BH64"/>
  <c r="BH72"/>
  <c r="BH81"/>
  <c r="BH96"/>
  <c r="BH101"/>
  <c r="BO101" s="1"/>
  <c r="BF39"/>
  <c r="BF43"/>
  <c r="BF52"/>
  <c r="BF59"/>
  <c r="BF67"/>
  <c r="BF74"/>
  <c r="BF65"/>
  <c r="BF92"/>
  <c r="BF64"/>
  <c r="BF72"/>
  <c r="BF81"/>
  <c r="BF91"/>
  <c r="BF97"/>
  <c r="BF95"/>
  <c r="BF104"/>
  <c r="BB30"/>
  <c r="BB34"/>
  <c r="BB45"/>
  <c r="BB50"/>
  <c r="BD50" s="1"/>
  <c r="BB57"/>
  <c r="BB62"/>
  <c r="BB60"/>
  <c r="BB63"/>
  <c r="BB87"/>
  <c r="BB85"/>
  <c r="BB66"/>
  <c r="BB75"/>
  <c r="BB80"/>
  <c r="BB82"/>
  <c r="BB89"/>
  <c r="BB103"/>
  <c r="BB96"/>
  <c r="BB101"/>
  <c r="AG32"/>
  <c r="AG41"/>
  <c r="AG45"/>
  <c r="AG49"/>
  <c r="AL49" s="1"/>
  <c r="AG52"/>
  <c r="AG56"/>
  <c r="AG60"/>
  <c r="AG63"/>
  <c r="AG69"/>
  <c r="AG73"/>
  <c r="AG85"/>
  <c r="AG64"/>
  <c r="AL64" s="1"/>
  <c r="AG68"/>
  <c r="AG72"/>
  <c r="AG75"/>
  <c r="AG84"/>
  <c r="AG92"/>
  <c r="AG95"/>
  <c r="AG100"/>
  <c r="AG103"/>
  <c r="AH52"/>
  <c r="AJ43"/>
  <c r="AJ27"/>
  <c r="AJ16"/>
  <c r="AI14"/>
  <c r="AJ9"/>
  <c r="CI52"/>
  <c r="BS52"/>
  <c r="BE45"/>
  <c r="BG45" s="1"/>
  <c r="AJ45"/>
  <c r="AI26"/>
  <c r="AI22"/>
  <c r="AI20"/>
  <c r="AI7"/>
  <c r="AJ5"/>
  <c r="AL5" s="1"/>
  <c r="BM45"/>
  <c r="BI45"/>
  <c r="BA45"/>
  <c r="DW74" i="20"/>
  <c r="DW58"/>
  <c r="DM75"/>
  <c r="DP75"/>
  <c r="DM63"/>
  <c r="DP63"/>
  <c r="DW63" s="1"/>
  <c r="EJ71"/>
  <c r="EH71"/>
  <c r="EF71"/>
  <c r="ED71"/>
  <c r="EI71"/>
  <c r="EE71"/>
  <c r="EG71"/>
  <c r="EC71"/>
  <c r="ES71"/>
  <c r="EW71"/>
  <c r="FA71"/>
  <c r="FE71"/>
  <c r="EN71"/>
  <c r="ET71"/>
  <c r="EX71"/>
  <c r="FD71"/>
  <c r="EM71"/>
  <c r="EQ71"/>
  <c r="EU71"/>
  <c r="EY71"/>
  <c r="FC71"/>
  <c r="EL71"/>
  <c r="EP71"/>
  <c r="ER71" s="1"/>
  <c r="EV71"/>
  <c r="FB71"/>
  <c r="FF71"/>
  <c r="DM69"/>
  <c r="DP69"/>
  <c r="EJ59"/>
  <c r="EH59"/>
  <c r="EF59"/>
  <c r="ED59"/>
  <c r="EI59"/>
  <c r="EE59"/>
  <c r="EG59"/>
  <c r="EC59"/>
  <c r="ES59"/>
  <c r="EW59"/>
  <c r="FA59"/>
  <c r="FE59"/>
  <c r="EN59"/>
  <c r="ET59"/>
  <c r="EX59"/>
  <c r="FD59"/>
  <c r="EM59"/>
  <c r="EQ59"/>
  <c r="EU59"/>
  <c r="EY59"/>
  <c r="FC59"/>
  <c r="EL59"/>
  <c r="EP59"/>
  <c r="EV59"/>
  <c r="FB59"/>
  <c r="FF59"/>
  <c r="EI57"/>
  <c r="EG57"/>
  <c r="EE57"/>
  <c r="EC57"/>
  <c r="EJ57"/>
  <c r="EH57"/>
  <c r="EF57"/>
  <c r="ED57"/>
  <c r="EM57"/>
  <c r="EQ57"/>
  <c r="EU57"/>
  <c r="EY57"/>
  <c r="FC57"/>
  <c r="EL57"/>
  <c r="EP57"/>
  <c r="ER57" s="1"/>
  <c r="EV57"/>
  <c r="FB57"/>
  <c r="FF57"/>
  <c r="ES57"/>
  <c r="EW57"/>
  <c r="FA57"/>
  <c r="FG57" s="1"/>
  <c r="FE57"/>
  <c r="EN57"/>
  <c r="ET57"/>
  <c r="EX57"/>
  <c r="FD57"/>
  <c r="DM52"/>
  <c r="DP52"/>
  <c r="EJ37"/>
  <c r="EH37"/>
  <c r="EF37"/>
  <c r="ED37"/>
  <c r="EG37"/>
  <c r="EC37"/>
  <c r="EI37"/>
  <c r="EE37"/>
  <c r="EM37"/>
  <c r="EQ37"/>
  <c r="EU37"/>
  <c r="EY37"/>
  <c r="FC37"/>
  <c r="EN37"/>
  <c r="ET37"/>
  <c r="EX37"/>
  <c r="FD37"/>
  <c r="ES37"/>
  <c r="EW37"/>
  <c r="FA37"/>
  <c r="FE37"/>
  <c r="EL37"/>
  <c r="EP37"/>
  <c r="EV37"/>
  <c r="FB37"/>
  <c r="FF37"/>
  <c r="DM56"/>
  <c r="DP56"/>
  <c r="EJ53"/>
  <c r="EH53"/>
  <c r="EF53"/>
  <c r="ED53"/>
  <c r="EI53"/>
  <c r="EE53"/>
  <c r="EG53"/>
  <c r="EC53"/>
  <c r="EM53"/>
  <c r="EQ53"/>
  <c r="ES53"/>
  <c r="EU53"/>
  <c r="EW53"/>
  <c r="EY53"/>
  <c r="FA53"/>
  <c r="FC53"/>
  <c r="FE53"/>
  <c r="EL53"/>
  <c r="EP53"/>
  <c r="ER53" s="1"/>
  <c r="EV53"/>
  <c r="FB53"/>
  <c r="FF53"/>
  <c r="EN53"/>
  <c r="ET53"/>
  <c r="EX53"/>
  <c r="FD53"/>
  <c r="DM41"/>
  <c r="DP41"/>
  <c r="EJ39"/>
  <c r="EH39"/>
  <c r="EF39"/>
  <c r="ED39"/>
  <c r="EG39"/>
  <c r="EC39"/>
  <c r="EI39"/>
  <c r="EE39"/>
  <c r="ES39"/>
  <c r="EW39"/>
  <c r="FA39"/>
  <c r="FE39"/>
  <c r="EL39"/>
  <c r="EP39"/>
  <c r="EV39"/>
  <c r="FB39"/>
  <c r="FF39"/>
  <c r="EM39"/>
  <c r="EQ39"/>
  <c r="EU39"/>
  <c r="EY39"/>
  <c r="FC39"/>
  <c r="EN39"/>
  <c r="ET39"/>
  <c r="EX39"/>
  <c r="FD39"/>
  <c r="EJ35"/>
  <c r="EH35"/>
  <c r="EF35"/>
  <c r="ED35"/>
  <c r="EG35"/>
  <c r="EC35"/>
  <c r="EI35"/>
  <c r="EE35"/>
  <c r="ES35"/>
  <c r="EW35"/>
  <c r="FA35"/>
  <c r="FE35"/>
  <c r="EL35"/>
  <c r="EP35"/>
  <c r="EV35"/>
  <c r="FB35"/>
  <c r="FF35"/>
  <c r="EM35"/>
  <c r="EQ35"/>
  <c r="EU35"/>
  <c r="EY35"/>
  <c r="FC35"/>
  <c r="EN35"/>
  <c r="ET35"/>
  <c r="EX35"/>
  <c r="FD35"/>
  <c r="DM32"/>
  <c r="DP32"/>
  <c r="DM31"/>
  <c r="DP31"/>
  <c r="EJ55"/>
  <c r="EH55"/>
  <c r="EF55"/>
  <c r="ED55"/>
  <c r="EI55"/>
  <c r="EE55"/>
  <c r="EG55"/>
  <c r="EC55"/>
  <c r="EN55"/>
  <c r="ET55"/>
  <c r="EX55"/>
  <c r="FD55"/>
  <c r="EM55"/>
  <c r="EQ55"/>
  <c r="ES55"/>
  <c r="EU55"/>
  <c r="EW55"/>
  <c r="EY55"/>
  <c r="FA55"/>
  <c r="FC55"/>
  <c r="FE55"/>
  <c r="EL55"/>
  <c r="EP55"/>
  <c r="EV55"/>
  <c r="FB55"/>
  <c r="FF55"/>
  <c r="EJ23"/>
  <c r="EH23"/>
  <c r="EF23"/>
  <c r="ED23"/>
  <c r="EI23"/>
  <c r="EE23"/>
  <c r="EG23"/>
  <c r="EC23"/>
  <c r="EW23"/>
  <c r="FE23"/>
  <c r="EL23"/>
  <c r="EP23"/>
  <c r="EV23"/>
  <c r="FB23"/>
  <c r="FF23"/>
  <c r="EM23"/>
  <c r="EU23"/>
  <c r="FC23"/>
  <c r="ES23"/>
  <c r="FA23"/>
  <c r="EN23"/>
  <c r="ET23"/>
  <c r="EX23"/>
  <c r="FD23"/>
  <c r="EQ23"/>
  <c r="EY23"/>
  <c r="DM20"/>
  <c r="DP20"/>
  <c r="DW20" s="1"/>
  <c r="DM11"/>
  <c r="DP11"/>
  <c r="DM86"/>
  <c r="DP86"/>
  <c r="EJ81"/>
  <c r="EH81"/>
  <c r="EF81"/>
  <c r="ED81"/>
  <c r="EG81"/>
  <c r="EC81"/>
  <c r="EI81"/>
  <c r="EE81"/>
  <c r="ES81"/>
  <c r="EW81"/>
  <c r="FA81"/>
  <c r="FE81"/>
  <c r="EL81"/>
  <c r="EP81"/>
  <c r="EV81"/>
  <c r="FB81"/>
  <c r="FF81"/>
  <c r="EM81"/>
  <c r="EQ81"/>
  <c r="EU81"/>
  <c r="EY81"/>
  <c r="FC81"/>
  <c r="EN81"/>
  <c r="ET81"/>
  <c r="EX81"/>
  <c r="FD81"/>
  <c r="EJ80"/>
  <c r="EH80"/>
  <c r="EF80"/>
  <c r="ED80"/>
  <c r="EI80"/>
  <c r="EG80"/>
  <c r="EE80"/>
  <c r="EC80"/>
  <c r="EM80"/>
  <c r="EQ80"/>
  <c r="ES80"/>
  <c r="EU80"/>
  <c r="EW80"/>
  <c r="EY80"/>
  <c r="FA80"/>
  <c r="FC80"/>
  <c r="FE80"/>
  <c r="ET80"/>
  <c r="EV80"/>
  <c r="EX80"/>
  <c r="EL80"/>
  <c r="EO80" s="1"/>
  <c r="EN80"/>
  <c r="EP80"/>
  <c r="ER80" s="1"/>
  <c r="FB80"/>
  <c r="FD80"/>
  <c r="FF80"/>
  <c r="DM70"/>
  <c r="DP70"/>
  <c r="DW70" s="1"/>
  <c r="DM67"/>
  <c r="DP67"/>
  <c r="DM42"/>
  <c r="DP42"/>
  <c r="EJ33"/>
  <c r="EH33"/>
  <c r="EF33"/>
  <c r="ED33"/>
  <c r="EG33"/>
  <c r="EC33"/>
  <c r="EI33"/>
  <c r="EE33"/>
  <c r="EM33"/>
  <c r="EQ33"/>
  <c r="EU33"/>
  <c r="EY33"/>
  <c r="FC33"/>
  <c r="EN33"/>
  <c r="ET33"/>
  <c r="EX33"/>
  <c r="FD33"/>
  <c r="ES33"/>
  <c r="EW33"/>
  <c r="FA33"/>
  <c r="FE33"/>
  <c r="EL33"/>
  <c r="EP33"/>
  <c r="EV33"/>
  <c r="FB33"/>
  <c r="FF33"/>
  <c r="EJ28"/>
  <c r="EH28"/>
  <c r="EF28"/>
  <c r="ED28"/>
  <c r="EI28"/>
  <c r="EG28"/>
  <c r="EE28"/>
  <c r="EC28"/>
  <c r="EL28"/>
  <c r="EP28"/>
  <c r="EV28"/>
  <c r="FB28"/>
  <c r="FF28"/>
  <c r="EM28"/>
  <c r="EQ28"/>
  <c r="ES28"/>
  <c r="EU28"/>
  <c r="EW28"/>
  <c r="EY28"/>
  <c r="FA28"/>
  <c r="FC28"/>
  <c r="FE28"/>
  <c r="EN28"/>
  <c r="ET28"/>
  <c r="EX28"/>
  <c r="FD28"/>
  <c r="EJ27"/>
  <c r="EH27"/>
  <c r="EF27"/>
  <c r="ED27"/>
  <c r="EI27"/>
  <c r="EG27"/>
  <c r="EE27"/>
  <c r="EC27"/>
  <c r="EM27"/>
  <c r="EQ27"/>
  <c r="ES27"/>
  <c r="EU27"/>
  <c r="EW27"/>
  <c r="EY27"/>
  <c r="FA27"/>
  <c r="FC27"/>
  <c r="FE27"/>
  <c r="EN27"/>
  <c r="ET27"/>
  <c r="EX27"/>
  <c r="FD27"/>
  <c r="EL27"/>
  <c r="EP27"/>
  <c r="EV27"/>
  <c r="FB27"/>
  <c r="FF27"/>
  <c r="DM30"/>
  <c r="DP30"/>
  <c r="EI29"/>
  <c r="EG29"/>
  <c r="EE29"/>
  <c r="EC29"/>
  <c r="EJ29"/>
  <c r="EH29"/>
  <c r="EF29"/>
  <c r="ED29"/>
  <c r="EM29"/>
  <c r="EQ29"/>
  <c r="EU29"/>
  <c r="EY29"/>
  <c r="FC29"/>
  <c r="EN29"/>
  <c r="ET29"/>
  <c r="EX29"/>
  <c r="FD29"/>
  <c r="ES29"/>
  <c r="EW29"/>
  <c r="FA29"/>
  <c r="FE29"/>
  <c r="EL29"/>
  <c r="EP29"/>
  <c r="EV29"/>
  <c r="FB29"/>
  <c r="FF29"/>
  <c r="DM24"/>
  <c r="DP24"/>
  <c r="EJ19"/>
  <c r="EH19"/>
  <c r="EF19"/>
  <c r="ED19"/>
  <c r="EI19"/>
  <c r="EE19"/>
  <c r="EG19"/>
  <c r="EC19"/>
  <c r="EK19" s="1"/>
  <c r="ES19"/>
  <c r="FA19"/>
  <c r="EN19"/>
  <c r="ET19"/>
  <c r="EX19"/>
  <c r="FD19"/>
  <c r="EM19"/>
  <c r="EU19"/>
  <c r="FC19"/>
  <c r="EW19"/>
  <c r="FE19"/>
  <c r="EL19"/>
  <c r="EO19" s="1"/>
  <c r="EP19"/>
  <c r="EV19"/>
  <c r="FB19"/>
  <c r="FF19"/>
  <c r="EQ19"/>
  <c r="EY19"/>
  <c r="DM7"/>
  <c r="DP7"/>
  <c r="EI26"/>
  <c r="EG26"/>
  <c r="EE26"/>
  <c r="EC26"/>
  <c r="EJ26"/>
  <c r="EH26"/>
  <c r="EF26"/>
  <c r="ED26"/>
  <c r="ES26"/>
  <c r="EW26"/>
  <c r="FA26"/>
  <c r="FE26"/>
  <c r="EL26"/>
  <c r="EP26"/>
  <c r="EV26"/>
  <c r="FB26"/>
  <c r="FF26"/>
  <c r="EM26"/>
  <c r="EQ26"/>
  <c r="EU26"/>
  <c r="EY26"/>
  <c r="FC26"/>
  <c r="EN26"/>
  <c r="ET26"/>
  <c r="EX26"/>
  <c r="FD26"/>
  <c r="EJ78"/>
  <c r="EH78"/>
  <c r="EF78"/>
  <c r="ED78"/>
  <c r="EI78"/>
  <c r="EG78"/>
  <c r="EE78"/>
  <c r="EC78"/>
  <c r="EJ76"/>
  <c r="EH76"/>
  <c r="EF76"/>
  <c r="ED76"/>
  <c r="EI76"/>
  <c r="EE76"/>
  <c r="EG76"/>
  <c r="EC76"/>
  <c r="EK76" s="1"/>
  <c r="DU84"/>
  <c r="DS84"/>
  <c r="EJ77"/>
  <c r="EH77"/>
  <c r="EF77"/>
  <c r="ED77"/>
  <c r="EI77"/>
  <c r="EG77"/>
  <c r="EE77"/>
  <c r="EC77"/>
  <c r="DU72"/>
  <c r="DS72"/>
  <c r="EI65"/>
  <c r="EG65"/>
  <c r="EE65"/>
  <c r="EC65"/>
  <c r="EJ65"/>
  <c r="EF65"/>
  <c r="EH65"/>
  <c r="ED65"/>
  <c r="FQ70"/>
  <c r="FO70"/>
  <c r="FM70"/>
  <c r="FQ67"/>
  <c r="FO67"/>
  <c r="FM67"/>
  <c r="DU69"/>
  <c r="DO69"/>
  <c r="EJ66"/>
  <c r="EH66"/>
  <c r="EF66"/>
  <c r="ED66"/>
  <c r="EG66"/>
  <c r="EC66"/>
  <c r="EI66"/>
  <c r="EE66"/>
  <c r="EI60"/>
  <c r="EG60"/>
  <c r="EE60"/>
  <c r="EC60"/>
  <c r="EJ60"/>
  <c r="EF60"/>
  <c r="EH60"/>
  <c r="ED60"/>
  <c r="DS40"/>
  <c r="DU40"/>
  <c r="DS68"/>
  <c r="DP68"/>
  <c r="DS61"/>
  <c r="DP61"/>
  <c r="EI44"/>
  <c r="EG44"/>
  <c r="EE44"/>
  <c r="EC44"/>
  <c r="EJ44"/>
  <c r="EF44"/>
  <c r="EH44"/>
  <c r="ED44"/>
  <c r="EI38"/>
  <c r="EG38"/>
  <c r="EE38"/>
  <c r="EC38"/>
  <c r="EH38"/>
  <c r="ED38"/>
  <c r="EJ38"/>
  <c r="EF38"/>
  <c r="EI54"/>
  <c r="EG54"/>
  <c r="EE54"/>
  <c r="EC54"/>
  <c r="EJ54"/>
  <c r="EF54"/>
  <c r="EH54"/>
  <c r="ED54"/>
  <c r="EI50"/>
  <c r="EG50"/>
  <c r="EE50"/>
  <c r="EC50"/>
  <c r="EJ50"/>
  <c r="EF50"/>
  <c r="EH50"/>
  <c r="ED50"/>
  <c r="EJ49"/>
  <c r="EH49"/>
  <c r="EF49"/>
  <c r="ED49"/>
  <c r="EI49"/>
  <c r="EE49"/>
  <c r="EG49"/>
  <c r="EC49"/>
  <c r="DS47"/>
  <c r="DP47"/>
  <c r="DU30"/>
  <c r="DS30"/>
  <c r="DU23"/>
  <c r="DP23"/>
  <c r="DS23"/>
  <c r="EJ22"/>
  <c r="EH22"/>
  <c r="EF22"/>
  <c r="ED22"/>
  <c r="EI22"/>
  <c r="EE22"/>
  <c r="EG22"/>
  <c r="EC22"/>
  <c r="DS13"/>
  <c r="DU13"/>
  <c r="FQ56"/>
  <c r="FO56"/>
  <c r="FM56"/>
  <c r="FQ54"/>
  <c r="FO54"/>
  <c r="FM54"/>
  <c r="FQ50"/>
  <c r="FO50"/>
  <c r="FM50"/>
  <c r="FQ48"/>
  <c r="FO48"/>
  <c r="FM48"/>
  <c r="FQ46"/>
  <c r="FO46"/>
  <c r="FM46"/>
  <c r="EI21"/>
  <c r="EG21"/>
  <c r="EE21"/>
  <c r="EC21"/>
  <c r="EH21"/>
  <c r="ED21"/>
  <c r="EJ21"/>
  <c r="EF21"/>
  <c r="EI16"/>
  <c r="EG16"/>
  <c r="EE16"/>
  <c r="EC16"/>
  <c r="EH16"/>
  <c r="ED16"/>
  <c r="EJ16"/>
  <c r="EF16"/>
  <c r="DM4"/>
  <c r="FQ25"/>
  <c r="FO25"/>
  <c r="FM25"/>
  <c r="FQ21"/>
  <c r="FO21"/>
  <c r="FM21"/>
  <c r="FQ10"/>
  <c r="FO10"/>
  <c r="FM10"/>
  <c r="EI25"/>
  <c r="EG25"/>
  <c r="EE25"/>
  <c r="EC25"/>
  <c r="EH25"/>
  <c r="ED25"/>
  <c r="EJ25"/>
  <c r="EF25"/>
  <c r="EJ12"/>
  <c r="EH12"/>
  <c r="EF12"/>
  <c r="ED12"/>
  <c r="EG12"/>
  <c r="EC12"/>
  <c r="EI12"/>
  <c r="EE12"/>
  <c r="DS12"/>
  <c r="DP12"/>
  <c r="DU81"/>
  <c r="DP81"/>
  <c r="DS80"/>
  <c r="DT83"/>
  <c r="DP77"/>
  <c r="DW77" s="1"/>
  <c r="DT72"/>
  <c r="DP71"/>
  <c r="DT71"/>
  <c r="DP64"/>
  <c r="DW64" s="1"/>
  <c r="DP59"/>
  <c r="DT59"/>
  <c r="DO57"/>
  <c r="DT68"/>
  <c r="DO66"/>
  <c r="DP62"/>
  <c r="DW62" s="1"/>
  <c r="DO61"/>
  <c r="DP60"/>
  <c r="DW60" s="1"/>
  <c r="DP39"/>
  <c r="DO39"/>
  <c r="DP38"/>
  <c r="DW38" s="1"/>
  <c r="DP36"/>
  <c r="DW36" s="1"/>
  <c r="DP35"/>
  <c r="DO35"/>
  <c r="DP34"/>
  <c r="DW34" s="1"/>
  <c r="DP33"/>
  <c r="DO33"/>
  <c r="DS71"/>
  <c r="DS59"/>
  <c r="DW43"/>
  <c r="DT40"/>
  <c r="DS37"/>
  <c r="DW32"/>
  <c r="DO31"/>
  <c r="DP29"/>
  <c r="DU28"/>
  <c r="DP28"/>
  <c r="DP27"/>
  <c r="DW24"/>
  <c r="DP17"/>
  <c r="DT55"/>
  <c r="DT51"/>
  <c r="DT49"/>
  <c r="DT47"/>
  <c r="DT45"/>
  <c r="DT37"/>
  <c r="DU31"/>
  <c r="DS33"/>
  <c r="FS23"/>
  <c r="DT23"/>
  <c r="FC22"/>
  <c r="EU22"/>
  <c r="EM22"/>
  <c r="DE18"/>
  <c r="FC17"/>
  <c r="EU17"/>
  <c r="EM17"/>
  <c r="DU15"/>
  <c r="DE15"/>
  <c r="DM15" s="1"/>
  <c r="FC13"/>
  <c r="EU13"/>
  <c r="EM13"/>
  <c r="DO11"/>
  <c r="FA9"/>
  <c r="ES9"/>
  <c r="FA8"/>
  <c r="ES8"/>
  <c r="FG6"/>
  <c r="EZ6"/>
  <c r="CB88"/>
  <c r="BP88"/>
  <c r="DT26"/>
  <c r="DT22"/>
  <c r="DO19"/>
  <c r="DO17"/>
  <c r="DP16"/>
  <c r="DW16" s="1"/>
  <c r="DU11"/>
  <c r="FS11"/>
  <c r="FS27"/>
  <c r="FS33"/>
  <c r="FS37"/>
  <c r="FS40"/>
  <c r="FS29"/>
  <c r="FS45"/>
  <c r="FS49"/>
  <c r="FS31"/>
  <c r="FS42"/>
  <c r="FS68"/>
  <c r="FS61"/>
  <c r="FS67"/>
  <c r="FS73"/>
  <c r="FS76"/>
  <c r="FS80"/>
  <c r="FS83"/>
  <c r="FS82"/>
  <c r="FS86"/>
  <c r="FF8"/>
  <c r="FF22"/>
  <c r="FF46"/>
  <c r="FF50"/>
  <c r="FF38"/>
  <c r="FF43"/>
  <c r="FF40"/>
  <c r="FF47"/>
  <c r="FF51"/>
  <c r="FF60"/>
  <c r="FF64"/>
  <c r="FF68"/>
  <c r="FF78"/>
  <c r="FD9"/>
  <c r="FD13"/>
  <c r="FD17"/>
  <c r="FD34"/>
  <c r="FD36"/>
  <c r="FD44"/>
  <c r="FD48"/>
  <c r="FD54"/>
  <c r="FD45"/>
  <c r="FD49"/>
  <c r="FD64"/>
  <c r="FD60"/>
  <c r="FD61"/>
  <c r="FD66"/>
  <c r="FD74"/>
  <c r="FD76"/>
  <c r="FD78"/>
  <c r="FD84"/>
  <c r="FB8"/>
  <c r="FB22"/>
  <c r="FB46"/>
  <c r="FB50"/>
  <c r="FB38"/>
  <c r="FB43"/>
  <c r="FB40"/>
  <c r="FB47"/>
  <c r="FB51"/>
  <c r="FB60"/>
  <c r="FB64"/>
  <c r="FB68"/>
  <c r="FB78"/>
  <c r="EX9"/>
  <c r="EX13"/>
  <c r="EX17"/>
  <c r="EX36"/>
  <c r="EX44"/>
  <c r="EX48"/>
  <c r="EX54"/>
  <c r="EX34"/>
  <c r="EX45"/>
  <c r="EX49"/>
  <c r="EX65"/>
  <c r="EX62"/>
  <c r="EX61"/>
  <c r="EX66"/>
  <c r="EX74"/>
  <c r="EX76"/>
  <c r="EX77"/>
  <c r="EX84"/>
  <c r="EV8"/>
  <c r="EV22"/>
  <c r="EV38"/>
  <c r="EV43"/>
  <c r="EV46"/>
  <c r="EV50"/>
  <c r="EV40"/>
  <c r="EV47"/>
  <c r="EV51"/>
  <c r="EV62"/>
  <c r="EV65"/>
  <c r="EV68"/>
  <c r="EV77"/>
  <c r="ET9"/>
  <c r="ET13"/>
  <c r="ET17"/>
  <c r="ET36"/>
  <c r="ET44"/>
  <c r="ET48"/>
  <c r="ET54"/>
  <c r="ET34"/>
  <c r="ET45"/>
  <c r="ET49"/>
  <c r="ET65"/>
  <c r="ET62"/>
  <c r="ET61"/>
  <c r="ET66"/>
  <c r="ET74"/>
  <c r="ET76"/>
  <c r="ET77"/>
  <c r="ET84"/>
  <c r="EP8"/>
  <c r="EP22"/>
  <c r="EP46"/>
  <c r="EP50"/>
  <c r="EP38"/>
  <c r="EP43"/>
  <c r="EP40"/>
  <c r="EP47"/>
  <c r="EP51"/>
  <c r="EP60"/>
  <c r="EP64"/>
  <c r="EP68"/>
  <c r="EP78"/>
  <c r="EN9"/>
  <c r="EN13"/>
  <c r="EN17"/>
  <c r="EN36"/>
  <c r="EN44"/>
  <c r="EN54"/>
  <c r="EN49"/>
  <c r="EN64"/>
  <c r="EN60"/>
  <c r="EN61"/>
  <c r="EN66"/>
  <c r="EN76"/>
  <c r="EN78"/>
  <c r="EN84"/>
  <c r="EL8"/>
  <c r="EO12"/>
  <c r="EL22"/>
  <c r="EL46"/>
  <c r="EL50"/>
  <c r="EL38"/>
  <c r="EL43"/>
  <c r="EL40"/>
  <c r="EL47"/>
  <c r="EL51"/>
  <c r="EL60"/>
  <c r="EO73"/>
  <c r="EL78"/>
  <c r="DR8"/>
  <c r="DR15"/>
  <c r="DR19"/>
  <c r="DR22"/>
  <c r="DR29"/>
  <c r="DR31"/>
  <c r="DR42"/>
  <c r="DR27"/>
  <c r="DR33"/>
  <c r="DR37"/>
  <c r="DR40"/>
  <c r="DR55"/>
  <c r="DR67"/>
  <c r="DR61"/>
  <c r="DR71"/>
  <c r="DR73"/>
  <c r="DR81"/>
  <c r="DR86"/>
  <c r="DW86" s="1"/>
  <c r="DR83"/>
  <c r="DT30"/>
  <c r="DT28"/>
  <c r="FA22"/>
  <c r="ES22"/>
  <c r="EV21"/>
  <c r="FA17"/>
  <c r="FD16"/>
  <c r="EN16"/>
  <c r="FS15"/>
  <c r="FE13"/>
  <c r="DP13"/>
  <c r="DT13"/>
  <c r="DR11"/>
  <c r="FC9"/>
  <c r="EU9"/>
  <c r="FS8"/>
  <c r="FC8"/>
  <c r="EU8"/>
  <c r="DW6"/>
  <c r="EB88"/>
  <c r="DD88"/>
  <c r="FH2"/>
  <c r="DO15"/>
  <c r="DP14"/>
  <c r="DW14" s="1"/>
  <c r="DT12"/>
  <c r="FJ12"/>
  <c r="FJ22"/>
  <c r="FJ29"/>
  <c r="FJ31"/>
  <c r="FJ33"/>
  <c r="FJ40"/>
  <c r="FJ47"/>
  <c r="FJ59"/>
  <c r="FJ68"/>
  <c r="FJ71"/>
  <c r="FJ80"/>
  <c r="FJ86"/>
  <c r="FE14"/>
  <c r="FE25"/>
  <c r="FE47"/>
  <c r="FE51"/>
  <c r="FE40"/>
  <c r="FE36"/>
  <c r="FE43"/>
  <c r="FE46"/>
  <c r="FE50"/>
  <c r="FE54"/>
  <c r="FE61"/>
  <c r="FE66"/>
  <c r="FE62"/>
  <c r="FE65"/>
  <c r="FE76"/>
  <c r="FE77"/>
  <c r="FE84"/>
  <c r="FC14"/>
  <c r="FC25"/>
  <c r="FC47"/>
  <c r="FC51"/>
  <c r="FC36"/>
  <c r="FC43"/>
  <c r="FC46"/>
  <c r="FC50"/>
  <c r="FC54"/>
  <c r="FC66"/>
  <c r="FC62"/>
  <c r="FC65"/>
  <c r="FC77"/>
  <c r="FC84"/>
  <c r="FA14"/>
  <c r="FA25"/>
  <c r="FA47"/>
  <c r="FA51"/>
  <c r="FA40"/>
  <c r="FA36"/>
  <c r="FA43"/>
  <c r="FA46"/>
  <c r="FA50"/>
  <c r="FA54"/>
  <c r="FA61"/>
  <c r="FA66"/>
  <c r="FA62"/>
  <c r="FA65"/>
  <c r="FA76"/>
  <c r="FG73"/>
  <c r="FA77"/>
  <c r="FA84"/>
  <c r="FG85"/>
  <c r="EY14"/>
  <c r="EY25"/>
  <c r="EY47"/>
  <c r="EY51"/>
  <c r="EY36"/>
  <c r="EY43"/>
  <c r="EY46"/>
  <c r="EY50"/>
  <c r="EY54"/>
  <c r="EY66"/>
  <c r="EY62"/>
  <c r="EY65"/>
  <c r="EY77"/>
  <c r="EY84"/>
  <c r="EW14"/>
  <c r="EW25"/>
  <c r="EW47"/>
  <c r="EW51"/>
  <c r="EW40"/>
  <c r="EW36"/>
  <c r="EW43"/>
  <c r="EW46"/>
  <c r="EW50"/>
  <c r="EW54"/>
  <c r="EW61"/>
  <c r="EW66"/>
  <c r="EW62"/>
  <c r="EW65"/>
  <c r="EW76"/>
  <c r="EW77"/>
  <c r="EW84"/>
  <c r="EU14"/>
  <c r="EU25"/>
  <c r="EU47"/>
  <c r="EU51"/>
  <c r="EU36"/>
  <c r="EU43"/>
  <c r="EU46"/>
  <c r="EU50"/>
  <c r="EU54"/>
  <c r="EU66"/>
  <c r="EU62"/>
  <c r="EU65"/>
  <c r="EU77"/>
  <c r="EU84"/>
  <c r="ES14"/>
  <c r="ES25"/>
  <c r="ES47"/>
  <c r="ES51"/>
  <c r="ES36"/>
  <c r="ES43"/>
  <c r="ES46"/>
  <c r="ES50"/>
  <c r="ES54"/>
  <c r="ES66"/>
  <c r="ES62"/>
  <c r="ES65"/>
  <c r="ES76"/>
  <c r="EZ73"/>
  <c r="ES77"/>
  <c r="ES84"/>
  <c r="EZ85"/>
  <c r="EQ14"/>
  <c r="EQ25"/>
  <c r="ER25" s="1"/>
  <c r="EQ47"/>
  <c r="EQ51"/>
  <c r="EQ36"/>
  <c r="EQ43"/>
  <c r="EQ46"/>
  <c r="EQ50"/>
  <c r="EQ54"/>
  <c r="EQ66"/>
  <c r="EQ62"/>
  <c r="EQ65"/>
  <c r="EQ77"/>
  <c r="EQ84"/>
  <c r="EM14"/>
  <c r="EO14" s="1"/>
  <c r="EM25"/>
  <c r="EM50"/>
  <c r="EM54"/>
  <c r="EM66"/>
  <c r="EM65"/>
  <c r="EM77"/>
  <c r="FF14"/>
  <c r="FB14"/>
  <c r="DU17"/>
  <c r="EX14"/>
  <c r="ET14"/>
  <c r="CW88"/>
  <c r="DE83"/>
  <c r="DM83" s="1"/>
  <c r="DS82"/>
  <c r="DU82"/>
  <c r="DU83"/>
  <c r="DP83"/>
  <c r="EJ84"/>
  <c r="EH84"/>
  <c r="EF84"/>
  <c r="ED84"/>
  <c r="EI84"/>
  <c r="EG84"/>
  <c r="EE84"/>
  <c r="EC84"/>
  <c r="DS76"/>
  <c r="DU76"/>
  <c r="DU73"/>
  <c r="DS73"/>
  <c r="FQ77"/>
  <c r="FO77"/>
  <c r="FM77"/>
  <c r="EI64"/>
  <c r="EG64"/>
  <c r="EE64"/>
  <c r="EC64"/>
  <c r="EH64"/>
  <c r="ED64"/>
  <c r="EJ64"/>
  <c r="EF64"/>
  <c r="FQ64"/>
  <c r="FO64"/>
  <c r="FM64"/>
  <c r="EJ74"/>
  <c r="EH74"/>
  <c r="EF74"/>
  <c r="ED74"/>
  <c r="EI74"/>
  <c r="EG74"/>
  <c r="EE74"/>
  <c r="EC74"/>
  <c r="EJ68"/>
  <c r="EH68"/>
  <c r="EF68"/>
  <c r="ED68"/>
  <c r="EG68"/>
  <c r="EC68"/>
  <c r="EI68"/>
  <c r="EE68"/>
  <c r="DT67"/>
  <c r="DO67"/>
  <c r="EI62"/>
  <c r="EG62"/>
  <c r="EE62"/>
  <c r="EC62"/>
  <c r="EH62"/>
  <c r="ED62"/>
  <c r="EJ62"/>
  <c r="EF62"/>
  <c r="EJ61"/>
  <c r="EH61"/>
  <c r="EF61"/>
  <c r="ED61"/>
  <c r="EI61"/>
  <c r="EE61"/>
  <c r="EG61"/>
  <c r="EC61"/>
  <c r="EJ47"/>
  <c r="EH47"/>
  <c r="EF47"/>
  <c r="ED47"/>
  <c r="EI47"/>
  <c r="EE47"/>
  <c r="EG47"/>
  <c r="EC47"/>
  <c r="EJ40"/>
  <c r="EH40"/>
  <c r="EF40"/>
  <c r="ED40"/>
  <c r="EG40"/>
  <c r="EC40"/>
  <c r="EI40"/>
  <c r="EE40"/>
  <c r="DU37"/>
  <c r="DP37"/>
  <c r="DS66"/>
  <c r="DP66"/>
  <c r="FQ62"/>
  <c r="FO62"/>
  <c r="FM62"/>
  <c r="FQ60"/>
  <c r="FO60"/>
  <c r="FM60"/>
  <c r="EI36"/>
  <c r="EG36"/>
  <c r="EE36"/>
  <c r="EC36"/>
  <c r="EJ36"/>
  <c r="EF36"/>
  <c r="EH36"/>
  <c r="ED36"/>
  <c r="EI34"/>
  <c r="EG34"/>
  <c r="EE34"/>
  <c r="EC34"/>
  <c r="EH34"/>
  <c r="ED34"/>
  <c r="EJ34"/>
  <c r="EF34"/>
  <c r="DT27"/>
  <c r="DO27"/>
  <c r="FQ38"/>
  <c r="FO38"/>
  <c r="FM38"/>
  <c r="FQ36"/>
  <c r="FO36"/>
  <c r="FM36"/>
  <c r="FQ34"/>
  <c r="FO34"/>
  <c r="FM34"/>
  <c r="EJ51"/>
  <c r="EH51"/>
  <c r="EF51"/>
  <c r="ED51"/>
  <c r="EI51"/>
  <c r="EE51"/>
  <c r="EG51"/>
  <c r="EC51"/>
  <c r="EI48"/>
  <c r="EG48"/>
  <c r="EE48"/>
  <c r="EC48"/>
  <c r="EJ48"/>
  <c r="EF48"/>
  <c r="EH48"/>
  <c r="ED48"/>
  <c r="EI46"/>
  <c r="EG46"/>
  <c r="EE46"/>
  <c r="EC46"/>
  <c r="EJ46"/>
  <c r="EF46"/>
  <c r="EH46"/>
  <c r="ED46"/>
  <c r="EJ45"/>
  <c r="EH45"/>
  <c r="EF45"/>
  <c r="ED45"/>
  <c r="EI45"/>
  <c r="EE45"/>
  <c r="EG45"/>
  <c r="EC45"/>
  <c r="EI43"/>
  <c r="EG43"/>
  <c r="EE43"/>
  <c r="EC43"/>
  <c r="EH43"/>
  <c r="ED43"/>
  <c r="EJ43"/>
  <c r="EF43"/>
  <c r="EJ17"/>
  <c r="EH17"/>
  <c r="EF17"/>
  <c r="ED17"/>
  <c r="EI17"/>
  <c r="EE17"/>
  <c r="EG17"/>
  <c r="EC17"/>
  <c r="EJ13"/>
  <c r="EH13"/>
  <c r="EF13"/>
  <c r="ED13"/>
  <c r="EI13"/>
  <c r="EE13"/>
  <c r="EG13"/>
  <c r="EC13"/>
  <c r="DS51"/>
  <c r="DP51"/>
  <c r="DS49"/>
  <c r="DP49"/>
  <c r="DS45"/>
  <c r="DP45"/>
  <c r="EJ9"/>
  <c r="EH9"/>
  <c r="EF9"/>
  <c r="ED9"/>
  <c r="EG9"/>
  <c r="EC9"/>
  <c r="EI9"/>
  <c r="EE9"/>
  <c r="EJ8"/>
  <c r="EH8"/>
  <c r="EF8"/>
  <c r="ED8"/>
  <c r="EG8"/>
  <c r="EC8"/>
  <c r="EI8"/>
  <c r="EE8"/>
  <c r="FQ16"/>
  <c r="FO16"/>
  <c r="FM16"/>
  <c r="DU9"/>
  <c r="DS9"/>
  <c r="DU8"/>
  <c r="DS8"/>
  <c r="EI14"/>
  <c r="EG14"/>
  <c r="EE14"/>
  <c r="EC14"/>
  <c r="EJ14"/>
  <c r="EF14"/>
  <c r="EH14"/>
  <c r="ED14"/>
  <c r="DW4"/>
  <c r="FQ18"/>
  <c r="FO18"/>
  <c r="FM18"/>
  <c r="FQ14"/>
  <c r="FO14"/>
  <c r="FM14"/>
  <c r="EI5"/>
  <c r="EG5"/>
  <c r="EE5"/>
  <c r="EC5"/>
  <c r="EJ5"/>
  <c r="EH5"/>
  <c r="EF5"/>
  <c r="ED5"/>
  <c r="EI6"/>
  <c r="EG6"/>
  <c r="EE6"/>
  <c r="EC6"/>
  <c r="EJ6"/>
  <c r="EH6"/>
  <c r="EF6"/>
  <c r="ED6"/>
  <c r="DW85"/>
  <c r="DO81"/>
  <c r="EK85"/>
  <c r="FH85" s="1"/>
  <c r="DT82"/>
  <c r="DS81"/>
  <c r="DU80"/>
  <c r="DP80"/>
  <c r="DP78"/>
  <c r="DW78" s="1"/>
  <c r="DW75"/>
  <c r="DO83"/>
  <c r="DT80"/>
  <c r="DE82"/>
  <c r="DM82" s="1"/>
  <c r="DT81"/>
  <c r="DP76"/>
  <c r="DT76"/>
  <c r="DO72"/>
  <c r="DT73"/>
  <c r="DU71"/>
  <c r="DW65"/>
  <c r="DO71"/>
  <c r="DW71" s="1"/>
  <c r="DO59"/>
  <c r="DT69"/>
  <c r="DP57"/>
  <c r="DW52"/>
  <c r="DW41"/>
  <c r="DO40"/>
  <c r="EK73"/>
  <c r="FH73" s="1"/>
  <c r="DO68"/>
  <c r="DT66"/>
  <c r="DT61"/>
  <c r="DW44"/>
  <c r="DW56"/>
  <c r="DP53"/>
  <c r="DT53"/>
  <c r="DT39"/>
  <c r="DT35"/>
  <c r="DT33"/>
  <c r="DU57"/>
  <c r="DP40"/>
  <c r="DS28"/>
  <c r="DS27"/>
  <c r="BD88"/>
  <c r="DP55"/>
  <c r="DO55"/>
  <c r="DP54"/>
  <c r="DW54" s="1"/>
  <c r="DO51"/>
  <c r="DP50"/>
  <c r="DW50" s="1"/>
  <c r="DO49"/>
  <c r="DP48"/>
  <c r="DW48" s="1"/>
  <c r="DO47"/>
  <c r="DP46"/>
  <c r="DW46" s="1"/>
  <c r="DO45"/>
  <c r="DO37"/>
  <c r="DS31"/>
  <c r="FS22"/>
  <c r="EY22"/>
  <c r="EQ22"/>
  <c r="DS22"/>
  <c r="FS17"/>
  <c r="EY17"/>
  <c r="EQ17"/>
  <c r="DS17"/>
  <c r="DP15"/>
  <c r="FS13"/>
  <c r="EY13"/>
  <c r="EQ13"/>
  <c r="DE10"/>
  <c r="DE88" s="1"/>
  <c r="DE90" s="1"/>
  <c r="DC88"/>
  <c r="BV88"/>
  <c r="DP26"/>
  <c r="DO26"/>
  <c r="DS26"/>
  <c r="DO22"/>
  <c r="DP21"/>
  <c r="DW21" s="1"/>
  <c r="DP19"/>
  <c r="DT19"/>
  <c r="DT17"/>
  <c r="DS11"/>
  <c r="FS28"/>
  <c r="FS35"/>
  <c r="FS39"/>
  <c r="FS26"/>
  <c r="FS30"/>
  <c r="FS47"/>
  <c r="FS51"/>
  <c r="FS55"/>
  <c r="FS66"/>
  <c r="FS69"/>
  <c r="FS59"/>
  <c r="FS71"/>
  <c r="FS72"/>
  <c r="FS81"/>
  <c r="FS84"/>
  <c r="FF9"/>
  <c r="FF13"/>
  <c r="FF17"/>
  <c r="FF36"/>
  <c r="FF44"/>
  <c r="FF48"/>
  <c r="FF54"/>
  <c r="FF34"/>
  <c r="FF45"/>
  <c r="FF49"/>
  <c r="FF65"/>
  <c r="FF62"/>
  <c r="FF61"/>
  <c r="FF66"/>
  <c r="FF74"/>
  <c r="FF76"/>
  <c r="FF77"/>
  <c r="FF84"/>
  <c r="FD8"/>
  <c r="FD22"/>
  <c r="FD38"/>
  <c r="FD43"/>
  <c r="FD46"/>
  <c r="FD50"/>
  <c r="FD40"/>
  <c r="FD47"/>
  <c r="FD51"/>
  <c r="FD62"/>
  <c r="FD65"/>
  <c r="FD68"/>
  <c r="FD77"/>
  <c r="FB9"/>
  <c r="FB13"/>
  <c r="FB17"/>
  <c r="FB36"/>
  <c r="FB44"/>
  <c r="FB48"/>
  <c r="FB54"/>
  <c r="FB34"/>
  <c r="FB45"/>
  <c r="FB49"/>
  <c r="FB65"/>
  <c r="FB62"/>
  <c r="FB61"/>
  <c r="FB66"/>
  <c r="FB74"/>
  <c r="FB76"/>
  <c r="FB77"/>
  <c r="FB84"/>
  <c r="EX8"/>
  <c r="EX22"/>
  <c r="EX46"/>
  <c r="EX50"/>
  <c r="EX38"/>
  <c r="EX43"/>
  <c r="EX40"/>
  <c r="EX47"/>
  <c r="EX51"/>
  <c r="EX60"/>
  <c r="EX64"/>
  <c r="EX68"/>
  <c r="EX78"/>
  <c r="EV9"/>
  <c r="EV13"/>
  <c r="EV17"/>
  <c r="EV34"/>
  <c r="EV36"/>
  <c r="EV44"/>
  <c r="EV48"/>
  <c r="EV54"/>
  <c r="EV45"/>
  <c r="EV49"/>
  <c r="EV64"/>
  <c r="EV60"/>
  <c r="EV61"/>
  <c r="EV66"/>
  <c r="EV74"/>
  <c r="EV76"/>
  <c r="EV78"/>
  <c r="EV84"/>
  <c r="ET8"/>
  <c r="ET22"/>
  <c r="ET46"/>
  <c r="ET50"/>
  <c r="ET38"/>
  <c r="ET43"/>
  <c r="ET40"/>
  <c r="ET47"/>
  <c r="ET51"/>
  <c r="ET60"/>
  <c r="ET64"/>
  <c r="ET68"/>
  <c r="ET78"/>
  <c r="EP9"/>
  <c r="EP13"/>
  <c r="EP17"/>
  <c r="ER17" s="1"/>
  <c r="EP36"/>
  <c r="ER36" s="1"/>
  <c r="EP44"/>
  <c r="EP48"/>
  <c r="EP54"/>
  <c r="ER54" s="1"/>
  <c r="EP34"/>
  <c r="EP45"/>
  <c r="EP49"/>
  <c r="EP65"/>
  <c r="ER65" s="1"/>
  <c r="EP62"/>
  <c r="ER62" s="1"/>
  <c r="EP61"/>
  <c r="EP66"/>
  <c r="ER66" s="1"/>
  <c r="EP74"/>
  <c r="EP76"/>
  <c r="EP77"/>
  <c r="ER77" s="1"/>
  <c r="EP84"/>
  <c r="ER84" s="1"/>
  <c r="EN8"/>
  <c r="EN22"/>
  <c r="EN38"/>
  <c r="EN43"/>
  <c r="EN46"/>
  <c r="EN50"/>
  <c r="EN40"/>
  <c r="EN47"/>
  <c r="EN51"/>
  <c r="EN62"/>
  <c r="EN65"/>
  <c r="EN68"/>
  <c r="EN77"/>
  <c r="EL9"/>
  <c r="EO9" s="1"/>
  <c r="EL13"/>
  <c r="EO13" s="1"/>
  <c r="EL17"/>
  <c r="EO17" s="1"/>
  <c r="EL36"/>
  <c r="EO36" s="1"/>
  <c r="EL44"/>
  <c r="EL48"/>
  <c r="EL54"/>
  <c r="EO54" s="1"/>
  <c r="EL34"/>
  <c r="EL45"/>
  <c r="EL49"/>
  <c r="EL65"/>
  <c r="EL62"/>
  <c r="EL61"/>
  <c r="EL66"/>
  <c r="EO66" s="1"/>
  <c r="EL74"/>
  <c r="EL76"/>
  <c r="EL77"/>
  <c r="EL84"/>
  <c r="EO84" s="1"/>
  <c r="DR9"/>
  <c r="DR13"/>
  <c r="DR17"/>
  <c r="DR23"/>
  <c r="DR26"/>
  <c r="DR30"/>
  <c r="DR28"/>
  <c r="DR35"/>
  <c r="DR39"/>
  <c r="DR47"/>
  <c r="DR51"/>
  <c r="DR53"/>
  <c r="DR57"/>
  <c r="DR69"/>
  <c r="DR59"/>
  <c r="DR68"/>
  <c r="DR72"/>
  <c r="DR82"/>
  <c r="DR84"/>
  <c r="DW84" s="1"/>
  <c r="DS53"/>
  <c r="DS39"/>
  <c r="DS35"/>
  <c r="DU29"/>
  <c r="DU27"/>
  <c r="DW25"/>
  <c r="FE22"/>
  <c r="EW22"/>
  <c r="FD21"/>
  <c r="EN21"/>
  <c r="FE17"/>
  <c r="EW17"/>
  <c r="EV16"/>
  <c r="DS15"/>
  <c r="FA13"/>
  <c r="FG13" s="1"/>
  <c r="ES13"/>
  <c r="EY9"/>
  <c r="EQ9"/>
  <c r="DT9"/>
  <c r="EY8"/>
  <c r="EQ8"/>
  <c r="DT8"/>
  <c r="DW7"/>
  <c r="ER6"/>
  <c r="EO6"/>
  <c r="DW5"/>
  <c r="DX88"/>
  <c r="CT88"/>
  <c r="DT15"/>
  <c r="FJ9"/>
  <c r="FJ13"/>
  <c r="FJ17"/>
  <c r="FJ23"/>
  <c r="FJ26"/>
  <c r="FJ30"/>
  <c r="FJ35"/>
  <c r="FJ39"/>
  <c r="FJ45"/>
  <c r="FJ49"/>
  <c r="FJ53"/>
  <c r="FJ57"/>
  <c r="FJ61"/>
  <c r="FJ66"/>
  <c r="FJ69"/>
  <c r="FJ72"/>
  <c r="FJ76"/>
  <c r="FJ84"/>
  <c r="FE16"/>
  <c r="FE21"/>
  <c r="FE45"/>
  <c r="FE49"/>
  <c r="FE34"/>
  <c r="FE38"/>
  <c r="FE44"/>
  <c r="FE48"/>
  <c r="FE68"/>
  <c r="FE60"/>
  <c r="FE64"/>
  <c r="FE74"/>
  <c r="FE78"/>
  <c r="FC16"/>
  <c r="FC21"/>
  <c r="FC40"/>
  <c r="FC45"/>
  <c r="FC49"/>
  <c r="FC34"/>
  <c r="FC38"/>
  <c r="FC44"/>
  <c r="FC48"/>
  <c r="FC68"/>
  <c r="FC61"/>
  <c r="FC60"/>
  <c r="FC64"/>
  <c r="FC74"/>
  <c r="FC76"/>
  <c r="FC78"/>
  <c r="FA16"/>
  <c r="FA21"/>
  <c r="FA45"/>
  <c r="FA49"/>
  <c r="FA34"/>
  <c r="FA38"/>
  <c r="FA44"/>
  <c r="FA48"/>
  <c r="FA68"/>
  <c r="FA60"/>
  <c r="FA64"/>
  <c r="FA74"/>
  <c r="FA78"/>
  <c r="FG78" s="1"/>
  <c r="EY16"/>
  <c r="EY21"/>
  <c r="EY40"/>
  <c r="EY45"/>
  <c r="EY49"/>
  <c r="EY34"/>
  <c r="EY38"/>
  <c r="EY44"/>
  <c r="EY48"/>
  <c r="EY68"/>
  <c r="EY61"/>
  <c r="EY60"/>
  <c r="EY64"/>
  <c r="EY74"/>
  <c r="EY76"/>
  <c r="EY78"/>
  <c r="EW16"/>
  <c r="EW21"/>
  <c r="EW45"/>
  <c r="EW49"/>
  <c r="EW34"/>
  <c r="EW38"/>
  <c r="EW44"/>
  <c r="EW48"/>
  <c r="EW68"/>
  <c r="EW60"/>
  <c r="EW64"/>
  <c r="EW74"/>
  <c r="EW78"/>
  <c r="EU16"/>
  <c r="EU21"/>
  <c r="EU40"/>
  <c r="EU45"/>
  <c r="EU49"/>
  <c r="EU34"/>
  <c r="EU38"/>
  <c r="EU44"/>
  <c r="EU48"/>
  <c r="EU68"/>
  <c r="EU61"/>
  <c r="EU60"/>
  <c r="EU64"/>
  <c r="EU74"/>
  <c r="EU76"/>
  <c r="EU78"/>
  <c r="ES16"/>
  <c r="ES21"/>
  <c r="ES45"/>
  <c r="ES49"/>
  <c r="ES34"/>
  <c r="ES38"/>
  <c r="ES44"/>
  <c r="ES48"/>
  <c r="ES68"/>
  <c r="ES60"/>
  <c r="ES64"/>
  <c r="ES74"/>
  <c r="ES78"/>
  <c r="EQ16"/>
  <c r="ER16" s="1"/>
  <c r="EQ21"/>
  <c r="ER21" s="1"/>
  <c r="EQ40"/>
  <c r="EQ45"/>
  <c r="EQ49"/>
  <c r="EQ34"/>
  <c r="EQ38"/>
  <c r="EQ44"/>
  <c r="EQ48"/>
  <c r="EQ68"/>
  <c r="EQ61"/>
  <c r="EQ60"/>
  <c r="EQ64"/>
  <c r="EQ74"/>
  <c r="EQ76"/>
  <c r="EQ78"/>
  <c r="EM16"/>
  <c r="EO16" s="1"/>
  <c r="EM21"/>
  <c r="EO21" s="1"/>
  <c r="EM40"/>
  <c r="EM45"/>
  <c r="EM49"/>
  <c r="EM34"/>
  <c r="EM38"/>
  <c r="EM44"/>
  <c r="EM48"/>
  <c r="EM68"/>
  <c r="EO68" s="1"/>
  <c r="EM61"/>
  <c r="EM60"/>
  <c r="EM64"/>
  <c r="EO64" s="1"/>
  <c r="EM74"/>
  <c r="EM76"/>
  <c r="EM78"/>
  <c r="DS19"/>
  <c r="DP9"/>
  <c r="FD25"/>
  <c r="EP14"/>
  <c r="ER14" s="1"/>
  <c r="DU22"/>
  <c r="DP8"/>
  <c r="EV25"/>
  <c r="EN25"/>
  <c r="EO25" s="1"/>
  <c r="AQ37" i="19"/>
  <c r="AQ60"/>
  <c r="AB108"/>
  <c r="AE108"/>
  <c r="AX109"/>
  <c r="AV109"/>
  <c r="AT109"/>
  <c r="AR109"/>
  <c r="AY109"/>
  <c r="AU109"/>
  <c r="AW109"/>
  <c r="AS109"/>
  <c r="BB109"/>
  <c r="BH109"/>
  <c r="BL109"/>
  <c r="BP109"/>
  <c r="BT109"/>
  <c r="BF109"/>
  <c r="BJ109"/>
  <c r="BN109"/>
  <c r="BR109"/>
  <c r="BA109"/>
  <c r="BD109" s="1"/>
  <c r="BC109"/>
  <c r="BE109"/>
  <c r="BG109" s="1"/>
  <c r="BI109"/>
  <c r="BK109"/>
  <c r="BM109"/>
  <c r="BQ109"/>
  <c r="BS109"/>
  <c r="BU109"/>
  <c r="AX105"/>
  <c r="AV105"/>
  <c r="AT105"/>
  <c r="AR105"/>
  <c r="AY105"/>
  <c r="AU105"/>
  <c r="AW105"/>
  <c r="AS105"/>
  <c r="BB105"/>
  <c r="BH105"/>
  <c r="BL105"/>
  <c r="BP105"/>
  <c r="BT105"/>
  <c r="BA105"/>
  <c r="BD105" s="1"/>
  <c r="BC105"/>
  <c r="BE105"/>
  <c r="BG105" s="1"/>
  <c r="BI105"/>
  <c r="BK105"/>
  <c r="BM105"/>
  <c r="BQ105"/>
  <c r="BS105"/>
  <c r="BU105"/>
  <c r="BF105"/>
  <c r="BJ105"/>
  <c r="BN105"/>
  <c r="BR105"/>
  <c r="AX104"/>
  <c r="AV104"/>
  <c r="AT104"/>
  <c r="AR104"/>
  <c r="AY104"/>
  <c r="AW104"/>
  <c r="AU104"/>
  <c r="AS104"/>
  <c r="BB104"/>
  <c r="BF104"/>
  <c r="BH104"/>
  <c r="BJ104"/>
  <c r="BL104"/>
  <c r="BN104"/>
  <c r="BP104"/>
  <c r="BR104"/>
  <c r="BT104"/>
  <c r="BA104"/>
  <c r="BD104" s="1"/>
  <c r="BC104"/>
  <c r="BE104"/>
  <c r="BG104" s="1"/>
  <c r="BI104"/>
  <c r="BK104"/>
  <c r="BM104"/>
  <c r="BQ104"/>
  <c r="BS104"/>
  <c r="BU104"/>
  <c r="AY103"/>
  <c r="AW103"/>
  <c r="AU103"/>
  <c r="AS103"/>
  <c r="AX103"/>
  <c r="AV103"/>
  <c r="AT103"/>
  <c r="AR103"/>
  <c r="AZ103" s="1"/>
  <c r="BF103"/>
  <c r="BJ103"/>
  <c r="BN103"/>
  <c r="BR103"/>
  <c r="BA103"/>
  <c r="BE103"/>
  <c r="BG103" s="1"/>
  <c r="BI103"/>
  <c r="BM103"/>
  <c r="BQ103"/>
  <c r="BU103"/>
  <c r="BB103"/>
  <c r="BH103"/>
  <c r="BO103" s="1"/>
  <c r="BL103"/>
  <c r="BP103"/>
  <c r="BT103"/>
  <c r="BC103"/>
  <c r="BK103"/>
  <c r="BS103"/>
  <c r="AB95"/>
  <c r="AE95"/>
  <c r="AX85"/>
  <c r="AV85"/>
  <c r="AT85"/>
  <c r="AR85"/>
  <c r="AY85"/>
  <c r="AU85"/>
  <c r="AW85"/>
  <c r="AS85"/>
  <c r="BF85"/>
  <c r="BH85"/>
  <c r="BJ85"/>
  <c r="BN85"/>
  <c r="BP85"/>
  <c r="BR85"/>
  <c r="BA85"/>
  <c r="BE85"/>
  <c r="BG85" s="1"/>
  <c r="BB85"/>
  <c r="BL85"/>
  <c r="BT85"/>
  <c r="BC85"/>
  <c r="BI85"/>
  <c r="BK85"/>
  <c r="BM85"/>
  <c r="BQ85"/>
  <c r="BS85"/>
  <c r="BU85"/>
  <c r="AB88"/>
  <c r="AE88"/>
  <c r="AX83"/>
  <c r="AV83"/>
  <c r="AT83"/>
  <c r="AR83"/>
  <c r="AY83"/>
  <c r="AU83"/>
  <c r="AW83"/>
  <c r="AS83"/>
  <c r="BB83"/>
  <c r="BL83"/>
  <c r="BT83"/>
  <c r="BC83"/>
  <c r="BI83"/>
  <c r="BK83"/>
  <c r="BM83"/>
  <c r="BQ83"/>
  <c r="BS83"/>
  <c r="BU83"/>
  <c r="BF83"/>
  <c r="BH83"/>
  <c r="BJ83"/>
  <c r="BN83"/>
  <c r="BP83"/>
  <c r="BR83"/>
  <c r="BA83"/>
  <c r="BE83"/>
  <c r="BG83" s="1"/>
  <c r="AY75"/>
  <c r="AW75"/>
  <c r="AU75"/>
  <c r="AS75"/>
  <c r="AX75"/>
  <c r="AV75"/>
  <c r="AT75"/>
  <c r="AR75"/>
  <c r="AZ75" s="1"/>
  <c r="BB75"/>
  <c r="BH75"/>
  <c r="BL75"/>
  <c r="BP75"/>
  <c r="BT75"/>
  <c r="BC75"/>
  <c r="BI75"/>
  <c r="BK75"/>
  <c r="BM75"/>
  <c r="BQ75"/>
  <c r="BS75"/>
  <c r="BU75"/>
  <c r="BF75"/>
  <c r="BJ75"/>
  <c r="BN75"/>
  <c r="BR75"/>
  <c r="BA75"/>
  <c r="BE75"/>
  <c r="BG75" s="1"/>
  <c r="AX73"/>
  <c r="AV73"/>
  <c r="AT73"/>
  <c r="AR73"/>
  <c r="AY73"/>
  <c r="AW73"/>
  <c r="AU73"/>
  <c r="AS73"/>
  <c r="BB73"/>
  <c r="BH73"/>
  <c r="BL73"/>
  <c r="BP73"/>
  <c r="BT73"/>
  <c r="BF73"/>
  <c r="BJ73"/>
  <c r="BN73"/>
  <c r="BR73"/>
  <c r="BA73"/>
  <c r="BD73" s="1"/>
  <c r="BC73"/>
  <c r="BE73"/>
  <c r="BG73" s="1"/>
  <c r="BI73"/>
  <c r="BK73"/>
  <c r="BM73"/>
  <c r="BQ73"/>
  <c r="BS73"/>
  <c r="BU73"/>
  <c r="AY68"/>
  <c r="AW68"/>
  <c r="AU68"/>
  <c r="AS68"/>
  <c r="AX68"/>
  <c r="AV68"/>
  <c r="AT68"/>
  <c r="AR68"/>
  <c r="AZ68" s="1"/>
  <c r="BF68"/>
  <c r="BJ68"/>
  <c r="BN68"/>
  <c r="BR68"/>
  <c r="BA68"/>
  <c r="BE68"/>
  <c r="BG68" s="1"/>
  <c r="BB68"/>
  <c r="BH68"/>
  <c r="BL68"/>
  <c r="BP68"/>
  <c r="BT68"/>
  <c r="BC68"/>
  <c r="BI68"/>
  <c r="BK68"/>
  <c r="BM68"/>
  <c r="BQ68"/>
  <c r="BS68"/>
  <c r="BU68"/>
  <c r="AB71"/>
  <c r="AE71"/>
  <c r="AL71" s="1"/>
  <c r="AB61"/>
  <c r="AE61"/>
  <c r="AB55"/>
  <c r="AE55"/>
  <c r="AL55" s="1"/>
  <c r="AB28"/>
  <c r="AE28"/>
  <c r="AB26"/>
  <c r="AE26"/>
  <c r="AB47"/>
  <c r="AE47"/>
  <c r="AB44"/>
  <c r="AE44"/>
  <c r="AX35"/>
  <c r="AV35"/>
  <c r="AT35"/>
  <c r="AR35"/>
  <c r="AW35"/>
  <c r="AS35"/>
  <c r="AY35"/>
  <c r="AU35"/>
  <c r="BB35"/>
  <c r="BH35"/>
  <c r="BL35"/>
  <c r="BP35"/>
  <c r="BT35"/>
  <c r="BK35"/>
  <c r="BE35"/>
  <c r="BM35"/>
  <c r="BU35"/>
  <c r="BF35"/>
  <c r="BJ35"/>
  <c r="BN35"/>
  <c r="BR35"/>
  <c r="BC35"/>
  <c r="BS35"/>
  <c r="BA35"/>
  <c r="BD35" s="1"/>
  <c r="BI35"/>
  <c r="BQ35"/>
  <c r="AX34"/>
  <c r="AV34"/>
  <c r="AT34"/>
  <c r="AR34"/>
  <c r="AY34"/>
  <c r="AU34"/>
  <c r="AW34"/>
  <c r="AS34"/>
  <c r="BA34"/>
  <c r="BI34"/>
  <c r="BM34"/>
  <c r="BQ34"/>
  <c r="BU34"/>
  <c r="BF34"/>
  <c r="BJ34"/>
  <c r="BN34"/>
  <c r="BR34"/>
  <c r="BC34"/>
  <c r="BS34"/>
  <c r="BE34"/>
  <c r="BG34" s="1"/>
  <c r="BB34"/>
  <c r="BH34"/>
  <c r="BL34"/>
  <c r="BP34"/>
  <c r="BV34" s="1"/>
  <c r="BT34"/>
  <c r="BK34"/>
  <c r="AX30"/>
  <c r="AV30"/>
  <c r="AT30"/>
  <c r="AR30"/>
  <c r="AY30"/>
  <c r="AU30"/>
  <c r="AW30"/>
  <c r="AS30"/>
  <c r="BF30"/>
  <c r="BJ30"/>
  <c r="BN30"/>
  <c r="BR30"/>
  <c r="BE30"/>
  <c r="BG30" s="1"/>
  <c r="BM30"/>
  <c r="BU30"/>
  <c r="BK30"/>
  <c r="BB30"/>
  <c r="BH30"/>
  <c r="BO30" s="1"/>
  <c r="BL30"/>
  <c r="BP30"/>
  <c r="BT30"/>
  <c r="BA30"/>
  <c r="BD30" s="1"/>
  <c r="BI30"/>
  <c r="BQ30"/>
  <c r="BC30"/>
  <c r="BS30"/>
  <c r="AY16"/>
  <c r="AW16"/>
  <c r="AU16"/>
  <c r="AS16"/>
  <c r="AX16"/>
  <c r="AV16"/>
  <c r="AT16"/>
  <c r="AR16"/>
  <c r="AZ16" s="1"/>
  <c r="BF16"/>
  <c r="BJ16"/>
  <c r="BN16"/>
  <c r="BR16"/>
  <c r="BC16"/>
  <c r="BI16"/>
  <c r="BM16"/>
  <c r="BS16"/>
  <c r="BB16"/>
  <c r="BH16"/>
  <c r="BL16"/>
  <c r="BP16"/>
  <c r="BT16"/>
  <c r="BA16"/>
  <c r="BD16" s="1"/>
  <c r="BE16"/>
  <c r="BG16" s="1"/>
  <c r="BK16"/>
  <c r="BQ16"/>
  <c r="BU16"/>
  <c r="AY15"/>
  <c r="AW15"/>
  <c r="AU15"/>
  <c r="AS15"/>
  <c r="AX15"/>
  <c r="AV15"/>
  <c r="AT15"/>
  <c r="AR15"/>
  <c r="AZ15" s="1"/>
  <c r="BB15"/>
  <c r="BH15"/>
  <c r="BL15"/>
  <c r="BP15"/>
  <c r="BT15"/>
  <c r="BC15"/>
  <c r="BI15"/>
  <c r="BM15"/>
  <c r="BS15"/>
  <c r="BF15"/>
  <c r="BJ15"/>
  <c r="BN15"/>
  <c r="BR15"/>
  <c r="BA15"/>
  <c r="BD15" s="1"/>
  <c r="BE15"/>
  <c r="BK15"/>
  <c r="BQ15"/>
  <c r="BU15"/>
  <c r="AY11"/>
  <c r="AW11"/>
  <c r="AU11"/>
  <c r="AS11"/>
  <c r="AX11"/>
  <c r="AV11"/>
  <c r="AT11"/>
  <c r="AR11"/>
  <c r="AZ11" s="1"/>
  <c r="BB11"/>
  <c r="BH11"/>
  <c r="BL11"/>
  <c r="BP11"/>
  <c r="BT11"/>
  <c r="BC11"/>
  <c r="BI11"/>
  <c r="BM11"/>
  <c r="BS11"/>
  <c r="BF11"/>
  <c r="BJ11"/>
  <c r="BN11"/>
  <c r="BR11"/>
  <c r="BA11"/>
  <c r="BD11" s="1"/>
  <c r="BE11"/>
  <c r="BK11"/>
  <c r="BQ11"/>
  <c r="BU11"/>
  <c r="AB22"/>
  <c r="AE22"/>
  <c r="AL22" s="1"/>
  <c r="AY9"/>
  <c r="AW9"/>
  <c r="AU9"/>
  <c r="AS9"/>
  <c r="AX9"/>
  <c r="AV9"/>
  <c r="AT9"/>
  <c r="AR9"/>
  <c r="AZ9" s="1"/>
  <c r="BB9"/>
  <c r="BH9"/>
  <c r="BL9"/>
  <c r="BP9"/>
  <c r="BT9"/>
  <c r="BC9"/>
  <c r="BI9"/>
  <c r="BM9"/>
  <c r="BS9"/>
  <c r="BF9"/>
  <c r="BJ9"/>
  <c r="BN9"/>
  <c r="BR9"/>
  <c r="BA9"/>
  <c r="BD9" s="1"/>
  <c r="BE9"/>
  <c r="BK9"/>
  <c r="BQ9"/>
  <c r="BU9"/>
  <c r="AB6"/>
  <c r="AE6"/>
  <c r="AL6" s="1"/>
  <c r="AX111"/>
  <c r="AV111"/>
  <c r="AT111"/>
  <c r="AR111"/>
  <c r="AY111"/>
  <c r="AW111"/>
  <c r="AU111"/>
  <c r="AS111"/>
  <c r="BF111"/>
  <c r="BJ111"/>
  <c r="BN111"/>
  <c r="BR111"/>
  <c r="BB111"/>
  <c r="BH111"/>
  <c r="BL111"/>
  <c r="BP111"/>
  <c r="BT111"/>
  <c r="BA111"/>
  <c r="BD111" s="1"/>
  <c r="BC111"/>
  <c r="BE111"/>
  <c r="BG111" s="1"/>
  <c r="BI111"/>
  <c r="BK111"/>
  <c r="BM111"/>
  <c r="BQ111"/>
  <c r="BS111"/>
  <c r="BU111"/>
  <c r="AB110"/>
  <c r="AE110"/>
  <c r="AY106"/>
  <c r="AW106"/>
  <c r="AU106"/>
  <c r="AS106"/>
  <c r="AV106"/>
  <c r="AR106"/>
  <c r="AX106"/>
  <c r="AT106"/>
  <c r="BB106"/>
  <c r="BH106"/>
  <c r="BL106"/>
  <c r="BP106"/>
  <c r="BT106"/>
  <c r="BA106"/>
  <c r="BD106" s="1"/>
  <c r="BC106"/>
  <c r="BE106"/>
  <c r="BG106" s="1"/>
  <c r="BI106"/>
  <c r="BK106"/>
  <c r="BM106"/>
  <c r="BQ106"/>
  <c r="BS106"/>
  <c r="BU106"/>
  <c r="BF106"/>
  <c r="BJ106"/>
  <c r="BN106"/>
  <c r="BR106"/>
  <c r="AB101"/>
  <c r="AE101"/>
  <c r="AL101" s="1"/>
  <c r="AB100"/>
  <c r="AE100"/>
  <c r="AB98"/>
  <c r="AE98"/>
  <c r="AL98" s="1"/>
  <c r="AY89"/>
  <c r="AW89"/>
  <c r="AU89"/>
  <c r="AS89"/>
  <c r="AV89"/>
  <c r="AR89"/>
  <c r="AX89"/>
  <c r="AT89"/>
  <c r="BB89"/>
  <c r="BH89"/>
  <c r="BJ89"/>
  <c r="BN89"/>
  <c r="BP89"/>
  <c r="BR89"/>
  <c r="BA89"/>
  <c r="BC89"/>
  <c r="BE89"/>
  <c r="BI89"/>
  <c r="BK89"/>
  <c r="BM89"/>
  <c r="BQ89"/>
  <c r="BS89"/>
  <c r="BF89"/>
  <c r="BL89"/>
  <c r="BT89"/>
  <c r="BU89"/>
  <c r="AB86"/>
  <c r="AE86"/>
  <c r="AB84"/>
  <c r="AE84"/>
  <c r="AL84" s="1"/>
  <c r="AB77"/>
  <c r="AE77"/>
  <c r="AY78"/>
  <c r="AW78"/>
  <c r="AU78"/>
  <c r="AS78"/>
  <c r="AV78"/>
  <c r="AR78"/>
  <c r="AX78"/>
  <c r="AT78"/>
  <c r="BF78"/>
  <c r="BH78"/>
  <c r="BJ78"/>
  <c r="BL78"/>
  <c r="BN78"/>
  <c r="BP78"/>
  <c r="BR78"/>
  <c r="BT78"/>
  <c r="BA78"/>
  <c r="BC78"/>
  <c r="BE78"/>
  <c r="BG78" s="1"/>
  <c r="BI78"/>
  <c r="BK78"/>
  <c r="BM78"/>
  <c r="BQ78"/>
  <c r="BS78"/>
  <c r="BU78"/>
  <c r="BB78"/>
  <c r="AY70"/>
  <c r="AW70"/>
  <c r="AU70"/>
  <c r="AS70"/>
  <c r="AX70"/>
  <c r="AV70"/>
  <c r="AT70"/>
  <c r="AR70"/>
  <c r="AZ70" s="1"/>
  <c r="BB70"/>
  <c r="BH70"/>
  <c r="BL70"/>
  <c r="BP70"/>
  <c r="BT70"/>
  <c r="BC70"/>
  <c r="BI70"/>
  <c r="BK70"/>
  <c r="BM70"/>
  <c r="BQ70"/>
  <c r="BS70"/>
  <c r="BU70"/>
  <c r="BF70"/>
  <c r="BJ70"/>
  <c r="BN70"/>
  <c r="BR70"/>
  <c r="BA70"/>
  <c r="BE70"/>
  <c r="BG70" s="1"/>
  <c r="AX69"/>
  <c r="AV69"/>
  <c r="AT69"/>
  <c r="AR69"/>
  <c r="AY69"/>
  <c r="AW69"/>
  <c r="AU69"/>
  <c r="AS69"/>
  <c r="BB69"/>
  <c r="BH69"/>
  <c r="BL69"/>
  <c r="BP69"/>
  <c r="BT69"/>
  <c r="BF69"/>
  <c r="BJ69"/>
  <c r="BN69"/>
  <c r="BR69"/>
  <c r="BA69"/>
  <c r="BD69" s="1"/>
  <c r="BC69"/>
  <c r="BE69"/>
  <c r="BG69" s="1"/>
  <c r="BI69"/>
  <c r="BK69"/>
  <c r="BM69"/>
  <c r="BQ69"/>
  <c r="BS69"/>
  <c r="BU69"/>
  <c r="AB76"/>
  <c r="AE76"/>
  <c r="AB63"/>
  <c r="AE63"/>
  <c r="AL63" s="1"/>
  <c r="AB58"/>
  <c r="AE58"/>
  <c r="AB53"/>
  <c r="AE53"/>
  <c r="AL53" s="1"/>
  <c r="AB51"/>
  <c r="AE51"/>
  <c r="AX60"/>
  <c r="AV60"/>
  <c r="AT60"/>
  <c r="AR60"/>
  <c r="AW60"/>
  <c r="AS60"/>
  <c r="AY60"/>
  <c r="AU60"/>
  <c r="BF60"/>
  <c r="BJ60"/>
  <c r="BN60"/>
  <c r="BR60"/>
  <c r="BI60"/>
  <c r="BM60"/>
  <c r="BQ60"/>
  <c r="BU60"/>
  <c r="BB60"/>
  <c r="BH60"/>
  <c r="BO60" s="1"/>
  <c r="BL60"/>
  <c r="BP60"/>
  <c r="BT60"/>
  <c r="BA60"/>
  <c r="BD60" s="1"/>
  <c r="BC60"/>
  <c r="BE60"/>
  <c r="BG60" s="1"/>
  <c r="BK60"/>
  <c r="BS60"/>
  <c r="AX54"/>
  <c r="AV54"/>
  <c r="AT54"/>
  <c r="AR54"/>
  <c r="AY54"/>
  <c r="AU54"/>
  <c r="AW54"/>
  <c r="AS54"/>
  <c r="BF54"/>
  <c r="BJ54"/>
  <c r="BN54"/>
  <c r="BR54"/>
  <c r="BC54"/>
  <c r="BB54"/>
  <c r="BH54"/>
  <c r="BL54"/>
  <c r="BP54"/>
  <c r="BT54"/>
  <c r="BA54"/>
  <c r="BE54"/>
  <c r="BG54" s="1"/>
  <c r="BI54"/>
  <c r="BK54"/>
  <c r="BM54"/>
  <c r="BQ54"/>
  <c r="BS54"/>
  <c r="BU54"/>
  <c r="AB33"/>
  <c r="AE33"/>
  <c r="AL33" s="1"/>
  <c r="AX45"/>
  <c r="AV45"/>
  <c r="AT45"/>
  <c r="AR45"/>
  <c r="AY45"/>
  <c r="AW45"/>
  <c r="AU45"/>
  <c r="AS45"/>
  <c r="BF45"/>
  <c r="BJ45"/>
  <c r="BN45"/>
  <c r="BR45"/>
  <c r="BB45"/>
  <c r="BH45"/>
  <c r="BL45"/>
  <c r="BP45"/>
  <c r="BT45"/>
  <c r="BA45"/>
  <c r="BD45" s="1"/>
  <c r="BC45"/>
  <c r="BE45"/>
  <c r="BG45" s="1"/>
  <c r="BI45"/>
  <c r="BK45"/>
  <c r="BM45"/>
  <c r="BQ45"/>
  <c r="BS45"/>
  <c r="BU45"/>
  <c r="AX43"/>
  <c r="AV43"/>
  <c r="AT43"/>
  <c r="AR43"/>
  <c r="AY43"/>
  <c r="AW43"/>
  <c r="AU43"/>
  <c r="AS43"/>
  <c r="BB43"/>
  <c r="BH43"/>
  <c r="BL43"/>
  <c r="BP43"/>
  <c r="BT43"/>
  <c r="BA43"/>
  <c r="BD43" s="1"/>
  <c r="BC43"/>
  <c r="BE43"/>
  <c r="BG43" s="1"/>
  <c r="BI43"/>
  <c r="BK43"/>
  <c r="BM43"/>
  <c r="BQ43"/>
  <c r="BS43"/>
  <c r="BU43"/>
  <c r="BF43"/>
  <c r="BJ43"/>
  <c r="BN43"/>
  <c r="BR43"/>
  <c r="AX41"/>
  <c r="AV41"/>
  <c r="AT41"/>
  <c r="AR41"/>
  <c r="AY41"/>
  <c r="AW41"/>
  <c r="AU41"/>
  <c r="AS41"/>
  <c r="BF41"/>
  <c r="BJ41"/>
  <c r="BN41"/>
  <c r="BR41"/>
  <c r="BB41"/>
  <c r="BH41"/>
  <c r="BL41"/>
  <c r="BP41"/>
  <c r="BT41"/>
  <c r="BA41"/>
  <c r="BD41" s="1"/>
  <c r="BC41"/>
  <c r="BE41"/>
  <c r="BG41" s="1"/>
  <c r="BI41"/>
  <c r="BK41"/>
  <c r="BM41"/>
  <c r="BQ41"/>
  <c r="BS41"/>
  <c r="BU41"/>
  <c r="AY21"/>
  <c r="AW21"/>
  <c r="AU21"/>
  <c r="AS21"/>
  <c r="AX21"/>
  <c r="AV21"/>
  <c r="AT21"/>
  <c r="AR21"/>
  <c r="AZ21" s="1"/>
  <c r="BF21"/>
  <c r="BJ21"/>
  <c r="BN21"/>
  <c r="BR21"/>
  <c r="BC21"/>
  <c r="BI21"/>
  <c r="BM21"/>
  <c r="BS21"/>
  <c r="BB21"/>
  <c r="BH21"/>
  <c r="BL21"/>
  <c r="BP21"/>
  <c r="BT21"/>
  <c r="BA21"/>
  <c r="BD21" s="1"/>
  <c r="BE21"/>
  <c r="BG21" s="1"/>
  <c r="BK21"/>
  <c r="BQ21"/>
  <c r="BU21"/>
  <c r="BT18"/>
  <c r="BR18"/>
  <c r="BP18"/>
  <c r="BN18"/>
  <c r="BL18"/>
  <c r="BJ18"/>
  <c r="BH18"/>
  <c r="BF18"/>
  <c r="BB18"/>
  <c r="AX18"/>
  <c r="AV18"/>
  <c r="AT18"/>
  <c r="AR18"/>
  <c r="AY18"/>
  <c r="AW18"/>
  <c r="AU18"/>
  <c r="AS18"/>
  <c r="BC18"/>
  <c r="BI18"/>
  <c r="BM18"/>
  <c r="BS18"/>
  <c r="BA18"/>
  <c r="BD18" s="1"/>
  <c r="BE18"/>
  <c r="BK18"/>
  <c r="BQ18"/>
  <c r="BU18"/>
  <c r="BT17"/>
  <c r="BR17"/>
  <c r="BP17"/>
  <c r="BN17"/>
  <c r="BL17"/>
  <c r="BJ17"/>
  <c r="BH17"/>
  <c r="BF17"/>
  <c r="BB17"/>
  <c r="AX17"/>
  <c r="AV17"/>
  <c r="AT17"/>
  <c r="AR17"/>
  <c r="AY17"/>
  <c r="AW17"/>
  <c r="AU17"/>
  <c r="AS17"/>
  <c r="BC17"/>
  <c r="BI17"/>
  <c r="BM17"/>
  <c r="BS17"/>
  <c r="BA17"/>
  <c r="BD17" s="1"/>
  <c r="BE17"/>
  <c r="BK17"/>
  <c r="BQ17"/>
  <c r="BU17"/>
  <c r="AY5"/>
  <c r="AW5"/>
  <c r="AU5"/>
  <c r="AS5"/>
  <c r="AX5"/>
  <c r="AV5"/>
  <c r="AT5"/>
  <c r="AR5"/>
  <c r="AZ5" s="1"/>
  <c r="BF5"/>
  <c r="BJ5"/>
  <c r="BN5"/>
  <c r="BR5"/>
  <c r="BC5"/>
  <c r="BI5"/>
  <c r="BM5"/>
  <c r="BS5"/>
  <c r="BB5"/>
  <c r="BH5"/>
  <c r="BL5"/>
  <c r="BP5"/>
  <c r="BT5"/>
  <c r="BA5"/>
  <c r="BD5" s="1"/>
  <c r="BE5"/>
  <c r="BG5" s="1"/>
  <c r="BK5"/>
  <c r="BQ5"/>
  <c r="BU5"/>
  <c r="AB24"/>
  <c r="AE24"/>
  <c r="AB20"/>
  <c r="AE20"/>
  <c r="AB14"/>
  <c r="AE14"/>
  <c r="AB10"/>
  <c r="AE10"/>
  <c r="AL10" s="1"/>
  <c r="BT8"/>
  <c r="BR8"/>
  <c r="BP8"/>
  <c r="BN8"/>
  <c r="BL8"/>
  <c r="BJ8"/>
  <c r="BH8"/>
  <c r="BF8"/>
  <c r="BB8"/>
  <c r="AX8"/>
  <c r="AV8"/>
  <c r="AT8"/>
  <c r="AR8"/>
  <c r="AY8"/>
  <c r="AW8"/>
  <c r="AU8"/>
  <c r="AS8"/>
  <c r="BA8"/>
  <c r="BD8" s="1"/>
  <c r="BE8"/>
  <c r="BK8"/>
  <c r="BQ8"/>
  <c r="BU8"/>
  <c r="BC8"/>
  <c r="BI8"/>
  <c r="BM8"/>
  <c r="BS8"/>
  <c r="AB7"/>
  <c r="AE7"/>
  <c r="AL7" s="1"/>
  <c r="CG108"/>
  <c r="CE108"/>
  <c r="CC108"/>
  <c r="AY93"/>
  <c r="AW93"/>
  <c r="AU93"/>
  <c r="AS93"/>
  <c r="AX93"/>
  <c r="AT93"/>
  <c r="AV93"/>
  <c r="AR93"/>
  <c r="AX92"/>
  <c r="AV92"/>
  <c r="AT92"/>
  <c r="AR92"/>
  <c r="AW92"/>
  <c r="AS92"/>
  <c r="AY92"/>
  <c r="AU92"/>
  <c r="CG110"/>
  <c r="CE110"/>
  <c r="CC110"/>
  <c r="AX94"/>
  <c r="AV94"/>
  <c r="AT94"/>
  <c r="AR94"/>
  <c r="AY94"/>
  <c r="AU94"/>
  <c r="AW94"/>
  <c r="AS94"/>
  <c r="AY91"/>
  <c r="AW91"/>
  <c r="AU91"/>
  <c r="AS91"/>
  <c r="AV91"/>
  <c r="AR91"/>
  <c r="AX91"/>
  <c r="AT91"/>
  <c r="AE102"/>
  <c r="AJ102"/>
  <c r="CG101"/>
  <c r="CE101"/>
  <c r="CC101"/>
  <c r="AE94"/>
  <c r="AJ94"/>
  <c r="CG93"/>
  <c r="CE93"/>
  <c r="CC93"/>
  <c r="AY80"/>
  <c r="AW80"/>
  <c r="AU80"/>
  <c r="AS80"/>
  <c r="AX80"/>
  <c r="AT80"/>
  <c r="AV80"/>
  <c r="AR80"/>
  <c r="AZ80" s="1"/>
  <c r="CG89"/>
  <c r="CE89"/>
  <c r="CC89"/>
  <c r="AI88"/>
  <c r="AD88"/>
  <c r="CG98"/>
  <c r="CE98"/>
  <c r="CC98"/>
  <c r="CG95"/>
  <c r="CE95"/>
  <c r="CC95"/>
  <c r="CE91"/>
  <c r="CC91"/>
  <c r="CG91"/>
  <c r="AY81"/>
  <c r="AW81"/>
  <c r="AU81"/>
  <c r="AS81"/>
  <c r="AV81"/>
  <c r="AR81"/>
  <c r="AX81"/>
  <c r="AT81"/>
  <c r="CE77"/>
  <c r="CG77"/>
  <c r="CC77"/>
  <c r="AX74"/>
  <c r="AV74"/>
  <c r="AT74"/>
  <c r="AR74"/>
  <c r="AY74"/>
  <c r="AW74"/>
  <c r="AU74"/>
  <c r="AS74"/>
  <c r="AI69"/>
  <c r="AD69"/>
  <c r="CG80"/>
  <c r="CE80"/>
  <c r="CC80"/>
  <c r="AX79"/>
  <c r="AV79"/>
  <c r="AT79"/>
  <c r="AR79"/>
  <c r="AW79"/>
  <c r="AS79"/>
  <c r="AY79"/>
  <c r="AU79"/>
  <c r="AX67"/>
  <c r="AV67"/>
  <c r="AT67"/>
  <c r="AR67"/>
  <c r="AY67"/>
  <c r="AW67"/>
  <c r="AU67"/>
  <c r="AS67"/>
  <c r="AX57"/>
  <c r="AV57"/>
  <c r="AT57"/>
  <c r="AR57"/>
  <c r="AY57"/>
  <c r="AU57"/>
  <c r="AW57"/>
  <c r="AS57"/>
  <c r="AJ60"/>
  <c r="AD60"/>
  <c r="CE57"/>
  <c r="CG57"/>
  <c r="CC57"/>
  <c r="AY48"/>
  <c r="AW48"/>
  <c r="AU48"/>
  <c r="AS48"/>
  <c r="AX48"/>
  <c r="AV48"/>
  <c r="AT48"/>
  <c r="AR48"/>
  <c r="AY46"/>
  <c r="AW46"/>
  <c r="AU46"/>
  <c r="AS46"/>
  <c r="AX46"/>
  <c r="AV46"/>
  <c r="AT46"/>
  <c r="AR46"/>
  <c r="AY40"/>
  <c r="AW40"/>
  <c r="AU40"/>
  <c r="AS40"/>
  <c r="AX40"/>
  <c r="AV40"/>
  <c r="AT40"/>
  <c r="AR40"/>
  <c r="AX37"/>
  <c r="AV37"/>
  <c r="AT37"/>
  <c r="AR37"/>
  <c r="AW37"/>
  <c r="AS37"/>
  <c r="AY37"/>
  <c r="AU37"/>
  <c r="AY29"/>
  <c r="AW29"/>
  <c r="AU29"/>
  <c r="AS29"/>
  <c r="AX29"/>
  <c r="AT29"/>
  <c r="AV29"/>
  <c r="AR29"/>
  <c r="AX27"/>
  <c r="AV27"/>
  <c r="AT27"/>
  <c r="AR27"/>
  <c r="AW27"/>
  <c r="AS27"/>
  <c r="AY27"/>
  <c r="AU27"/>
  <c r="CG61"/>
  <c r="CE61"/>
  <c r="CC61"/>
  <c r="AX59"/>
  <c r="AV59"/>
  <c r="AT59"/>
  <c r="AR59"/>
  <c r="AW59"/>
  <c r="AS59"/>
  <c r="AY59"/>
  <c r="AU59"/>
  <c r="AX50"/>
  <c r="AV50"/>
  <c r="AT50"/>
  <c r="AR50"/>
  <c r="AW50"/>
  <c r="AS50"/>
  <c r="AY50"/>
  <c r="AU50"/>
  <c r="AI44"/>
  <c r="AD44"/>
  <c r="AX39"/>
  <c r="AV39"/>
  <c r="AT39"/>
  <c r="AR39"/>
  <c r="AY39"/>
  <c r="AW39"/>
  <c r="AU39"/>
  <c r="AS39"/>
  <c r="AJ59"/>
  <c r="AE59"/>
  <c r="CG58"/>
  <c r="CE58"/>
  <c r="CC58"/>
  <c r="AJ50"/>
  <c r="AE50"/>
  <c r="AY23"/>
  <c r="AW23"/>
  <c r="AU23"/>
  <c r="AS23"/>
  <c r="AX23"/>
  <c r="AV23"/>
  <c r="AT23"/>
  <c r="AR23"/>
  <c r="AY19"/>
  <c r="AW19"/>
  <c r="AU19"/>
  <c r="AS19"/>
  <c r="AX19"/>
  <c r="AV19"/>
  <c r="AT19"/>
  <c r="AR19"/>
  <c r="AJ5"/>
  <c r="AG5"/>
  <c r="AD5"/>
  <c r="CG33"/>
  <c r="CE33"/>
  <c r="CC33"/>
  <c r="BZ18"/>
  <c r="AE18"/>
  <c r="BT12"/>
  <c r="BR12"/>
  <c r="BP12"/>
  <c r="BV12" s="1"/>
  <c r="BN12"/>
  <c r="BL12"/>
  <c r="BJ12"/>
  <c r="BH12"/>
  <c r="BO12" s="1"/>
  <c r="BF12"/>
  <c r="BB12"/>
  <c r="AX12"/>
  <c r="AV12"/>
  <c r="AT12"/>
  <c r="AR12"/>
  <c r="AY12"/>
  <c r="AW12"/>
  <c r="AU12"/>
  <c r="AS12"/>
  <c r="BZ8"/>
  <c r="AE8"/>
  <c r="AJ25"/>
  <c r="AE25"/>
  <c r="AE111"/>
  <c r="AE109"/>
  <c r="AI109"/>
  <c r="AJ111"/>
  <c r="AQ104"/>
  <c r="AE104"/>
  <c r="AE106"/>
  <c r="AE105"/>
  <c r="AE90"/>
  <c r="AI102"/>
  <c r="AD97"/>
  <c r="AI94"/>
  <c r="AJ109"/>
  <c r="AJ104"/>
  <c r="AJ99"/>
  <c r="AJ90"/>
  <c r="AJ89"/>
  <c r="AH99"/>
  <c r="AI99"/>
  <c r="AE96"/>
  <c r="AJ96"/>
  <c r="AI90"/>
  <c r="AQ75"/>
  <c r="AE83"/>
  <c r="AI83"/>
  <c r="AE81"/>
  <c r="AJ81"/>
  <c r="AQ87"/>
  <c r="AB87"/>
  <c r="AJ85"/>
  <c r="AE75"/>
  <c r="AQ74"/>
  <c r="AD74"/>
  <c r="AH73"/>
  <c r="AE72"/>
  <c r="AD70"/>
  <c r="AH69"/>
  <c r="AE68"/>
  <c r="AE52"/>
  <c r="AD87"/>
  <c r="AD85"/>
  <c r="AE82"/>
  <c r="AL82" s="1"/>
  <c r="AJ82"/>
  <c r="AD79"/>
  <c r="AE78"/>
  <c r="AJ72"/>
  <c r="AJ70"/>
  <c r="AE60"/>
  <c r="AD45"/>
  <c r="AD43"/>
  <c r="AE42"/>
  <c r="AL42" s="1"/>
  <c r="AE41"/>
  <c r="AD39"/>
  <c r="AE38"/>
  <c r="AQ66"/>
  <c r="AD66"/>
  <c r="AH66"/>
  <c r="AE65"/>
  <c r="AE62"/>
  <c r="AI62"/>
  <c r="AD54"/>
  <c r="AD52"/>
  <c r="AJ68"/>
  <c r="AL65"/>
  <c r="AL61"/>
  <c r="AE49"/>
  <c r="AL49" s="1"/>
  <c r="AE48"/>
  <c r="AD46"/>
  <c r="AJ45"/>
  <c r="AJ43"/>
  <c r="AJ41"/>
  <c r="AJ39"/>
  <c r="AD64"/>
  <c r="AI59"/>
  <c r="AD56"/>
  <c r="AI50"/>
  <c r="AI41"/>
  <c r="BQ37"/>
  <c r="BI37"/>
  <c r="BA37"/>
  <c r="BN36"/>
  <c r="BF36"/>
  <c r="BG32"/>
  <c r="BT31"/>
  <c r="BL31"/>
  <c r="BN29"/>
  <c r="BF29"/>
  <c r="BU27"/>
  <c r="BM27"/>
  <c r="BE27"/>
  <c r="AJ27"/>
  <c r="AL14"/>
  <c r="BU13"/>
  <c r="BQ13"/>
  <c r="BK13"/>
  <c r="BE13"/>
  <c r="BG13" s="1"/>
  <c r="BA13"/>
  <c r="AL12"/>
  <c r="AQ5"/>
  <c r="AO114"/>
  <c r="Q114"/>
  <c r="AE36"/>
  <c r="AL36" s="1"/>
  <c r="AE34"/>
  <c r="AI34"/>
  <c r="AD27"/>
  <c r="CI39"/>
  <c r="CI43"/>
  <c r="CI52"/>
  <c r="CI59"/>
  <c r="CI64"/>
  <c r="CI46"/>
  <c r="CI54"/>
  <c r="CI62"/>
  <c r="CI69"/>
  <c r="CI73"/>
  <c r="CI66"/>
  <c r="CI70"/>
  <c r="CI75"/>
  <c r="CI83"/>
  <c r="CI81"/>
  <c r="CI90"/>
  <c r="CI96"/>
  <c r="CI107"/>
  <c r="CI103"/>
  <c r="CI109"/>
  <c r="CI111"/>
  <c r="BU62"/>
  <c r="BU31"/>
  <c r="BU36"/>
  <c r="BU40"/>
  <c r="BU48"/>
  <c r="BU52"/>
  <c r="BU59"/>
  <c r="BU64"/>
  <c r="BU65"/>
  <c r="BU72"/>
  <c r="BU99"/>
  <c r="BU80"/>
  <c r="BU82"/>
  <c r="BU91"/>
  <c r="BU97"/>
  <c r="BU107"/>
  <c r="BS50"/>
  <c r="BS56"/>
  <c r="BS29"/>
  <c r="BS38"/>
  <c r="BS42"/>
  <c r="BS46"/>
  <c r="BS62"/>
  <c r="BS65"/>
  <c r="BS72"/>
  <c r="BS80"/>
  <c r="BS82"/>
  <c r="BS90"/>
  <c r="BS91"/>
  <c r="BS97"/>
  <c r="BS102"/>
  <c r="BQ62"/>
  <c r="BQ31"/>
  <c r="BQ36"/>
  <c r="BQ40"/>
  <c r="BQ48"/>
  <c r="BQ52"/>
  <c r="BQ59"/>
  <c r="BQ64"/>
  <c r="BQ65"/>
  <c r="BQ72"/>
  <c r="BQ94"/>
  <c r="BQ102"/>
  <c r="BQ80"/>
  <c r="BQ82"/>
  <c r="BQ99"/>
  <c r="BQ91"/>
  <c r="BQ107"/>
  <c r="BM62"/>
  <c r="BM31"/>
  <c r="BM36"/>
  <c r="BM40"/>
  <c r="BM48"/>
  <c r="BM52"/>
  <c r="BM59"/>
  <c r="BM64"/>
  <c r="BM65"/>
  <c r="BM72"/>
  <c r="BM99"/>
  <c r="BM80"/>
  <c r="BM82"/>
  <c r="BM94"/>
  <c r="BM102"/>
  <c r="BM91"/>
  <c r="BM107"/>
  <c r="BK50"/>
  <c r="BK56"/>
  <c r="BK29"/>
  <c r="BK38"/>
  <c r="BK42"/>
  <c r="BK46"/>
  <c r="BK62"/>
  <c r="BK65"/>
  <c r="BK72"/>
  <c r="BK80"/>
  <c r="BK82"/>
  <c r="BK90"/>
  <c r="BK91"/>
  <c r="BK97"/>
  <c r="BK102"/>
  <c r="BI62"/>
  <c r="BI31"/>
  <c r="BI36"/>
  <c r="BI40"/>
  <c r="BI48"/>
  <c r="BI52"/>
  <c r="BI59"/>
  <c r="BI64"/>
  <c r="BI65"/>
  <c r="BI72"/>
  <c r="BI94"/>
  <c r="BI102"/>
  <c r="BI80"/>
  <c r="BI82"/>
  <c r="BI99"/>
  <c r="BI91"/>
  <c r="BI107"/>
  <c r="BE62"/>
  <c r="BG62" s="1"/>
  <c r="BE31"/>
  <c r="BG31" s="1"/>
  <c r="BE36"/>
  <c r="BE40"/>
  <c r="BE48"/>
  <c r="BE50"/>
  <c r="BE56"/>
  <c r="BG56" s="1"/>
  <c r="BE65"/>
  <c r="BG65" s="1"/>
  <c r="BE66"/>
  <c r="BG66" s="1"/>
  <c r="BE99"/>
  <c r="BG99" s="1"/>
  <c r="BE80"/>
  <c r="BE82"/>
  <c r="BG82" s="1"/>
  <c r="BE94"/>
  <c r="BE102"/>
  <c r="BG102" s="1"/>
  <c r="BE91"/>
  <c r="BE107"/>
  <c r="BC50"/>
  <c r="BC56"/>
  <c r="BC29"/>
  <c r="BC38"/>
  <c r="BC42"/>
  <c r="BC46"/>
  <c r="BC49"/>
  <c r="BC57"/>
  <c r="BC65"/>
  <c r="BC72"/>
  <c r="BC80"/>
  <c r="BC82"/>
  <c r="BC90"/>
  <c r="BC91"/>
  <c r="BC97"/>
  <c r="BC102"/>
  <c r="BA62"/>
  <c r="BA31"/>
  <c r="BA36"/>
  <c r="BA40"/>
  <c r="BA48"/>
  <c r="BA50"/>
  <c r="BA56"/>
  <c r="BA65"/>
  <c r="BA66"/>
  <c r="BA94"/>
  <c r="BA102"/>
  <c r="BA80"/>
  <c r="BA82"/>
  <c r="BA99"/>
  <c r="BA91"/>
  <c r="BA107"/>
  <c r="AJ62"/>
  <c r="AH52"/>
  <c r="AJ48"/>
  <c r="AJ44"/>
  <c r="BP36"/>
  <c r="CI35"/>
  <c r="AG35"/>
  <c r="AE35"/>
  <c r="BS32"/>
  <c r="BC32"/>
  <c r="BN31"/>
  <c r="BT29"/>
  <c r="BL29"/>
  <c r="AL29"/>
  <c r="CI27"/>
  <c r="BK27"/>
  <c r="AL26"/>
  <c r="BS25"/>
  <c r="BC25"/>
  <c r="BD25" s="1"/>
  <c r="BT23"/>
  <c r="BP23"/>
  <c r="BL23"/>
  <c r="BH23"/>
  <c r="BB23"/>
  <c r="AE23"/>
  <c r="AL23" s="1"/>
  <c r="AE21"/>
  <c r="BT19"/>
  <c r="BP19"/>
  <c r="BL19"/>
  <c r="BH19"/>
  <c r="BB19"/>
  <c r="BD19" s="1"/>
  <c r="AE19"/>
  <c r="AQ18"/>
  <c r="AQ17"/>
  <c r="AE17"/>
  <c r="BZ15"/>
  <c r="AI15"/>
  <c r="AD15"/>
  <c r="BZ13"/>
  <c r="BR13"/>
  <c r="BN13"/>
  <c r="BJ13"/>
  <c r="AI13"/>
  <c r="AD13"/>
  <c r="BZ11"/>
  <c r="AI11"/>
  <c r="AE9"/>
  <c r="BZ4"/>
  <c r="AP114"/>
  <c r="AI4"/>
  <c r="N114"/>
  <c r="BW2"/>
  <c r="AD32"/>
  <c r="AE31"/>
  <c r="AL31" s="1"/>
  <c r="AI25"/>
  <c r="BZ44"/>
  <c r="BZ48"/>
  <c r="BZ27"/>
  <c r="BZ32"/>
  <c r="BZ39"/>
  <c r="BZ52"/>
  <c r="BZ59"/>
  <c r="BZ62"/>
  <c r="BZ75"/>
  <c r="BZ81"/>
  <c r="BZ69"/>
  <c r="BZ88"/>
  <c r="BZ79"/>
  <c r="BZ85"/>
  <c r="BZ90"/>
  <c r="BZ96"/>
  <c r="BZ94"/>
  <c r="BZ99"/>
  <c r="BZ102"/>
  <c r="BZ106"/>
  <c r="BZ105"/>
  <c r="BZ109"/>
  <c r="BT38"/>
  <c r="BT42"/>
  <c r="BT46"/>
  <c r="BT25"/>
  <c r="BT37"/>
  <c r="BT49"/>
  <c r="BT50"/>
  <c r="BT57"/>
  <c r="BT64"/>
  <c r="BT72"/>
  <c r="BT80"/>
  <c r="BT67"/>
  <c r="BT74"/>
  <c r="BT81"/>
  <c r="BT79"/>
  <c r="BT90"/>
  <c r="BT92"/>
  <c r="BT97"/>
  <c r="BT107"/>
  <c r="BR40"/>
  <c r="BR48"/>
  <c r="BR27"/>
  <c r="BR32"/>
  <c r="BR39"/>
  <c r="BR65"/>
  <c r="BR52"/>
  <c r="BR56"/>
  <c r="BR59"/>
  <c r="BR62"/>
  <c r="BR66"/>
  <c r="BR81"/>
  <c r="BR80"/>
  <c r="BR91"/>
  <c r="BR93"/>
  <c r="BR94"/>
  <c r="BR99"/>
  <c r="BR102"/>
  <c r="BP38"/>
  <c r="BP42"/>
  <c r="BP46"/>
  <c r="BP25"/>
  <c r="BP37"/>
  <c r="BP49"/>
  <c r="BP50"/>
  <c r="BP57"/>
  <c r="BP64"/>
  <c r="BP72"/>
  <c r="BP80"/>
  <c r="BP67"/>
  <c r="BP74"/>
  <c r="BP81"/>
  <c r="BP93"/>
  <c r="BP91"/>
  <c r="BP92"/>
  <c r="BP97"/>
  <c r="BP107"/>
  <c r="BN40"/>
  <c r="BN48"/>
  <c r="BN27"/>
  <c r="BN32"/>
  <c r="BN39"/>
  <c r="BN65"/>
  <c r="BN52"/>
  <c r="BN56"/>
  <c r="BN59"/>
  <c r="BN62"/>
  <c r="BN66"/>
  <c r="BN81"/>
  <c r="BN80"/>
  <c r="BN91"/>
  <c r="BN93"/>
  <c r="BN94"/>
  <c r="BN99"/>
  <c r="BN102"/>
  <c r="BL38"/>
  <c r="BL42"/>
  <c r="BL46"/>
  <c r="BL25"/>
  <c r="BL37"/>
  <c r="BL49"/>
  <c r="BL50"/>
  <c r="BL57"/>
  <c r="BL64"/>
  <c r="BL72"/>
  <c r="BL80"/>
  <c r="BL67"/>
  <c r="BL74"/>
  <c r="BL81"/>
  <c r="BL79"/>
  <c r="BL93"/>
  <c r="BL92"/>
  <c r="BL97"/>
  <c r="BL107"/>
  <c r="BJ40"/>
  <c r="BJ48"/>
  <c r="BJ27"/>
  <c r="BJ32"/>
  <c r="BJ39"/>
  <c r="BJ65"/>
  <c r="BJ52"/>
  <c r="BJ56"/>
  <c r="BJ59"/>
  <c r="BJ62"/>
  <c r="BJ66"/>
  <c r="BJ81"/>
  <c r="BJ80"/>
  <c r="BJ91"/>
  <c r="BJ93"/>
  <c r="BJ94"/>
  <c r="BJ99"/>
  <c r="BJ102"/>
  <c r="BH38"/>
  <c r="BH42"/>
  <c r="BH46"/>
  <c r="BH25"/>
  <c r="BH37"/>
  <c r="BH49"/>
  <c r="BH50"/>
  <c r="BH57"/>
  <c r="BH64"/>
  <c r="BH72"/>
  <c r="BH80"/>
  <c r="BH67"/>
  <c r="BH74"/>
  <c r="BH81"/>
  <c r="BH93"/>
  <c r="BH91"/>
  <c r="BH92"/>
  <c r="BH97"/>
  <c r="BH107"/>
  <c r="BF40"/>
  <c r="BF48"/>
  <c r="BF27"/>
  <c r="BF39"/>
  <c r="BF59"/>
  <c r="BF81"/>
  <c r="BF93"/>
  <c r="BF94"/>
  <c r="BB46"/>
  <c r="BB37"/>
  <c r="BB50"/>
  <c r="BB57"/>
  <c r="BB67"/>
  <c r="BB74"/>
  <c r="BB80"/>
  <c r="BB91"/>
  <c r="BB79"/>
  <c r="BB92"/>
  <c r="AG44"/>
  <c r="AG48"/>
  <c r="AG27"/>
  <c r="AG37"/>
  <c r="AG41"/>
  <c r="AG50"/>
  <c r="AL50" s="1"/>
  <c r="AG59"/>
  <c r="AG68"/>
  <c r="AG72"/>
  <c r="AG75"/>
  <c r="AG82"/>
  <c r="AG90"/>
  <c r="AG96"/>
  <c r="AG99"/>
  <c r="AG111"/>
  <c r="AH37"/>
  <c r="AH27"/>
  <c r="AJ23"/>
  <c r="AJ21"/>
  <c r="AJ19"/>
  <c r="AL19" s="1"/>
  <c r="BS37"/>
  <c r="AJ34"/>
  <c r="AJ9"/>
  <c r="BK37"/>
  <c r="BC37"/>
  <c r="AI106"/>
  <c r="AD106"/>
  <c r="AI104"/>
  <c r="AD104"/>
  <c r="AJ103"/>
  <c r="AD103"/>
  <c r="AX107"/>
  <c r="AV107"/>
  <c r="AT107"/>
  <c r="AR107"/>
  <c r="AW107"/>
  <c r="AS107"/>
  <c r="AY107"/>
  <c r="AU107"/>
  <c r="AX99"/>
  <c r="AV99"/>
  <c r="AT99"/>
  <c r="AR99"/>
  <c r="AY99"/>
  <c r="AU99"/>
  <c r="AS99"/>
  <c r="AW99"/>
  <c r="CG106"/>
  <c r="CE106"/>
  <c r="CC106"/>
  <c r="AX102"/>
  <c r="AV102"/>
  <c r="AT102"/>
  <c r="AR102"/>
  <c r="AY102"/>
  <c r="AU102"/>
  <c r="AW102"/>
  <c r="AS102"/>
  <c r="AX97"/>
  <c r="AV97"/>
  <c r="AT97"/>
  <c r="AR97"/>
  <c r="AY97"/>
  <c r="AU97"/>
  <c r="AW97"/>
  <c r="AS97"/>
  <c r="AX90"/>
  <c r="AV90"/>
  <c r="AT90"/>
  <c r="AR90"/>
  <c r="AY90"/>
  <c r="AU90"/>
  <c r="AW90"/>
  <c r="AS90"/>
  <c r="AE97"/>
  <c r="AJ97"/>
  <c r="AI89"/>
  <c r="AD89"/>
  <c r="AH85"/>
  <c r="AE85"/>
  <c r="AI78"/>
  <c r="AD78"/>
  <c r="AI73"/>
  <c r="AD73"/>
  <c r="AY72"/>
  <c r="AW72"/>
  <c r="AU72"/>
  <c r="AS72"/>
  <c r="AX72"/>
  <c r="AV72"/>
  <c r="AT72"/>
  <c r="AR72"/>
  <c r="AY82"/>
  <c r="AW82"/>
  <c r="AU82"/>
  <c r="AS82"/>
  <c r="AX82"/>
  <c r="AT82"/>
  <c r="AV82"/>
  <c r="AR82"/>
  <c r="AY65"/>
  <c r="AW65"/>
  <c r="AU65"/>
  <c r="AS65"/>
  <c r="AX65"/>
  <c r="AT65"/>
  <c r="AV65"/>
  <c r="AR65"/>
  <c r="AX52"/>
  <c r="AV52"/>
  <c r="AT52"/>
  <c r="AR52"/>
  <c r="AW52"/>
  <c r="AS52"/>
  <c r="AY52"/>
  <c r="AU52"/>
  <c r="CG86"/>
  <c r="CE86"/>
  <c r="CC86"/>
  <c r="CG84"/>
  <c r="CE84"/>
  <c r="CC84"/>
  <c r="AJ79"/>
  <c r="AE79"/>
  <c r="CG78"/>
  <c r="CE78"/>
  <c r="CC78"/>
  <c r="AY66"/>
  <c r="AW66"/>
  <c r="AU66"/>
  <c r="AS66"/>
  <c r="AX66"/>
  <c r="AV66"/>
  <c r="AT66"/>
  <c r="AR66"/>
  <c r="AX62"/>
  <c r="AV62"/>
  <c r="AT62"/>
  <c r="AR62"/>
  <c r="AY62"/>
  <c r="AU62"/>
  <c r="AW62"/>
  <c r="AS62"/>
  <c r="AY42"/>
  <c r="AW42"/>
  <c r="AU42"/>
  <c r="AS42"/>
  <c r="AX42"/>
  <c r="AV42"/>
  <c r="AT42"/>
  <c r="AR42"/>
  <c r="AY38"/>
  <c r="AW38"/>
  <c r="AU38"/>
  <c r="AS38"/>
  <c r="AX38"/>
  <c r="AV38"/>
  <c r="AT38"/>
  <c r="AR38"/>
  <c r="AY36"/>
  <c r="AW36"/>
  <c r="AU36"/>
  <c r="AS36"/>
  <c r="AX36"/>
  <c r="AT36"/>
  <c r="AV36"/>
  <c r="AR36"/>
  <c r="AY31"/>
  <c r="AW31"/>
  <c r="AU31"/>
  <c r="AS31"/>
  <c r="AV31"/>
  <c r="AR31"/>
  <c r="AX31"/>
  <c r="AT31"/>
  <c r="CG65"/>
  <c r="CE65"/>
  <c r="CC65"/>
  <c r="CG53"/>
  <c r="CE53"/>
  <c r="CC53"/>
  <c r="CG51"/>
  <c r="CE51"/>
  <c r="CC51"/>
  <c r="AX64"/>
  <c r="AV64"/>
  <c r="AT64"/>
  <c r="AR64"/>
  <c r="AW64"/>
  <c r="AS64"/>
  <c r="AY64"/>
  <c r="AU64"/>
  <c r="AX56"/>
  <c r="AV56"/>
  <c r="AT56"/>
  <c r="AR56"/>
  <c r="AW56"/>
  <c r="AS56"/>
  <c r="AY56"/>
  <c r="AU56"/>
  <c r="AY49"/>
  <c r="AW49"/>
  <c r="AU49"/>
  <c r="AS49"/>
  <c r="AX49"/>
  <c r="AV49"/>
  <c r="AT49"/>
  <c r="AR49"/>
  <c r="AJ64"/>
  <c r="AE64"/>
  <c r="CG63"/>
  <c r="CE63"/>
  <c r="CC63"/>
  <c r="AJ56"/>
  <c r="AE56"/>
  <c r="CG55"/>
  <c r="CE55"/>
  <c r="CC55"/>
  <c r="AJ35"/>
  <c r="AD35"/>
  <c r="BZ17"/>
  <c r="AI17"/>
  <c r="AG17"/>
  <c r="AD17"/>
  <c r="AJ16"/>
  <c r="AG16"/>
  <c r="AD16"/>
  <c r="AY13"/>
  <c r="AW13"/>
  <c r="AU13"/>
  <c r="AS13"/>
  <c r="AX13"/>
  <c r="AV13"/>
  <c r="AT13"/>
  <c r="AR13"/>
  <c r="AM114"/>
  <c r="AQ4"/>
  <c r="S114"/>
  <c r="AB4"/>
  <c r="CG36"/>
  <c r="CE36"/>
  <c r="CC36"/>
  <c r="CG28"/>
  <c r="CE28"/>
  <c r="CC28"/>
  <c r="CG26"/>
  <c r="CE26"/>
  <c r="CC26"/>
  <c r="CG35"/>
  <c r="CC35"/>
  <c r="CE35"/>
  <c r="AX32"/>
  <c r="AV32"/>
  <c r="AT32"/>
  <c r="AR32"/>
  <c r="AW32"/>
  <c r="AS32"/>
  <c r="AY32"/>
  <c r="AU32"/>
  <c r="AX25"/>
  <c r="AV25"/>
  <c r="AT25"/>
  <c r="AR25"/>
  <c r="AW25"/>
  <c r="AS25"/>
  <c r="AY25"/>
  <c r="AU25"/>
  <c r="R114"/>
  <c r="AE4"/>
  <c r="AJ32"/>
  <c r="AE32"/>
  <c r="CG31"/>
  <c r="CE31"/>
  <c r="CC31"/>
  <c r="AQ111"/>
  <c r="AD111"/>
  <c r="AL110"/>
  <c r="AH109"/>
  <c r="AJ106"/>
  <c r="AD109"/>
  <c r="AD105"/>
  <c r="AL108"/>
  <c r="AQ107"/>
  <c r="AH104"/>
  <c r="AE103"/>
  <c r="AE107"/>
  <c r="AI107"/>
  <c r="AL100"/>
  <c r="AL95"/>
  <c r="AI97"/>
  <c r="AE93"/>
  <c r="AL93" s="1"/>
  <c r="AE92"/>
  <c r="AL92" s="1"/>
  <c r="AH90"/>
  <c r="AQ89"/>
  <c r="AE89"/>
  <c r="AJ105"/>
  <c r="AI103"/>
  <c r="AB96"/>
  <c r="AD99"/>
  <c r="AQ96"/>
  <c r="AE91"/>
  <c r="AL91" s="1"/>
  <c r="AD90"/>
  <c r="AJ88"/>
  <c r="AL86"/>
  <c r="AJ78"/>
  <c r="AL76"/>
  <c r="AE80"/>
  <c r="AL80" s="1"/>
  <c r="AL77"/>
  <c r="AE74"/>
  <c r="AQ73"/>
  <c r="AE73"/>
  <c r="AE70"/>
  <c r="AQ69"/>
  <c r="AE69"/>
  <c r="AE87"/>
  <c r="AI87"/>
  <c r="AI85"/>
  <c r="AQ82"/>
  <c r="AI79"/>
  <c r="AJ69"/>
  <c r="AL58"/>
  <c r="AE57"/>
  <c r="AL57" s="1"/>
  <c r="AJ52"/>
  <c r="AL47"/>
  <c r="AE45"/>
  <c r="AE43"/>
  <c r="AE66"/>
  <c r="AI66"/>
  <c r="AJ66"/>
  <c r="AE54"/>
  <c r="AI54"/>
  <c r="AI52"/>
  <c r="AJ83"/>
  <c r="AJ75"/>
  <c r="AJ73"/>
  <c r="AI60"/>
  <c r="AL51"/>
  <c r="AE46"/>
  <c r="AQ45"/>
  <c r="AH45"/>
  <c r="AQ43"/>
  <c r="AH43"/>
  <c r="AQ41"/>
  <c r="AH41"/>
  <c r="AL41" s="1"/>
  <c r="AL40"/>
  <c r="AQ39"/>
  <c r="AH39"/>
  <c r="AL38"/>
  <c r="AI64"/>
  <c r="AI56"/>
  <c r="AJ54"/>
  <c r="AI43"/>
  <c r="AI39"/>
  <c r="BU37"/>
  <c r="BM37"/>
  <c r="BE37"/>
  <c r="BR36"/>
  <c r="BJ36"/>
  <c r="BB36"/>
  <c r="AI35"/>
  <c r="BP31"/>
  <c r="BH31"/>
  <c r="BR29"/>
  <c r="BJ29"/>
  <c r="BB29"/>
  <c r="BQ27"/>
  <c r="BI27"/>
  <c r="BA27"/>
  <c r="AL24"/>
  <c r="BD23"/>
  <c r="AL20"/>
  <c r="K114"/>
  <c r="AK111"/>
  <c r="AK114" s="1"/>
  <c r="AE30"/>
  <c r="AI30"/>
  <c r="AI27"/>
  <c r="CI41"/>
  <c r="CI45"/>
  <c r="CI50"/>
  <c r="CI56"/>
  <c r="CI60"/>
  <c r="CI44"/>
  <c r="CI48"/>
  <c r="CI74"/>
  <c r="CI79"/>
  <c r="CI68"/>
  <c r="CI72"/>
  <c r="CI85"/>
  <c r="CI88"/>
  <c r="CI82"/>
  <c r="CI89"/>
  <c r="CI94"/>
  <c r="CI99"/>
  <c r="CI104"/>
  <c r="CI102"/>
  <c r="CI105"/>
  <c r="CI106"/>
  <c r="BU39"/>
  <c r="BU57"/>
  <c r="BU29"/>
  <c r="BU38"/>
  <c r="BU42"/>
  <c r="BU46"/>
  <c r="BU50"/>
  <c r="BU56"/>
  <c r="BU49"/>
  <c r="BU67"/>
  <c r="BU74"/>
  <c r="BU66"/>
  <c r="BU79"/>
  <c r="BU90"/>
  <c r="BU81"/>
  <c r="BU94"/>
  <c r="BU102"/>
  <c r="BU92"/>
  <c r="BU93"/>
  <c r="BS39"/>
  <c r="BS52"/>
  <c r="BS59"/>
  <c r="BS64"/>
  <c r="BS31"/>
  <c r="BS36"/>
  <c r="BS40"/>
  <c r="BS48"/>
  <c r="BS57"/>
  <c r="BS49"/>
  <c r="BS67"/>
  <c r="BS74"/>
  <c r="BS79"/>
  <c r="BS66"/>
  <c r="BS92"/>
  <c r="BS81"/>
  <c r="BS94"/>
  <c r="BS99"/>
  <c r="BS93"/>
  <c r="BS107"/>
  <c r="BQ39"/>
  <c r="BQ57"/>
  <c r="BQ29"/>
  <c r="BQ38"/>
  <c r="BQ42"/>
  <c r="BQ46"/>
  <c r="BQ50"/>
  <c r="BQ56"/>
  <c r="BQ49"/>
  <c r="BQ67"/>
  <c r="BQ74"/>
  <c r="BQ66"/>
  <c r="BQ79"/>
  <c r="BQ90"/>
  <c r="BQ97"/>
  <c r="BQ81"/>
  <c r="BQ92"/>
  <c r="BQ93"/>
  <c r="BM39"/>
  <c r="BM57"/>
  <c r="BM29"/>
  <c r="BM38"/>
  <c r="BM42"/>
  <c r="BM46"/>
  <c r="BM50"/>
  <c r="BM56"/>
  <c r="BM49"/>
  <c r="BM67"/>
  <c r="BM74"/>
  <c r="BM66"/>
  <c r="BM79"/>
  <c r="BM90"/>
  <c r="BM81"/>
  <c r="BM97"/>
  <c r="BM92"/>
  <c r="BM93"/>
  <c r="BK39"/>
  <c r="BK52"/>
  <c r="BK59"/>
  <c r="BK64"/>
  <c r="BK31"/>
  <c r="BK36"/>
  <c r="BK40"/>
  <c r="BK48"/>
  <c r="BK57"/>
  <c r="BK49"/>
  <c r="BK67"/>
  <c r="BK74"/>
  <c r="BK79"/>
  <c r="BK66"/>
  <c r="BK92"/>
  <c r="BK81"/>
  <c r="BK94"/>
  <c r="BK99"/>
  <c r="BK93"/>
  <c r="BK107"/>
  <c r="BI39"/>
  <c r="BI57"/>
  <c r="BI29"/>
  <c r="BI38"/>
  <c r="BI42"/>
  <c r="BI46"/>
  <c r="BI50"/>
  <c r="BI56"/>
  <c r="BI49"/>
  <c r="BI67"/>
  <c r="BI74"/>
  <c r="BI66"/>
  <c r="BI79"/>
  <c r="BI90"/>
  <c r="BI97"/>
  <c r="BI81"/>
  <c r="BI92"/>
  <c r="BI93"/>
  <c r="BE39"/>
  <c r="BE57"/>
  <c r="BE29"/>
  <c r="BG29" s="1"/>
  <c r="BE38"/>
  <c r="BE42"/>
  <c r="BE46"/>
  <c r="BE49"/>
  <c r="BE52"/>
  <c r="BG52" s="1"/>
  <c r="BE59"/>
  <c r="BG59" s="1"/>
  <c r="BE64"/>
  <c r="BE67"/>
  <c r="BE74"/>
  <c r="BE72"/>
  <c r="BE79"/>
  <c r="BE90"/>
  <c r="BE81"/>
  <c r="BE97"/>
  <c r="BE92"/>
  <c r="BE93"/>
  <c r="BG93" s="1"/>
  <c r="BC39"/>
  <c r="BC52"/>
  <c r="BC59"/>
  <c r="BC64"/>
  <c r="BC31"/>
  <c r="BC36"/>
  <c r="BC40"/>
  <c r="BC48"/>
  <c r="BC62"/>
  <c r="BC67"/>
  <c r="BC74"/>
  <c r="BC79"/>
  <c r="BC66"/>
  <c r="BC92"/>
  <c r="BC81"/>
  <c r="BC94"/>
  <c r="BC99"/>
  <c r="BC93"/>
  <c r="BC107"/>
  <c r="BA39"/>
  <c r="BA57"/>
  <c r="BA29"/>
  <c r="BA38"/>
  <c r="BA42"/>
  <c r="BA46"/>
  <c r="BA49"/>
  <c r="BA52"/>
  <c r="BA59"/>
  <c r="BA64"/>
  <c r="BA67"/>
  <c r="BD67" s="1"/>
  <c r="BA74"/>
  <c r="BA72"/>
  <c r="BD72" s="1"/>
  <c r="BA79"/>
  <c r="BA90"/>
  <c r="BA97"/>
  <c r="BA81"/>
  <c r="BA92"/>
  <c r="BA93"/>
  <c r="AI45"/>
  <c r="AE37"/>
  <c r="BT36"/>
  <c r="BL36"/>
  <c r="AQ35"/>
  <c r="BR31"/>
  <c r="BJ31"/>
  <c r="BB31"/>
  <c r="BP29"/>
  <c r="BH29"/>
  <c r="AL28"/>
  <c r="BS27"/>
  <c r="BC27"/>
  <c r="BR23"/>
  <c r="BN23"/>
  <c r="BJ23"/>
  <c r="BF23"/>
  <c r="BG23" s="1"/>
  <c r="BR19"/>
  <c r="BN19"/>
  <c r="BJ19"/>
  <c r="BF19"/>
  <c r="BG19" s="1"/>
  <c r="CI17"/>
  <c r="CI114" s="1"/>
  <c r="AH17"/>
  <c r="BZ16"/>
  <c r="AE16"/>
  <c r="AE15"/>
  <c r="BT13"/>
  <c r="BP13"/>
  <c r="BV13" s="1"/>
  <c r="BL13"/>
  <c r="BH13"/>
  <c r="BO13" s="1"/>
  <c r="BB13"/>
  <c r="AE13"/>
  <c r="BG12"/>
  <c r="BD12"/>
  <c r="AE11"/>
  <c r="BZ5"/>
  <c r="AE5"/>
  <c r="AN114"/>
  <c r="AI32"/>
  <c r="BZ46"/>
  <c r="BZ30"/>
  <c r="BZ34"/>
  <c r="BZ37"/>
  <c r="BZ41"/>
  <c r="BZ45"/>
  <c r="BZ50"/>
  <c r="BZ54"/>
  <c r="BZ60"/>
  <c r="BZ64"/>
  <c r="BZ68"/>
  <c r="BZ72"/>
  <c r="BZ78"/>
  <c r="BZ74"/>
  <c r="BZ82"/>
  <c r="BZ89"/>
  <c r="BZ83"/>
  <c r="BZ87"/>
  <c r="BZ97"/>
  <c r="BZ103"/>
  <c r="BZ107"/>
  <c r="BZ111"/>
  <c r="BT40"/>
  <c r="BT48"/>
  <c r="BT65"/>
  <c r="BT27"/>
  <c r="BT32"/>
  <c r="BT39"/>
  <c r="BT52"/>
  <c r="BT56"/>
  <c r="BT59"/>
  <c r="BT62"/>
  <c r="BT66"/>
  <c r="BT82"/>
  <c r="BT93"/>
  <c r="BT91"/>
  <c r="BT94"/>
  <c r="BT99"/>
  <c r="BT102"/>
  <c r="BR38"/>
  <c r="BR42"/>
  <c r="BR46"/>
  <c r="BR49"/>
  <c r="BR25"/>
  <c r="BR37"/>
  <c r="BR50"/>
  <c r="BR57"/>
  <c r="BR64"/>
  <c r="BR72"/>
  <c r="BR67"/>
  <c r="BR74"/>
  <c r="BR82"/>
  <c r="BR79"/>
  <c r="BR90"/>
  <c r="BR92"/>
  <c r="BR97"/>
  <c r="BR107"/>
  <c r="BP40"/>
  <c r="BP48"/>
  <c r="BP65"/>
  <c r="BP27"/>
  <c r="BP32"/>
  <c r="BP39"/>
  <c r="BP52"/>
  <c r="BP56"/>
  <c r="BP59"/>
  <c r="BP62"/>
  <c r="BP66"/>
  <c r="BP82"/>
  <c r="BP79"/>
  <c r="BP90"/>
  <c r="BP94"/>
  <c r="BP99"/>
  <c r="BP102"/>
  <c r="BN38"/>
  <c r="BN42"/>
  <c r="BN46"/>
  <c r="BN49"/>
  <c r="BN25"/>
  <c r="BN37"/>
  <c r="BN50"/>
  <c r="BN57"/>
  <c r="BN64"/>
  <c r="BN72"/>
  <c r="BN67"/>
  <c r="BN74"/>
  <c r="BN82"/>
  <c r="BN79"/>
  <c r="BN90"/>
  <c r="BN92"/>
  <c r="BN97"/>
  <c r="BN107"/>
  <c r="BL40"/>
  <c r="BL48"/>
  <c r="BL65"/>
  <c r="BL27"/>
  <c r="BL32"/>
  <c r="BL39"/>
  <c r="BL52"/>
  <c r="BL56"/>
  <c r="BL59"/>
  <c r="BL62"/>
  <c r="BL66"/>
  <c r="BL82"/>
  <c r="BL91"/>
  <c r="BL90"/>
  <c r="BL94"/>
  <c r="BL99"/>
  <c r="BL102"/>
  <c r="BJ38"/>
  <c r="BJ42"/>
  <c r="BJ46"/>
  <c r="BJ49"/>
  <c r="BJ25"/>
  <c r="BJ37"/>
  <c r="BJ50"/>
  <c r="BJ57"/>
  <c r="BJ64"/>
  <c r="BJ72"/>
  <c r="BJ67"/>
  <c r="BJ74"/>
  <c r="BJ82"/>
  <c r="BJ79"/>
  <c r="BJ90"/>
  <c r="BJ92"/>
  <c r="BJ97"/>
  <c r="BJ107"/>
  <c r="BH40"/>
  <c r="BH48"/>
  <c r="BH65"/>
  <c r="BH27"/>
  <c r="BH32"/>
  <c r="BH39"/>
  <c r="BH52"/>
  <c r="BH56"/>
  <c r="BH59"/>
  <c r="BH62"/>
  <c r="BH66"/>
  <c r="BH82"/>
  <c r="BH79"/>
  <c r="BH90"/>
  <c r="BH94"/>
  <c r="BH99"/>
  <c r="BH102"/>
  <c r="BF38"/>
  <c r="BF42"/>
  <c r="BF46"/>
  <c r="BF49"/>
  <c r="BF25"/>
  <c r="BG25" s="1"/>
  <c r="BF37"/>
  <c r="BF50"/>
  <c r="BF57"/>
  <c r="BF64"/>
  <c r="BF72"/>
  <c r="BF67"/>
  <c r="BF74"/>
  <c r="BF80"/>
  <c r="BF91"/>
  <c r="BF79"/>
  <c r="BF90"/>
  <c r="BF92"/>
  <c r="BF97"/>
  <c r="BF107"/>
  <c r="BB40"/>
  <c r="BB48"/>
  <c r="BB27"/>
  <c r="BB32"/>
  <c r="BD32" s="1"/>
  <c r="BB39"/>
  <c r="BB65"/>
  <c r="BB52"/>
  <c r="BB56"/>
  <c r="BB59"/>
  <c r="BB62"/>
  <c r="BB66"/>
  <c r="BB81"/>
  <c r="BB82"/>
  <c r="BB93"/>
  <c r="BB94"/>
  <c r="BB99"/>
  <c r="BB102"/>
  <c r="AG46"/>
  <c r="AG60"/>
  <c r="AG25"/>
  <c r="AL25" s="1"/>
  <c r="AG30"/>
  <c r="AG34"/>
  <c r="AL34" s="1"/>
  <c r="AG39"/>
  <c r="AG43"/>
  <c r="AG52"/>
  <c r="AG56"/>
  <c r="AG62"/>
  <c r="AG66"/>
  <c r="AG70"/>
  <c r="AG74"/>
  <c r="AG78"/>
  <c r="AG69"/>
  <c r="AG73"/>
  <c r="AG88"/>
  <c r="AG81"/>
  <c r="AG83"/>
  <c r="AG87"/>
  <c r="AG94"/>
  <c r="AG97"/>
  <c r="AG102"/>
  <c r="AG104"/>
  <c r="AG109"/>
  <c r="AI18"/>
  <c r="AL18" s="1"/>
  <c r="AI16"/>
  <c r="AJ4"/>
  <c r="AJ30"/>
  <c r="AJ11"/>
  <c r="AI8"/>
  <c r="AL8" s="1"/>
  <c r="AI5"/>
  <c r="DM86" i="18"/>
  <c r="DP86"/>
  <c r="DM63"/>
  <c r="DP63"/>
  <c r="DW63" s="1"/>
  <c r="EJ57"/>
  <c r="EH57"/>
  <c r="EF57"/>
  <c r="ED57"/>
  <c r="EI57"/>
  <c r="EE57"/>
  <c r="FE57"/>
  <c r="FA57"/>
  <c r="EW57"/>
  <c r="ES57"/>
  <c r="EG57"/>
  <c r="EC57"/>
  <c r="EX57"/>
  <c r="FB57"/>
  <c r="FD57"/>
  <c r="FF57"/>
  <c r="EL57"/>
  <c r="EO57" s="1"/>
  <c r="EM57"/>
  <c r="EU57"/>
  <c r="FC57"/>
  <c r="EP57"/>
  <c r="ET57"/>
  <c r="EV57"/>
  <c r="EN57"/>
  <c r="EQ57"/>
  <c r="EY57"/>
  <c r="DM52"/>
  <c r="DP52"/>
  <c r="DM76"/>
  <c r="DP76"/>
  <c r="DW76" s="1"/>
  <c r="DM67"/>
  <c r="DP67"/>
  <c r="DM65"/>
  <c r="DP65"/>
  <c r="DW65" s="1"/>
  <c r="DM58"/>
  <c r="DP58"/>
  <c r="DW58" s="1"/>
  <c r="DM41"/>
  <c r="DP41"/>
  <c r="DW41" s="1"/>
  <c r="DM32"/>
  <c r="DP32"/>
  <c r="EJ22"/>
  <c r="EH22"/>
  <c r="EF22"/>
  <c r="ED22"/>
  <c r="FC22"/>
  <c r="EY22"/>
  <c r="EU22"/>
  <c r="EQ22"/>
  <c r="EM22"/>
  <c r="EI22"/>
  <c r="EE22"/>
  <c r="FE22"/>
  <c r="FA22"/>
  <c r="EW22"/>
  <c r="ES22"/>
  <c r="EG22"/>
  <c r="EC22"/>
  <c r="EK22" s="1"/>
  <c r="EP22"/>
  <c r="EX22"/>
  <c r="FD22"/>
  <c r="EN22"/>
  <c r="ET22"/>
  <c r="EV22"/>
  <c r="FB22"/>
  <c r="FF22"/>
  <c r="EL22"/>
  <c r="EJ71"/>
  <c r="EH71"/>
  <c r="EF71"/>
  <c r="ED71"/>
  <c r="EG71"/>
  <c r="EC71"/>
  <c r="EE71"/>
  <c r="EY71"/>
  <c r="EQ71"/>
  <c r="EI71"/>
  <c r="EV71"/>
  <c r="EX71"/>
  <c r="FB71"/>
  <c r="FF71"/>
  <c r="EL71"/>
  <c r="EN71"/>
  <c r="EM71"/>
  <c r="FC71"/>
  <c r="EP71"/>
  <c r="ER71" s="1"/>
  <c r="ET71"/>
  <c r="FD71"/>
  <c r="ES71"/>
  <c r="EW71"/>
  <c r="FA71"/>
  <c r="FE71"/>
  <c r="EU71"/>
  <c r="EJ59"/>
  <c r="EH59"/>
  <c r="EF59"/>
  <c r="ED59"/>
  <c r="EG59"/>
  <c r="EC59"/>
  <c r="FC59"/>
  <c r="EY59"/>
  <c r="EU59"/>
  <c r="EQ59"/>
  <c r="EM59"/>
  <c r="EI59"/>
  <c r="EE59"/>
  <c r="EP59"/>
  <c r="ER59" s="1"/>
  <c r="ET59"/>
  <c r="EV59"/>
  <c r="EN59"/>
  <c r="ES59"/>
  <c r="FA59"/>
  <c r="EX59"/>
  <c r="FB59"/>
  <c r="FD59"/>
  <c r="FF59"/>
  <c r="EL59"/>
  <c r="EW59"/>
  <c r="FE59"/>
  <c r="DM40"/>
  <c r="DP40"/>
  <c r="DM39"/>
  <c r="DP39"/>
  <c r="DW39" s="1"/>
  <c r="DM35"/>
  <c r="DP35"/>
  <c r="DW35" s="1"/>
  <c r="DM14"/>
  <c r="DP14"/>
  <c r="EJ38"/>
  <c r="EH38"/>
  <c r="EF38"/>
  <c r="ED38"/>
  <c r="FE38"/>
  <c r="FA38"/>
  <c r="EW38"/>
  <c r="ES38"/>
  <c r="EG38"/>
  <c r="EC38"/>
  <c r="FC38"/>
  <c r="EY38"/>
  <c r="EU38"/>
  <c r="EQ38"/>
  <c r="EM38"/>
  <c r="EI38"/>
  <c r="EE38"/>
  <c r="EP38"/>
  <c r="ER38" s="1"/>
  <c r="EX38"/>
  <c r="FD38"/>
  <c r="EN38"/>
  <c r="ET38"/>
  <c r="EV38"/>
  <c r="FB38"/>
  <c r="FF38"/>
  <c r="EL38"/>
  <c r="EJ81"/>
  <c r="EH81"/>
  <c r="EF81"/>
  <c r="ED81"/>
  <c r="EG81"/>
  <c r="EC81"/>
  <c r="EI81"/>
  <c r="EE81"/>
  <c r="FC81"/>
  <c r="EM81"/>
  <c r="EX81"/>
  <c r="FB81"/>
  <c r="FD81"/>
  <c r="FF81"/>
  <c r="EL81"/>
  <c r="EO81" s="1"/>
  <c r="EW81"/>
  <c r="EY81"/>
  <c r="FE81"/>
  <c r="EP81"/>
  <c r="ET81"/>
  <c r="EV81"/>
  <c r="EN81"/>
  <c r="EQ81"/>
  <c r="ES81"/>
  <c r="FA81"/>
  <c r="FG81" s="1"/>
  <c r="EU81"/>
  <c r="EJ69"/>
  <c r="EH69"/>
  <c r="EF69"/>
  <c r="ED69"/>
  <c r="EI69"/>
  <c r="EE69"/>
  <c r="EG69"/>
  <c r="FA69"/>
  <c r="ES69"/>
  <c r="EC69"/>
  <c r="EP69"/>
  <c r="ET69"/>
  <c r="FD69"/>
  <c r="EU69"/>
  <c r="EY69"/>
  <c r="FE69"/>
  <c r="EV69"/>
  <c r="EX69"/>
  <c r="FB69"/>
  <c r="FF69"/>
  <c r="EL69"/>
  <c r="EN69"/>
  <c r="EM69"/>
  <c r="EQ69"/>
  <c r="FC69"/>
  <c r="EW69"/>
  <c r="EI70"/>
  <c r="EG70"/>
  <c r="EE70"/>
  <c r="EC70"/>
  <c r="EJ70"/>
  <c r="EF70"/>
  <c r="ED70"/>
  <c r="EH70"/>
  <c r="EP70"/>
  <c r="EV70"/>
  <c r="EN70"/>
  <c r="EM70"/>
  <c r="EQ70"/>
  <c r="EW70"/>
  <c r="FC70"/>
  <c r="FE70"/>
  <c r="ET70"/>
  <c r="EX70"/>
  <c r="FB70"/>
  <c r="FD70"/>
  <c r="FF70"/>
  <c r="EL70"/>
  <c r="ES70"/>
  <c r="EU70"/>
  <c r="EY70"/>
  <c r="FA70"/>
  <c r="DM64"/>
  <c r="DP64"/>
  <c r="DM44"/>
  <c r="DP44"/>
  <c r="DW44" s="1"/>
  <c r="DM18"/>
  <c r="DP18"/>
  <c r="DW18" s="1"/>
  <c r="EJ17"/>
  <c r="EH17"/>
  <c r="EF17"/>
  <c r="ED17"/>
  <c r="FC17"/>
  <c r="EY17"/>
  <c r="EU17"/>
  <c r="EQ17"/>
  <c r="EM17"/>
  <c r="EI17"/>
  <c r="EE17"/>
  <c r="FE17"/>
  <c r="FA17"/>
  <c r="EW17"/>
  <c r="ES17"/>
  <c r="EG17"/>
  <c r="EC17"/>
  <c r="ET17"/>
  <c r="EV17"/>
  <c r="FB17"/>
  <c r="FF17"/>
  <c r="EL17"/>
  <c r="EP17"/>
  <c r="ER17" s="1"/>
  <c r="EX17"/>
  <c r="FD17"/>
  <c r="EN17"/>
  <c r="EJ53"/>
  <c r="EH53"/>
  <c r="EF53"/>
  <c r="ED53"/>
  <c r="EG53"/>
  <c r="EC53"/>
  <c r="FC53"/>
  <c r="EY53"/>
  <c r="EU53"/>
  <c r="EQ53"/>
  <c r="EM53"/>
  <c r="EI53"/>
  <c r="EE53"/>
  <c r="EX53"/>
  <c r="FB53"/>
  <c r="FD53"/>
  <c r="FF53"/>
  <c r="EL53"/>
  <c r="EW53"/>
  <c r="FE53"/>
  <c r="EP53"/>
  <c r="ER53" s="1"/>
  <c r="ET53"/>
  <c r="EV53"/>
  <c r="EN53"/>
  <c r="ES53"/>
  <c r="EZ53" s="1"/>
  <c r="FA53"/>
  <c r="DM28"/>
  <c r="DP28"/>
  <c r="DM27"/>
  <c r="DP27"/>
  <c r="CZ88"/>
  <c r="DE82"/>
  <c r="DM82" s="1"/>
  <c r="DU80"/>
  <c r="DS80"/>
  <c r="EI75"/>
  <c r="EG75"/>
  <c r="EE75"/>
  <c r="EC75"/>
  <c r="EJ75"/>
  <c r="EF75"/>
  <c r="EH75"/>
  <c r="ED75"/>
  <c r="EJ73"/>
  <c r="EH73"/>
  <c r="EF73"/>
  <c r="ED73"/>
  <c r="EG73"/>
  <c r="EC73"/>
  <c r="EE73"/>
  <c r="EY73"/>
  <c r="EQ73"/>
  <c r="EI73"/>
  <c r="EI56"/>
  <c r="EG56"/>
  <c r="EE56"/>
  <c r="EC56"/>
  <c r="EH56"/>
  <c r="ED56"/>
  <c r="EJ56"/>
  <c r="EF56"/>
  <c r="DS47"/>
  <c r="EI43"/>
  <c r="EG43"/>
  <c r="EE43"/>
  <c r="EC43"/>
  <c r="EJ43"/>
  <c r="EF43"/>
  <c r="EH43"/>
  <c r="EL43"/>
  <c r="ED43"/>
  <c r="DU17"/>
  <c r="DP17"/>
  <c r="DS13"/>
  <c r="DU13"/>
  <c r="DW85"/>
  <c r="EU73"/>
  <c r="DP73"/>
  <c r="DW64"/>
  <c r="CW88"/>
  <c r="DE83"/>
  <c r="DM83" s="1"/>
  <c r="EJ77"/>
  <c r="EH77"/>
  <c r="EF77"/>
  <c r="ED77"/>
  <c r="EI77"/>
  <c r="EE77"/>
  <c r="EG77"/>
  <c r="FA77"/>
  <c r="ES77"/>
  <c r="EC77"/>
  <c r="DP77"/>
  <c r="DS77"/>
  <c r="FQ74"/>
  <c r="FO74"/>
  <c r="FM74"/>
  <c r="EJ61"/>
  <c r="EH61"/>
  <c r="EF61"/>
  <c r="ED61"/>
  <c r="EG61"/>
  <c r="EC61"/>
  <c r="FC61"/>
  <c r="EY61"/>
  <c r="EU61"/>
  <c r="EQ61"/>
  <c r="EM61"/>
  <c r="EI61"/>
  <c r="EE61"/>
  <c r="EI60"/>
  <c r="EG60"/>
  <c r="EE60"/>
  <c r="EC60"/>
  <c r="EH60"/>
  <c r="ED60"/>
  <c r="EJ60"/>
  <c r="EF60"/>
  <c r="EI46"/>
  <c r="EG46"/>
  <c r="EE46"/>
  <c r="EC46"/>
  <c r="EH46"/>
  <c r="ED46"/>
  <c r="EJ46"/>
  <c r="EN46"/>
  <c r="EF46"/>
  <c r="EJ45"/>
  <c r="EH45"/>
  <c r="EF45"/>
  <c r="ED45"/>
  <c r="EG45"/>
  <c r="EC45"/>
  <c r="FC45"/>
  <c r="EU45"/>
  <c r="EM45"/>
  <c r="EE45"/>
  <c r="EY45"/>
  <c r="EQ45"/>
  <c r="EI45"/>
  <c r="DU29"/>
  <c r="DP29"/>
  <c r="EJ23"/>
  <c r="EH23"/>
  <c r="EF23"/>
  <c r="ED23"/>
  <c r="FC23"/>
  <c r="EY23"/>
  <c r="EU23"/>
  <c r="EQ23"/>
  <c r="EM23"/>
  <c r="EI23"/>
  <c r="EE23"/>
  <c r="FE23"/>
  <c r="FA23"/>
  <c r="EW23"/>
  <c r="ES23"/>
  <c r="EG23"/>
  <c r="EC23"/>
  <c r="EK23" s="1"/>
  <c r="EJ20"/>
  <c r="EH20"/>
  <c r="EF20"/>
  <c r="ED20"/>
  <c r="FE20"/>
  <c r="FA20"/>
  <c r="EW20"/>
  <c r="ES20"/>
  <c r="EG20"/>
  <c r="EC20"/>
  <c r="FC20"/>
  <c r="EY20"/>
  <c r="EU20"/>
  <c r="EQ20"/>
  <c r="EM20"/>
  <c r="EI20"/>
  <c r="EE20"/>
  <c r="EJ84"/>
  <c r="EH84"/>
  <c r="EF84"/>
  <c r="ED84"/>
  <c r="EG84"/>
  <c r="EC84"/>
  <c r="EE84"/>
  <c r="EY84"/>
  <c r="EI84"/>
  <c r="EJ79"/>
  <c r="EH79"/>
  <c r="EF79"/>
  <c r="ED79"/>
  <c r="EI79"/>
  <c r="EE79"/>
  <c r="EC79"/>
  <c r="FE79"/>
  <c r="EW79"/>
  <c r="EG79"/>
  <c r="FQ70"/>
  <c r="FO70"/>
  <c r="FM70"/>
  <c r="FO69"/>
  <c r="FM69"/>
  <c r="FQ69"/>
  <c r="DP68"/>
  <c r="DS68"/>
  <c r="DP61"/>
  <c r="DS61"/>
  <c r="DP55"/>
  <c r="DS55"/>
  <c r="DP51"/>
  <c r="DS51"/>
  <c r="DP49"/>
  <c r="DS49"/>
  <c r="DP45"/>
  <c r="DS45"/>
  <c r="DS84"/>
  <c r="DU84"/>
  <c r="DS79"/>
  <c r="DU79"/>
  <c r="DS78"/>
  <c r="DU78"/>
  <c r="FQ64"/>
  <c r="FO64"/>
  <c r="FM64"/>
  <c r="DT37"/>
  <c r="DO37"/>
  <c r="FJ37"/>
  <c r="EJ36"/>
  <c r="EH36"/>
  <c r="EF36"/>
  <c r="ED36"/>
  <c r="FE36"/>
  <c r="FA36"/>
  <c r="EW36"/>
  <c r="ES36"/>
  <c r="EG36"/>
  <c r="EC36"/>
  <c r="FC36"/>
  <c r="EY36"/>
  <c r="EU36"/>
  <c r="EQ36"/>
  <c r="EM36"/>
  <c r="EI36"/>
  <c r="EE36"/>
  <c r="EJ31"/>
  <c r="EH31"/>
  <c r="EF31"/>
  <c r="ED31"/>
  <c r="FE31"/>
  <c r="FA31"/>
  <c r="EW31"/>
  <c r="ES31"/>
  <c r="EG31"/>
  <c r="EC31"/>
  <c r="FC31"/>
  <c r="EY31"/>
  <c r="EU31"/>
  <c r="EQ31"/>
  <c r="EM31"/>
  <c r="EI31"/>
  <c r="EE31"/>
  <c r="EJ26"/>
  <c r="EH26"/>
  <c r="EF26"/>
  <c r="ED26"/>
  <c r="FC26"/>
  <c r="EY26"/>
  <c r="EU26"/>
  <c r="EQ26"/>
  <c r="EM26"/>
  <c r="EI26"/>
  <c r="EE26"/>
  <c r="FE26"/>
  <c r="FA26"/>
  <c r="EW26"/>
  <c r="ES26"/>
  <c r="EG26"/>
  <c r="EC26"/>
  <c r="EJ19"/>
  <c r="EH19"/>
  <c r="EF19"/>
  <c r="ED19"/>
  <c r="FC19"/>
  <c r="EY19"/>
  <c r="EU19"/>
  <c r="EQ19"/>
  <c r="EM19"/>
  <c r="EI19"/>
  <c r="EE19"/>
  <c r="FE19"/>
  <c r="FA19"/>
  <c r="EW19"/>
  <c r="ES19"/>
  <c r="EG19"/>
  <c r="EC19"/>
  <c r="FS15"/>
  <c r="EJ9"/>
  <c r="EH9"/>
  <c r="EF9"/>
  <c r="ED9"/>
  <c r="FE9"/>
  <c r="FA9"/>
  <c r="EW9"/>
  <c r="ES9"/>
  <c r="EG9"/>
  <c r="EC9"/>
  <c r="FC9"/>
  <c r="EY9"/>
  <c r="EU9"/>
  <c r="EQ9"/>
  <c r="EM9"/>
  <c r="EI9"/>
  <c r="EE9"/>
  <c r="EJ8"/>
  <c r="EH8"/>
  <c r="EF8"/>
  <c r="ED8"/>
  <c r="FE8"/>
  <c r="FA8"/>
  <c r="EW8"/>
  <c r="ES8"/>
  <c r="EG8"/>
  <c r="EC8"/>
  <c r="FC8"/>
  <c r="EY8"/>
  <c r="EU8"/>
  <c r="EQ8"/>
  <c r="EM8"/>
  <c r="EI8"/>
  <c r="EE8"/>
  <c r="EJ7"/>
  <c r="EH7"/>
  <c r="EF7"/>
  <c r="ED7"/>
  <c r="FE7"/>
  <c r="FA7"/>
  <c r="EW7"/>
  <c r="ES7"/>
  <c r="EG7"/>
  <c r="EC7"/>
  <c r="FC7"/>
  <c r="EY7"/>
  <c r="EU7"/>
  <c r="EQ7"/>
  <c r="EM7"/>
  <c r="EI7"/>
  <c r="EE7"/>
  <c r="EJ6"/>
  <c r="EH6"/>
  <c r="EF6"/>
  <c r="ED6"/>
  <c r="FE6"/>
  <c r="FA6"/>
  <c r="EW6"/>
  <c r="ES6"/>
  <c r="EG6"/>
  <c r="EC6"/>
  <c r="FC6"/>
  <c r="EY6"/>
  <c r="EU6"/>
  <c r="EQ6"/>
  <c r="EM6"/>
  <c r="EI6"/>
  <c r="EE6"/>
  <c r="EJ5"/>
  <c r="EH5"/>
  <c r="EF5"/>
  <c r="ED5"/>
  <c r="FE5"/>
  <c r="FA5"/>
  <c r="EW5"/>
  <c r="ES5"/>
  <c r="EG5"/>
  <c r="EC5"/>
  <c r="FC5"/>
  <c r="EY5"/>
  <c r="EU5"/>
  <c r="EQ5"/>
  <c r="EM5"/>
  <c r="EI5"/>
  <c r="EE5"/>
  <c r="BP88"/>
  <c r="DE4"/>
  <c r="EI37"/>
  <c r="EG37"/>
  <c r="EE37"/>
  <c r="EC37"/>
  <c r="EJ37"/>
  <c r="EF37"/>
  <c r="EL37"/>
  <c r="EH37"/>
  <c r="ED37"/>
  <c r="EI33"/>
  <c r="EG33"/>
  <c r="EE33"/>
  <c r="EC33"/>
  <c r="EH33"/>
  <c r="ED33"/>
  <c r="EN33"/>
  <c r="EJ33"/>
  <c r="EF33"/>
  <c r="FQ24"/>
  <c r="FM24"/>
  <c r="FO24"/>
  <c r="EI11"/>
  <c r="EG11"/>
  <c r="EE11"/>
  <c r="EC11"/>
  <c r="EJ11"/>
  <c r="EF11"/>
  <c r="EL11"/>
  <c r="EH11"/>
  <c r="ED11"/>
  <c r="FQ39"/>
  <c r="FO39"/>
  <c r="FM39"/>
  <c r="FQ37"/>
  <c r="FO37"/>
  <c r="FM37"/>
  <c r="DU31"/>
  <c r="FS31"/>
  <c r="DS31"/>
  <c r="DP26"/>
  <c r="DS26"/>
  <c r="FQ25"/>
  <c r="FO25"/>
  <c r="FM25"/>
  <c r="FQ21"/>
  <c r="FO21"/>
  <c r="FM21"/>
  <c r="DU9"/>
  <c r="FS9"/>
  <c r="DS9"/>
  <c r="DU8"/>
  <c r="FS8"/>
  <c r="DS8"/>
  <c r="DU7"/>
  <c r="FS7"/>
  <c r="DS7"/>
  <c r="DU6"/>
  <c r="FS6"/>
  <c r="DS6"/>
  <c r="DU5"/>
  <c r="FS5"/>
  <c r="DS5"/>
  <c r="DD88"/>
  <c r="DU4"/>
  <c r="FS4"/>
  <c r="DS4"/>
  <c r="FS38"/>
  <c r="DP38"/>
  <c r="FQ35"/>
  <c r="FO35"/>
  <c r="FM35"/>
  <c r="FQ33"/>
  <c r="FO33"/>
  <c r="FM33"/>
  <c r="FQ18"/>
  <c r="FO18"/>
  <c r="FM18"/>
  <c r="FQ14"/>
  <c r="FO14"/>
  <c r="FM14"/>
  <c r="EJ12"/>
  <c r="EH12"/>
  <c r="EF12"/>
  <c r="ED12"/>
  <c r="FE12"/>
  <c r="FA12"/>
  <c r="EW12"/>
  <c r="ES12"/>
  <c r="EG12"/>
  <c r="EC12"/>
  <c r="FC12"/>
  <c r="EY12"/>
  <c r="EU12"/>
  <c r="EQ12"/>
  <c r="EM12"/>
  <c r="EI12"/>
  <c r="EE12"/>
  <c r="EJ29"/>
  <c r="EH29"/>
  <c r="EF29"/>
  <c r="ED29"/>
  <c r="FC29"/>
  <c r="EY29"/>
  <c r="EU29"/>
  <c r="EQ29"/>
  <c r="EM29"/>
  <c r="EI29"/>
  <c r="EE29"/>
  <c r="FE29"/>
  <c r="FA29"/>
  <c r="EW29"/>
  <c r="ES29"/>
  <c r="EG29"/>
  <c r="EC29"/>
  <c r="EK29" s="1"/>
  <c r="DS82"/>
  <c r="DU82"/>
  <c r="DP82"/>
  <c r="DS81"/>
  <c r="DU81"/>
  <c r="DP81"/>
  <c r="FQ85"/>
  <c r="FO85"/>
  <c r="FM85"/>
  <c r="EI74"/>
  <c r="EG74"/>
  <c r="EE74"/>
  <c r="EC74"/>
  <c r="EH74"/>
  <c r="ED74"/>
  <c r="EJ74"/>
  <c r="EF74"/>
  <c r="EJ72"/>
  <c r="EH72"/>
  <c r="EF72"/>
  <c r="ED72"/>
  <c r="EG72"/>
  <c r="EC72"/>
  <c r="EE72"/>
  <c r="EY72"/>
  <c r="EQ72"/>
  <c r="EI72"/>
  <c r="DU57"/>
  <c r="DP57"/>
  <c r="DU73"/>
  <c r="DS73"/>
  <c r="DU72"/>
  <c r="DS72"/>
  <c r="FQ80"/>
  <c r="FM80"/>
  <c r="FO80"/>
  <c r="DT70"/>
  <c r="DO70"/>
  <c r="EJ68"/>
  <c r="EH68"/>
  <c r="EF68"/>
  <c r="ED68"/>
  <c r="EI68"/>
  <c r="EE68"/>
  <c r="EG68"/>
  <c r="FA68"/>
  <c r="ES68"/>
  <c r="EC68"/>
  <c r="DT67"/>
  <c r="DO67"/>
  <c r="EJ66"/>
  <c r="EH66"/>
  <c r="EF66"/>
  <c r="ED66"/>
  <c r="EI66"/>
  <c r="EE66"/>
  <c r="FE66"/>
  <c r="FA66"/>
  <c r="EW66"/>
  <c r="ES66"/>
  <c r="EG66"/>
  <c r="EC66"/>
  <c r="EK66" s="1"/>
  <c r="EI62"/>
  <c r="EG62"/>
  <c r="EE62"/>
  <c r="EC62"/>
  <c r="EJ62"/>
  <c r="EF62"/>
  <c r="EH62"/>
  <c r="ED62"/>
  <c r="EJ55"/>
  <c r="EH55"/>
  <c r="EF55"/>
  <c r="ED55"/>
  <c r="EG55"/>
  <c r="EC55"/>
  <c r="FC55"/>
  <c r="EY55"/>
  <c r="EU55"/>
  <c r="EQ55"/>
  <c r="EM55"/>
  <c r="EI55"/>
  <c r="EE55"/>
  <c r="EI54"/>
  <c r="EG54"/>
  <c r="EE54"/>
  <c r="EC54"/>
  <c r="EH54"/>
  <c r="ED54"/>
  <c r="EJ54"/>
  <c r="EF54"/>
  <c r="EJ51"/>
  <c r="EH51"/>
  <c r="EF51"/>
  <c r="ED51"/>
  <c r="EG51"/>
  <c r="EC51"/>
  <c r="FC51"/>
  <c r="EU51"/>
  <c r="EM51"/>
  <c r="EE51"/>
  <c r="EY51"/>
  <c r="EQ51"/>
  <c r="EI51"/>
  <c r="EI50"/>
  <c r="EG50"/>
  <c r="EE50"/>
  <c r="EC50"/>
  <c r="EH50"/>
  <c r="ED50"/>
  <c r="EJ50"/>
  <c r="EN50"/>
  <c r="EF50"/>
  <c r="EJ49"/>
  <c r="EH49"/>
  <c r="EF49"/>
  <c r="ED49"/>
  <c r="EG49"/>
  <c r="EC49"/>
  <c r="FC49"/>
  <c r="EU49"/>
  <c r="EM49"/>
  <c r="EE49"/>
  <c r="EY49"/>
  <c r="EQ49"/>
  <c r="EI49"/>
  <c r="EI48"/>
  <c r="EG48"/>
  <c r="EE48"/>
  <c r="EC48"/>
  <c r="EH48"/>
  <c r="ED48"/>
  <c r="EJ48"/>
  <c r="EN48"/>
  <c r="EF48"/>
  <c r="DU23"/>
  <c r="DS23"/>
  <c r="DU22"/>
  <c r="DP22"/>
  <c r="EJ78"/>
  <c r="EH78"/>
  <c r="EF78"/>
  <c r="ED78"/>
  <c r="EI78"/>
  <c r="EE78"/>
  <c r="EC78"/>
  <c r="EK78" s="1"/>
  <c r="FE78"/>
  <c r="EW78"/>
  <c r="EG78"/>
  <c r="DO69"/>
  <c r="DU69"/>
  <c r="DP66"/>
  <c r="DS66"/>
  <c r="FQ62"/>
  <c r="FO62"/>
  <c r="FM62"/>
  <c r="FQ60"/>
  <c r="FO60"/>
  <c r="FM60"/>
  <c r="FQ56"/>
  <c r="FO56"/>
  <c r="FM56"/>
  <c r="FQ54"/>
  <c r="FO54"/>
  <c r="FM54"/>
  <c r="FQ50"/>
  <c r="FO50"/>
  <c r="FM50"/>
  <c r="FQ48"/>
  <c r="FO48"/>
  <c r="FM48"/>
  <c r="FQ46"/>
  <c r="FO46"/>
  <c r="FM46"/>
  <c r="FQ67"/>
  <c r="FO67"/>
  <c r="FM67"/>
  <c r="FQ58"/>
  <c r="FO58"/>
  <c r="FM58"/>
  <c r="EJ34"/>
  <c r="EH34"/>
  <c r="EF34"/>
  <c r="ED34"/>
  <c r="FC34"/>
  <c r="EY34"/>
  <c r="EU34"/>
  <c r="EQ34"/>
  <c r="EM34"/>
  <c r="EI34"/>
  <c r="EE34"/>
  <c r="FE34"/>
  <c r="FA34"/>
  <c r="EW34"/>
  <c r="ES34"/>
  <c r="EG34"/>
  <c r="EC34"/>
  <c r="EI21"/>
  <c r="EG21"/>
  <c r="EE21"/>
  <c r="EC21"/>
  <c r="EH21"/>
  <c r="ED21"/>
  <c r="EN21"/>
  <c r="EJ21"/>
  <c r="EF21"/>
  <c r="DU20"/>
  <c r="FS20"/>
  <c r="DS20"/>
  <c r="EI16"/>
  <c r="EG16"/>
  <c r="EE16"/>
  <c r="EC16"/>
  <c r="EH16"/>
  <c r="ED16"/>
  <c r="EN16"/>
  <c r="EJ16"/>
  <c r="EF16"/>
  <c r="FQ30"/>
  <c r="FM30"/>
  <c r="FO30"/>
  <c r="DT27"/>
  <c r="DO27"/>
  <c r="FJ27"/>
  <c r="FQ20"/>
  <c r="FM20"/>
  <c r="FO20"/>
  <c r="DP36"/>
  <c r="FS36"/>
  <c r="DS36"/>
  <c r="DP34"/>
  <c r="DS34"/>
  <c r="DP19"/>
  <c r="DS19"/>
  <c r="FQ16"/>
  <c r="FO16"/>
  <c r="FM16"/>
  <c r="FQ10"/>
  <c r="FO10"/>
  <c r="FM10"/>
  <c r="DX88"/>
  <c r="EB4"/>
  <c r="EB88" s="1"/>
  <c r="FQ27"/>
  <c r="FO27"/>
  <c r="FM27"/>
  <c r="FS12"/>
  <c r="DP12"/>
  <c r="DW62"/>
  <c r="DW32"/>
  <c r="EZ16"/>
  <c r="FJ13"/>
  <c r="BD88"/>
  <c r="CT88"/>
  <c r="Z88"/>
  <c r="EK85"/>
  <c r="DT68"/>
  <c r="DO61"/>
  <c r="DP60"/>
  <c r="DW60" s="1"/>
  <c r="DP56"/>
  <c r="DO55"/>
  <c r="DO51"/>
  <c r="DO49"/>
  <c r="DO47"/>
  <c r="DP46"/>
  <c r="DO45"/>
  <c r="FJ45"/>
  <c r="FJ49"/>
  <c r="FJ61"/>
  <c r="FJ68"/>
  <c r="FJ80"/>
  <c r="FE43"/>
  <c r="FE46"/>
  <c r="FE73"/>
  <c r="FE84"/>
  <c r="FC56"/>
  <c r="FC60"/>
  <c r="FC84"/>
  <c r="FA43"/>
  <c r="FA46"/>
  <c r="FA73"/>
  <c r="FA75"/>
  <c r="EY43"/>
  <c r="EY46"/>
  <c r="EY77"/>
  <c r="EY79"/>
  <c r="EY75"/>
  <c r="EW43"/>
  <c r="EW46"/>
  <c r="EW73"/>
  <c r="EW84"/>
  <c r="EU43"/>
  <c r="EU46"/>
  <c r="EU77"/>
  <c r="EU79"/>
  <c r="EU75"/>
  <c r="ES43"/>
  <c r="ES46"/>
  <c r="ES73"/>
  <c r="ES75"/>
  <c r="EQ56"/>
  <c r="EQ60"/>
  <c r="EM56"/>
  <c r="EM60"/>
  <c r="EM84"/>
  <c r="DP53"/>
  <c r="DT53"/>
  <c r="FS47"/>
  <c r="EX43"/>
  <c r="ER33"/>
  <c r="DE30"/>
  <c r="FS29"/>
  <c r="DP23"/>
  <c r="FS17"/>
  <c r="DE10"/>
  <c r="DC88"/>
  <c r="CB88"/>
  <c r="DW50"/>
  <c r="DW48"/>
  <c r="FD46"/>
  <c r="DW46"/>
  <c r="FB43"/>
  <c r="ER37"/>
  <c r="DW16"/>
  <c r="DS15"/>
  <c r="DT13"/>
  <c r="DO29"/>
  <c r="DT26"/>
  <c r="DO17"/>
  <c r="DS11"/>
  <c r="FS53"/>
  <c r="FS11"/>
  <c r="FS37"/>
  <c r="FS78"/>
  <c r="FS84"/>
  <c r="EN60"/>
  <c r="EN5"/>
  <c r="EN7"/>
  <c r="EN9"/>
  <c r="EN20"/>
  <c r="EN23"/>
  <c r="EN26"/>
  <c r="EN36"/>
  <c r="EN43"/>
  <c r="EN45"/>
  <c r="EN61"/>
  <c r="EN75"/>
  <c r="EN77"/>
  <c r="EN79"/>
  <c r="EN84"/>
  <c r="EL6"/>
  <c r="EL8"/>
  <c r="EL19"/>
  <c r="EL31"/>
  <c r="EL46"/>
  <c r="EL56"/>
  <c r="EL77"/>
  <c r="EL79"/>
  <c r="EO85"/>
  <c r="DT38"/>
  <c r="EK25"/>
  <c r="DT15"/>
  <c r="FF6"/>
  <c r="FF8"/>
  <c r="FF19"/>
  <c r="FF31"/>
  <c r="FF46"/>
  <c r="FF56"/>
  <c r="FF75"/>
  <c r="FF77"/>
  <c r="FF79"/>
  <c r="FD60"/>
  <c r="FD5"/>
  <c r="FD7"/>
  <c r="FD9"/>
  <c r="FD20"/>
  <c r="FD23"/>
  <c r="FD26"/>
  <c r="FD36"/>
  <c r="FD73"/>
  <c r="FB75"/>
  <c r="FB6"/>
  <c r="FB8"/>
  <c r="FB19"/>
  <c r="FB31"/>
  <c r="FB46"/>
  <c r="FB56"/>
  <c r="FB77"/>
  <c r="FB79"/>
  <c r="EX5"/>
  <c r="EX7"/>
  <c r="EX9"/>
  <c r="EX20"/>
  <c r="EX23"/>
  <c r="EX26"/>
  <c r="EX36"/>
  <c r="EX60"/>
  <c r="EX77"/>
  <c r="EX79"/>
  <c r="EV60"/>
  <c r="EV6"/>
  <c r="EV8"/>
  <c r="EV19"/>
  <c r="EV31"/>
  <c r="EV45"/>
  <c r="EV61"/>
  <c r="EV75"/>
  <c r="EV77"/>
  <c r="EV79"/>
  <c r="EV84"/>
  <c r="ET6"/>
  <c r="ET8"/>
  <c r="ET19"/>
  <c r="ET31"/>
  <c r="ET46"/>
  <c r="ET56"/>
  <c r="ET45"/>
  <c r="ET61"/>
  <c r="ET73"/>
  <c r="ET84"/>
  <c r="EP5"/>
  <c r="ER5" s="1"/>
  <c r="EP7"/>
  <c r="ER7" s="1"/>
  <c r="EP9"/>
  <c r="ER9" s="1"/>
  <c r="EP20"/>
  <c r="ER20" s="1"/>
  <c r="EP23"/>
  <c r="ER23" s="1"/>
  <c r="EP26"/>
  <c r="ER26" s="1"/>
  <c r="EP36"/>
  <c r="ER36" s="1"/>
  <c r="ER48"/>
  <c r="EP60"/>
  <c r="ER60" s="1"/>
  <c r="EP45"/>
  <c r="ER45" s="1"/>
  <c r="ER49"/>
  <c r="EP61"/>
  <c r="ER61" s="1"/>
  <c r="ER66"/>
  <c r="EP73"/>
  <c r="ER73" s="1"/>
  <c r="ER78"/>
  <c r="EP84"/>
  <c r="DR5"/>
  <c r="DR7"/>
  <c r="DR9"/>
  <c r="DR13"/>
  <c r="DR17"/>
  <c r="DR26"/>
  <c r="DR75"/>
  <c r="DR47"/>
  <c r="DR51"/>
  <c r="DR53"/>
  <c r="DR61"/>
  <c r="DR78"/>
  <c r="DR80"/>
  <c r="DP9"/>
  <c r="DP6"/>
  <c r="DP4"/>
  <c r="DE13"/>
  <c r="DM13" s="1"/>
  <c r="AL40" i="17"/>
  <c r="DO84" i="18"/>
  <c r="DT84"/>
  <c r="DP83"/>
  <c r="DO80"/>
  <c r="DO79"/>
  <c r="DU86"/>
  <c r="DE80"/>
  <c r="DM80" s="1"/>
  <c r="DT79"/>
  <c r="DU77"/>
  <c r="DO75"/>
  <c r="DW52"/>
  <c r="DE47"/>
  <c r="DM47" s="1"/>
  <c r="DP43"/>
  <c r="DO77"/>
  <c r="DS75"/>
  <c r="DP74"/>
  <c r="DW74" s="1"/>
  <c r="EQ84"/>
  <c r="ES79"/>
  <c r="FE77"/>
  <c r="FC73"/>
  <c r="EM73"/>
  <c r="FC72"/>
  <c r="EM72"/>
  <c r="EO72" s="1"/>
  <c r="FE61"/>
  <c r="EW61"/>
  <c r="DU61"/>
  <c r="FG55"/>
  <c r="DS53"/>
  <c r="FG51"/>
  <c r="FE45"/>
  <c r="EW45"/>
  <c r="DU45"/>
  <c r="DW43"/>
  <c r="FE37"/>
  <c r="FA37"/>
  <c r="EW37"/>
  <c r="ES37"/>
  <c r="EZ37" s="1"/>
  <c r="EM37"/>
  <c r="FE33"/>
  <c r="FA33"/>
  <c r="EW33"/>
  <c r="ES33"/>
  <c r="EM33"/>
  <c r="DO31"/>
  <c r="FJ29"/>
  <c r="FG25"/>
  <c r="EZ25"/>
  <c r="FJ17"/>
  <c r="DO13"/>
  <c r="FC11"/>
  <c r="EY11"/>
  <c r="EU11"/>
  <c r="EQ11"/>
  <c r="ER11" s="1"/>
  <c r="DP11"/>
  <c r="DO9"/>
  <c r="DO8"/>
  <c r="DO7"/>
  <c r="DO6"/>
  <c r="DO5"/>
  <c r="DO4"/>
  <c r="DP84"/>
  <c r="DP79"/>
  <c r="DT73"/>
  <c r="DP71"/>
  <c r="DW56"/>
  <c r="DW54"/>
  <c r="DU53"/>
  <c r="DP70"/>
  <c r="DP69"/>
  <c r="DO68"/>
  <c r="DT66"/>
  <c r="DT61"/>
  <c r="DT57"/>
  <c r="DT55"/>
  <c r="DT51"/>
  <c r="DT49"/>
  <c r="DT47"/>
  <c r="DT45"/>
  <c r="FJ47"/>
  <c r="FJ51"/>
  <c r="FJ55"/>
  <c r="FJ82"/>
  <c r="FJ69"/>
  <c r="FJ72"/>
  <c r="FJ77"/>
  <c r="FJ79"/>
  <c r="FJ83"/>
  <c r="FE48"/>
  <c r="FE56"/>
  <c r="FE60"/>
  <c r="FE72"/>
  <c r="FE75"/>
  <c r="FC43"/>
  <c r="FC46"/>
  <c r="FC50"/>
  <c r="FG50" s="1"/>
  <c r="FC54"/>
  <c r="FC62"/>
  <c r="FG62" s="1"/>
  <c r="FC68"/>
  <c r="FC77"/>
  <c r="FC79"/>
  <c r="FC75"/>
  <c r="FA48"/>
  <c r="FA56"/>
  <c r="FA60"/>
  <c r="FA72"/>
  <c r="FA74"/>
  <c r="FA84"/>
  <c r="FG85"/>
  <c r="EY48"/>
  <c r="EY56"/>
  <c r="EY60"/>
  <c r="EY78"/>
  <c r="EY74"/>
  <c r="EW48"/>
  <c r="EW56"/>
  <c r="EW60"/>
  <c r="EW72"/>
  <c r="EW75"/>
  <c r="EU48"/>
  <c r="EU56"/>
  <c r="EU60"/>
  <c r="EU78"/>
  <c r="EU84"/>
  <c r="EU74"/>
  <c r="ES48"/>
  <c r="ES56"/>
  <c r="ES60"/>
  <c r="ES72"/>
  <c r="ES74"/>
  <c r="ES84"/>
  <c r="EZ85"/>
  <c r="EQ43"/>
  <c r="EQ46"/>
  <c r="EQ50"/>
  <c r="EQ54"/>
  <c r="EQ62"/>
  <c r="EQ68"/>
  <c r="ER68" s="1"/>
  <c r="EQ77"/>
  <c r="EQ79"/>
  <c r="EQ75"/>
  <c r="EM43"/>
  <c r="EM46"/>
  <c r="EM50"/>
  <c r="EO50" s="1"/>
  <c r="EM54"/>
  <c r="EM62"/>
  <c r="EM68"/>
  <c r="EM77"/>
  <c r="EM79"/>
  <c r="EM75"/>
  <c r="DS83"/>
  <c r="DO83"/>
  <c r="DS71"/>
  <c r="DT71"/>
  <c r="DP59"/>
  <c r="DT59"/>
  <c r="DO53"/>
  <c r="FS49"/>
  <c r="FS45"/>
  <c r="FF43"/>
  <c r="EP43"/>
  <c r="ER43" s="1"/>
  <c r="DE42"/>
  <c r="FD37"/>
  <c r="EN37"/>
  <c r="FB33"/>
  <c r="ET33"/>
  <c r="EL33"/>
  <c r="EO33" s="1"/>
  <c r="DS29"/>
  <c r="DU26"/>
  <c r="ER25"/>
  <c r="DE24"/>
  <c r="FS23"/>
  <c r="DT23"/>
  <c r="DS22"/>
  <c r="EO21"/>
  <c r="DT20"/>
  <c r="DS17"/>
  <c r="EO16"/>
  <c r="DU15"/>
  <c r="DE15"/>
  <c r="DM15" s="1"/>
  <c r="DW14"/>
  <c r="FS13"/>
  <c r="FD11"/>
  <c r="EN11"/>
  <c r="DO11"/>
  <c r="EV50"/>
  <c r="EV48"/>
  <c r="EV46"/>
  <c r="ET43"/>
  <c r="DR40"/>
  <c r="FB37"/>
  <c r="ET37"/>
  <c r="DR37"/>
  <c r="DU37"/>
  <c r="FD33"/>
  <c r="DT28"/>
  <c r="DW25"/>
  <c r="FD21"/>
  <c r="FG21" s="1"/>
  <c r="FD16"/>
  <c r="FG16" s="1"/>
  <c r="FB11"/>
  <c r="ET11"/>
  <c r="EZ11" s="1"/>
  <c r="DR11"/>
  <c r="DT4"/>
  <c r="DS40"/>
  <c r="DP37"/>
  <c r="DO36"/>
  <c r="DT34"/>
  <c r="DT29"/>
  <c r="DO26"/>
  <c r="DO22"/>
  <c r="DP21"/>
  <c r="DW21" s="1"/>
  <c r="DT19"/>
  <c r="DT17"/>
  <c r="DU11"/>
  <c r="FS51"/>
  <c r="FS55"/>
  <c r="FS61"/>
  <c r="FS28"/>
  <c r="FS57"/>
  <c r="FS66"/>
  <c r="FS72"/>
  <c r="FS80"/>
  <c r="FS68"/>
  <c r="FS77"/>
  <c r="FS79"/>
  <c r="FS70"/>
  <c r="FS75"/>
  <c r="FS83"/>
  <c r="EN56"/>
  <c r="EN74"/>
  <c r="EO74" s="1"/>
  <c r="EN6"/>
  <c r="EN8"/>
  <c r="EN12"/>
  <c r="EO12" s="1"/>
  <c r="EN19"/>
  <c r="EN29"/>
  <c r="EO29" s="1"/>
  <c r="EN31"/>
  <c r="EN34"/>
  <c r="EO34" s="1"/>
  <c r="EN62"/>
  <c r="EN51"/>
  <c r="EO51" s="1"/>
  <c r="EN55"/>
  <c r="EO55" s="1"/>
  <c r="EN68"/>
  <c r="EN73"/>
  <c r="EN78"/>
  <c r="EL62"/>
  <c r="EO62" s="1"/>
  <c r="EL75"/>
  <c r="EO75" s="1"/>
  <c r="EL5"/>
  <c r="EO5" s="1"/>
  <c r="EL7"/>
  <c r="EO7" s="1"/>
  <c r="EL9"/>
  <c r="EO9" s="1"/>
  <c r="EL20"/>
  <c r="EO20" s="1"/>
  <c r="EL23"/>
  <c r="EO23" s="1"/>
  <c r="EL26"/>
  <c r="EO26" s="1"/>
  <c r="EL36"/>
  <c r="EO36" s="1"/>
  <c r="EL48"/>
  <c r="EO48" s="1"/>
  <c r="EL54"/>
  <c r="EL60"/>
  <c r="EO60" s="1"/>
  <c r="EL45"/>
  <c r="EO45" s="1"/>
  <c r="EL49"/>
  <c r="EO49" s="1"/>
  <c r="EL61"/>
  <c r="EO61" s="1"/>
  <c r="EL66"/>
  <c r="EO66" s="1"/>
  <c r="EL68"/>
  <c r="EL73"/>
  <c r="EO73" s="1"/>
  <c r="EL78"/>
  <c r="EL84"/>
  <c r="EO84" s="1"/>
  <c r="DO38"/>
  <c r="DP33"/>
  <c r="DW33" s="1"/>
  <c r="DU28"/>
  <c r="DO15"/>
  <c r="DT12"/>
  <c r="FF5"/>
  <c r="FF7"/>
  <c r="FF9"/>
  <c r="FF20"/>
  <c r="FF23"/>
  <c r="FF26"/>
  <c r="FF36"/>
  <c r="FF48"/>
  <c r="FF54"/>
  <c r="FF60"/>
  <c r="FF45"/>
  <c r="FF49"/>
  <c r="FF61"/>
  <c r="FF66"/>
  <c r="FF68"/>
  <c r="FF73"/>
  <c r="FF78"/>
  <c r="FF84"/>
  <c r="FD56"/>
  <c r="FD74"/>
  <c r="FD6"/>
  <c r="FD8"/>
  <c r="FD12"/>
  <c r="FD19"/>
  <c r="FD29"/>
  <c r="FD31"/>
  <c r="FD34"/>
  <c r="FD43"/>
  <c r="FD45"/>
  <c r="FD49"/>
  <c r="FD61"/>
  <c r="FD66"/>
  <c r="FD75"/>
  <c r="FD72"/>
  <c r="FD77"/>
  <c r="FD79"/>
  <c r="FD84"/>
  <c r="FB5"/>
  <c r="FB7"/>
  <c r="FB9"/>
  <c r="FB20"/>
  <c r="FB23"/>
  <c r="FB26"/>
  <c r="FB36"/>
  <c r="FB48"/>
  <c r="FB54"/>
  <c r="FB60"/>
  <c r="FB45"/>
  <c r="FB49"/>
  <c r="FG49" s="1"/>
  <c r="FB61"/>
  <c r="FB66"/>
  <c r="FB68"/>
  <c r="FB73"/>
  <c r="FB78"/>
  <c r="FB84"/>
  <c r="EX6"/>
  <c r="EX8"/>
  <c r="EX12"/>
  <c r="EX19"/>
  <c r="EX29"/>
  <c r="EX31"/>
  <c r="EX34"/>
  <c r="EX46"/>
  <c r="EX50"/>
  <c r="EX56"/>
  <c r="EX75"/>
  <c r="EX45"/>
  <c r="EX49"/>
  <c r="EZ49" s="1"/>
  <c r="EX61"/>
  <c r="EX66"/>
  <c r="EX68"/>
  <c r="EX73"/>
  <c r="EX78"/>
  <c r="EX84"/>
  <c r="EV56"/>
  <c r="EV74"/>
  <c r="EV5"/>
  <c r="EV7"/>
  <c r="EV9"/>
  <c r="EV20"/>
  <c r="EV23"/>
  <c r="EV26"/>
  <c r="EV36"/>
  <c r="EV43"/>
  <c r="EV51"/>
  <c r="EV55"/>
  <c r="EV68"/>
  <c r="EV73"/>
  <c r="EV78"/>
  <c r="ET62"/>
  <c r="EZ62" s="1"/>
  <c r="ET75"/>
  <c r="ET5"/>
  <c r="ET7"/>
  <c r="ET9"/>
  <c r="ET20"/>
  <c r="ET23"/>
  <c r="ET26"/>
  <c r="ET36"/>
  <c r="ET48"/>
  <c r="ET54"/>
  <c r="ET60"/>
  <c r="ET51"/>
  <c r="ET55"/>
  <c r="EZ55" s="1"/>
  <c r="ET74"/>
  <c r="ET72"/>
  <c r="ET77"/>
  <c r="ET79"/>
  <c r="EP62"/>
  <c r="EP6"/>
  <c r="ER6" s="1"/>
  <c r="EP8"/>
  <c r="ER8" s="1"/>
  <c r="EP12"/>
  <c r="ER12" s="1"/>
  <c r="EP19"/>
  <c r="ER19" s="1"/>
  <c r="EP29"/>
  <c r="ER29" s="1"/>
  <c r="EP31"/>
  <c r="ER31" s="1"/>
  <c r="EP34"/>
  <c r="ER34" s="1"/>
  <c r="EP46"/>
  <c r="ER46" s="1"/>
  <c r="EP50"/>
  <c r="EP56"/>
  <c r="ER56" s="1"/>
  <c r="EP75"/>
  <c r="EP51"/>
  <c r="ER51" s="1"/>
  <c r="EP55"/>
  <c r="ER55" s="1"/>
  <c r="EP74"/>
  <c r="ER74" s="1"/>
  <c r="EP72"/>
  <c r="ER72" s="1"/>
  <c r="EP77"/>
  <c r="EP79"/>
  <c r="ER79" s="1"/>
  <c r="ER85"/>
  <c r="DR4"/>
  <c r="DR6"/>
  <c r="DR8"/>
  <c r="DR12"/>
  <c r="DR15"/>
  <c r="DR19"/>
  <c r="DR22"/>
  <c r="DR29"/>
  <c r="DR31"/>
  <c r="DR34"/>
  <c r="DR38"/>
  <c r="DR67"/>
  <c r="DR45"/>
  <c r="DR49"/>
  <c r="DR55"/>
  <c r="DR59"/>
  <c r="DR68"/>
  <c r="DR72"/>
  <c r="DR77"/>
  <c r="DR79"/>
  <c r="DR81"/>
  <c r="DR82"/>
  <c r="DR84"/>
  <c r="DP20"/>
  <c r="DP31"/>
  <c r="DP8"/>
  <c r="DP7"/>
  <c r="DP5"/>
  <c r="AQ12" i="17"/>
  <c r="AQ37"/>
  <c r="AB109"/>
  <c r="AE109"/>
  <c r="AB105"/>
  <c r="AE105"/>
  <c r="AY103"/>
  <c r="AW103"/>
  <c r="AU103"/>
  <c r="AS103"/>
  <c r="AX103"/>
  <c r="AV103"/>
  <c r="AT103"/>
  <c r="AR103"/>
  <c r="BC103"/>
  <c r="BI103"/>
  <c r="BQ103"/>
  <c r="BB103"/>
  <c r="BF103"/>
  <c r="BH103"/>
  <c r="BJ103"/>
  <c r="BL103"/>
  <c r="BN103"/>
  <c r="BP103"/>
  <c r="BR103"/>
  <c r="BT103"/>
  <c r="BA103"/>
  <c r="BS103"/>
  <c r="BM103"/>
  <c r="BU103"/>
  <c r="BE103"/>
  <c r="BG103" s="1"/>
  <c r="BK103"/>
  <c r="AB101"/>
  <c r="AE101"/>
  <c r="AL101" s="1"/>
  <c r="AB98"/>
  <c r="AE98"/>
  <c r="AX94"/>
  <c r="AV94"/>
  <c r="AT94"/>
  <c r="AR94"/>
  <c r="AY94"/>
  <c r="AU94"/>
  <c r="AW94"/>
  <c r="AS94"/>
  <c r="BI94"/>
  <c r="BM94"/>
  <c r="BU94"/>
  <c r="BA94"/>
  <c r="BK94"/>
  <c r="BC94"/>
  <c r="BQ94"/>
  <c r="BB94"/>
  <c r="BF94"/>
  <c r="BH94"/>
  <c r="BJ94"/>
  <c r="BL94"/>
  <c r="BN94"/>
  <c r="BP94"/>
  <c r="BR94"/>
  <c r="BT94"/>
  <c r="BE94"/>
  <c r="BG94" s="1"/>
  <c r="BS94"/>
  <c r="AX90"/>
  <c r="AV90"/>
  <c r="AT90"/>
  <c r="AR90"/>
  <c r="AY90"/>
  <c r="AW90"/>
  <c r="AU90"/>
  <c r="AS90"/>
  <c r="BC90"/>
  <c r="BM90"/>
  <c r="BU90"/>
  <c r="BL90"/>
  <c r="BN90"/>
  <c r="BP90"/>
  <c r="BR90"/>
  <c r="BT90"/>
  <c r="BE90"/>
  <c r="BS90"/>
  <c r="BI90"/>
  <c r="BQ90"/>
  <c r="BB90"/>
  <c r="BF90"/>
  <c r="BH90"/>
  <c r="BJ90"/>
  <c r="BA90"/>
  <c r="BD90" s="1"/>
  <c r="BK90"/>
  <c r="AX88"/>
  <c r="AV88"/>
  <c r="AT88"/>
  <c r="AR88"/>
  <c r="AY88"/>
  <c r="AW88"/>
  <c r="AU88"/>
  <c r="AS88"/>
  <c r="BI88"/>
  <c r="BQ88"/>
  <c r="BB88"/>
  <c r="BF88"/>
  <c r="BH88"/>
  <c r="BJ88"/>
  <c r="BA88"/>
  <c r="BK88"/>
  <c r="BC88"/>
  <c r="BM88"/>
  <c r="BU88"/>
  <c r="BL88"/>
  <c r="BN88"/>
  <c r="BP88"/>
  <c r="BR88"/>
  <c r="BT88"/>
  <c r="BE88"/>
  <c r="BS88"/>
  <c r="AB86"/>
  <c r="AE86"/>
  <c r="AB84"/>
  <c r="AE84"/>
  <c r="AL84" s="1"/>
  <c r="AB75"/>
  <c r="AE75"/>
  <c r="AY78"/>
  <c r="AW78"/>
  <c r="AU78"/>
  <c r="AS78"/>
  <c r="AV78"/>
  <c r="AR78"/>
  <c r="AX78"/>
  <c r="AT78"/>
  <c r="BI78"/>
  <c r="BQ78"/>
  <c r="BB78"/>
  <c r="BF78"/>
  <c r="BH78"/>
  <c r="BJ78"/>
  <c r="BL78"/>
  <c r="BN78"/>
  <c r="BP78"/>
  <c r="BR78"/>
  <c r="BT78"/>
  <c r="BA78"/>
  <c r="BK78"/>
  <c r="BC78"/>
  <c r="BM78"/>
  <c r="BU78"/>
  <c r="BE78"/>
  <c r="BS78"/>
  <c r="AB63"/>
  <c r="AE63"/>
  <c r="AB61"/>
  <c r="AE61"/>
  <c r="AB55"/>
  <c r="AE55"/>
  <c r="AL55" s="1"/>
  <c r="AX52"/>
  <c r="AV52"/>
  <c r="AT52"/>
  <c r="AR52"/>
  <c r="AY52"/>
  <c r="AU52"/>
  <c r="AW52"/>
  <c r="AS52"/>
  <c r="BM52"/>
  <c r="BU52"/>
  <c r="BE52"/>
  <c r="BK52"/>
  <c r="BC52"/>
  <c r="BI52"/>
  <c r="BQ52"/>
  <c r="BB52"/>
  <c r="BF52"/>
  <c r="BH52"/>
  <c r="BJ52"/>
  <c r="BL52"/>
  <c r="BN52"/>
  <c r="BP52"/>
  <c r="BR52"/>
  <c r="BT52"/>
  <c r="BA52"/>
  <c r="BS52"/>
  <c r="AX56"/>
  <c r="AV56"/>
  <c r="AT56"/>
  <c r="AR56"/>
  <c r="AY56"/>
  <c r="AU56"/>
  <c r="AW56"/>
  <c r="AS56"/>
  <c r="BC56"/>
  <c r="BI56"/>
  <c r="BQ56"/>
  <c r="BA56"/>
  <c r="BS56"/>
  <c r="BM56"/>
  <c r="BU56"/>
  <c r="BB56"/>
  <c r="BF56"/>
  <c r="BH56"/>
  <c r="BJ56"/>
  <c r="BL56"/>
  <c r="BN56"/>
  <c r="BP56"/>
  <c r="BR56"/>
  <c r="BT56"/>
  <c r="BE56"/>
  <c r="BG56" s="1"/>
  <c r="BK56"/>
  <c r="AB111"/>
  <c r="AE111"/>
  <c r="AL111" s="1"/>
  <c r="AY102"/>
  <c r="AW102"/>
  <c r="AU102"/>
  <c r="AS102"/>
  <c r="AX102"/>
  <c r="AV102"/>
  <c r="AT102"/>
  <c r="AR102"/>
  <c r="BM102"/>
  <c r="BU102"/>
  <c r="BE102"/>
  <c r="BK102"/>
  <c r="BC102"/>
  <c r="BI102"/>
  <c r="BQ102"/>
  <c r="BB102"/>
  <c r="BF102"/>
  <c r="BH102"/>
  <c r="BJ102"/>
  <c r="BL102"/>
  <c r="BN102"/>
  <c r="BP102"/>
  <c r="BR102"/>
  <c r="BT102"/>
  <c r="BA102"/>
  <c r="BS102"/>
  <c r="AX99"/>
  <c r="AV99"/>
  <c r="AT99"/>
  <c r="AR99"/>
  <c r="AY99"/>
  <c r="AU99"/>
  <c r="AW99"/>
  <c r="AS99"/>
  <c r="BI99"/>
  <c r="BM99"/>
  <c r="BU99"/>
  <c r="BA99"/>
  <c r="BK99"/>
  <c r="BC99"/>
  <c r="BQ99"/>
  <c r="BB99"/>
  <c r="BF99"/>
  <c r="BH99"/>
  <c r="BJ99"/>
  <c r="BL99"/>
  <c r="BN99"/>
  <c r="BP99"/>
  <c r="BR99"/>
  <c r="BT99"/>
  <c r="BE99"/>
  <c r="BG99" s="1"/>
  <c r="BS99"/>
  <c r="AB95"/>
  <c r="AE95"/>
  <c r="AY89"/>
  <c r="AW89"/>
  <c r="AU89"/>
  <c r="AS89"/>
  <c r="AX89"/>
  <c r="AV89"/>
  <c r="AT89"/>
  <c r="AR89"/>
  <c r="BI89"/>
  <c r="BM89"/>
  <c r="BU89"/>
  <c r="BB89"/>
  <c r="BF89"/>
  <c r="BH89"/>
  <c r="BJ89"/>
  <c r="BL89"/>
  <c r="BN89"/>
  <c r="BP89"/>
  <c r="BR89"/>
  <c r="BT89"/>
  <c r="BA89"/>
  <c r="BK89"/>
  <c r="BC89"/>
  <c r="BQ89"/>
  <c r="BE89"/>
  <c r="BG89" s="1"/>
  <c r="BS89"/>
  <c r="AX85"/>
  <c r="AV85"/>
  <c r="AT85"/>
  <c r="AR85"/>
  <c r="AY85"/>
  <c r="AU85"/>
  <c r="AW85"/>
  <c r="AS85"/>
  <c r="BM85"/>
  <c r="BU85"/>
  <c r="BB85"/>
  <c r="BF85"/>
  <c r="BH85"/>
  <c r="BJ85"/>
  <c r="BL85"/>
  <c r="BN85"/>
  <c r="BP85"/>
  <c r="BR85"/>
  <c r="BT85"/>
  <c r="BE85"/>
  <c r="BG85" s="1"/>
  <c r="BK85"/>
  <c r="BC85"/>
  <c r="BI85"/>
  <c r="BQ85"/>
  <c r="BA85"/>
  <c r="BS85"/>
  <c r="AB77"/>
  <c r="AE77"/>
  <c r="AL77" s="1"/>
  <c r="AB70"/>
  <c r="AE70"/>
  <c r="AL70" s="1"/>
  <c r="AB68"/>
  <c r="AE68"/>
  <c r="AL68" s="1"/>
  <c r="AX83"/>
  <c r="AV83"/>
  <c r="AT83"/>
  <c r="AR83"/>
  <c r="AY83"/>
  <c r="AU83"/>
  <c r="AW83"/>
  <c r="AS83"/>
  <c r="BC83"/>
  <c r="BI83"/>
  <c r="BQ83"/>
  <c r="BA83"/>
  <c r="BS83"/>
  <c r="BM83"/>
  <c r="BU83"/>
  <c r="BB83"/>
  <c r="BF83"/>
  <c r="BH83"/>
  <c r="BJ83"/>
  <c r="BL83"/>
  <c r="BN83"/>
  <c r="BP83"/>
  <c r="BR83"/>
  <c r="BT83"/>
  <c r="BE83"/>
  <c r="BG83" s="1"/>
  <c r="BK83"/>
  <c r="AY60"/>
  <c r="AW60"/>
  <c r="AU60"/>
  <c r="AS60"/>
  <c r="AX60"/>
  <c r="AV60"/>
  <c r="AT60"/>
  <c r="AR60"/>
  <c r="BM60"/>
  <c r="BU60"/>
  <c r="BB60"/>
  <c r="BF60"/>
  <c r="BH60"/>
  <c r="BJ60"/>
  <c r="BL60"/>
  <c r="BN60"/>
  <c r="BP60"/>
  <c r="BR60"/>
  <c r="BT60"/>
  <c r="BE60"/>
  <c r="BG60" s="1"/>
  <c r="BK60"/>
  <c r="BC60"/>
  <c r="BI60"/>
  <c r="BQ60"/>
  <c r="BA60"/>
  <c r="BS60"/>
  <c r="AB58"/>
  <c r="AE58"/>
  <c r="AL58" s="1"/>
  <c r="AB53"/>
  <c r="AE53"/>
  <c r="AB51"/>
  <c r="AE51"/>
  <c r="AY43"/>
  <c r="AW43"/>
  <c r="AU43"/>
  <c r="AS43"/>
  <c r="AX43"/>
  <c r="AV43"/>
  <c r="AT43"/>
  <c r="AR43"/>
  <c r="BI43"/>
  <c r="BQ43"/>
  <c r="BA43"/>
  <c r="BK43"/>
  <c r="BC43"/>
  <c r="BM43"/>
  <c r="BU43"/>
  <c r="BB43"/>
  <c r="BF43"/>
  <c r="BH43"/>
  <c r="BJ43"/>
  <c r="BL43"/>
  <c r="BN43"/>
  <c r="BP43"/>
  <c r="BR43"/>
  <c r="BT43"/>
  <c r="BE43"/>
  <c r="BG43" s="1"/>
  <c r="BS43"/>
  <c r="AB35"/>
  <c r="AE35"/>
  <c r="AX108"/>
  <c r="AV108"/>
  <c r="AT108"/>
  <c r="AR108"/>
  <c r="AY108"/>
  <c r="AU108"/>
  <c r="AW108"/>
  <c r="AS108"/>
  <c r="BM108"/>
  <c r="BU108"/>
  <c r="BE108"/>
  <c r="BK108"/>
  <c r="BC108"/>
  <c r="BI108"/>
  <c r="BQ108"/>
  <c r="BB108"/>
  <c r="BF108"/>
  <c r="BH108"/>
  <c r="BJ108"/>
  <c r="BL108"/>
  <c r="BN108"/>
  <c r="BP108"/>
  <c r="BR108"/>
  <c r="BT108"/>
  <c r="BA108"/>
  <c r="BS108"/>
  <c r="AX104"/>
  <c r="AV104"/>
  <c r="AT104"/>
  <c r="AR104"/>
  <c r="AY104"/>
  <c r="AW104"/>
  <c r="AU104"/>
  <c r="AS104"/>
  <c r="BI104"/>
  <c r="BQ104"/>
  <c r="BH104"/>
  <c r="BL104"/>
  <c r="BP104"/>
  <c r="BT104"/>
  <c r="BA104"/>
  <c r="BK104"/>
  <c r="BC104"/>
  <c r="BM104"/>
  <c r="BU104"/>
  <c r="BB104"/>
  <c r="BF104"/>
  <c r="BJ104"/>
  <c r="BN104"/>
  <c r="BR104"/>
  <c r="BE104"/>
  <c r="BG104" s="1"/>
  <c r="BS104"/>
  <c r="AB100"/>
  <c r="AE100"/>
  <c r="AL100" s="1"/>
  <c r="AX69"/>
  <c r="AV69"/>
  <c r="AT69"/>
  <c r="AR69"/>
  <c r="AY69"/>
  <c r="AU69"/>
  <c r="AW69"/>
  <c r="AS69"/>
  <c r="BM69"/>
  <c r="BU69"/>
  <c r="BB69"/>
  <c r="BF69"/>
  <c r="BH69"/>
  <c r="BJ69"/>
  <c r="BL69"/>
  <c r="BN69"/>
  <c r="BP69"/>
  <c r="BR69"/>
  <c r="BT69"/>
  <c r="BE69"/>
  <c r="BG69" s="1"/>
  <c r="BK69"/>
  <c r="BC69"/>
  <c r="BI69"/>
  <c r="BQ69"/>
  <c r="BA69"/>
  <c r="BS69"/>
  <c r="AB24"/>
  <c r="AE24"/>
  <c r="AX110"/>
  <c r="AV110"/>
  <c r="AT110"/>
  <c r="AR110"/>
  <c r="AW110"/>
  <c r="AS110"/>
  <c r="AY110"/>
  <c r="AU110"/>
  <c r="BI110"/>
  <c r="BQ110"/>
  <c r="BB110"/>
  <c r="BF110"/>
  <c r="BH110"/>
  <c r="BJ110"/>
  <c r="BL110"/>
  <c r="BN110"/>
  <c r="BP110"/>
  <c r="BR110"/>
  <c r="BT110"/>
  <c r="BA110"/>
  <c r="BK110"/>
  <c r="BC110"/>
  <c r="BM110"/>
  <c r="BU110"/>
  <c r="BE110"/>
  <c r="BS110"/>
  <c r="AE106"/>
  <c r="AG106"/>
  <c r="AH99"/>
  <c r="AE99"/>
  <c r="AG99"/>
  <c r="AX92"/>
  <c r="AV92"/>
  <c r="AT92"/>
  <c r="AR92"/>
  <c r="AW92"/>
  <c r="AS92"/>
  <c r="AY92"/>
  <c r="AU92"/>
  <c r="BI92"/>
  <c r="BQ92"/>
  <c r="BB92"/>
  <c r="BF92"/>
  <c r="BH92"/>
  <c r="BJ92"/>
  <c r="BL92"/>
  <c r="BN92"/>
  <c r="BP92"/>
  <c r="BR92"/>
  <c r="BT92"/>
  <c r="BA92"/>
  <c r="BK92"/>
  <c r="BC92"/>
  <c r="BM92"/>
  <c r="BU92"/>
  <c r="BE92"/>
  <c r="BS92"/>
  <c r="AE108"/>
  <c r="AG108"/>
  <c r="CG107"/>
  <c r="CE107"/>
  <c r="CC107"/>
  <c r="AG105"/>
  <c r="AE102"/>
  <c r="AG102"/>
  <c r="AJ110"/>
  <c r="AE110"/>
  <c r="AG110"/>
  <c r="CG109"/>
  <c r="CE109"/>
  <c r="CC109"/>
  <c r="CG105"/>
  <c r="CE105"/>
  <c r="CC105"/>
  <c r="AX97"/>
  <c r="AV97"/>
  <c r="AT97"/>
  <c r="AR97"/>
  <c r="AY97"/>
  <c r="AU97"/>
  <c r="AW97"/>
  <c r="AS97"/>
  <c r="BC97"/>
  <c r="BQ97"/>
  <c r="BB97"/>
  <c r="BF97"/>
  <c r="BH97"/>
  <c r="BJ97"/>
  <c r="BL97"/>
  <c r="BN97"/>
  <c r="BP97"/>
  <c r="BR97"/>
  <c r="BT97"/>
  <c r="BE97"/>
  <c r="BG97" s="1"/>
  <c r="BS97"/>
  <c r="BI97"/>
  <c r="BM97"/>
  <c r="BU97"/>
  <c r="BA97"/>
  <c r="BD97" s="1"/>
  <c r="BK97"/>
  <c r="AY91"/>
  <c r="AW91"/>
  <c r="AU91"/>
  <c r="AS91"/>
  <c r="AX91"/>
  <c r="AV91"/>
  <c r="AT91"/>
  <c r="AR91"/>
  <c r="BC91"/>
  <c r="BQ91"/>
  <c r="BE91"/>
  <c r="BS91"/>
  <c r="BI91"/>
  <c r="BM91"/>
  <c r="BU91"/>
  <c r="BB91"/>
  <c r="BF91"/>
  <c r="BH91"/>
  <c r="BJ91"/>
  <c r="BL91"/>
  <c r="BN91"/>
  <c r="BP91"/>
  <c r="BR91"/>
  <c r="BT91"/>
  <c r="BA91"/>
  <c r="BK91"/>
  <c r="AE94"/>
  <c r="AG94"/>
  <c r="CG93"/>
  <c r="CE93"/>
  <c r="CC93"/>
  <c r="AY80"/>
  <c r="AW80"/>
  <c r="AU80"/>
  <c r="AS80"/>
  <c r="AX80"/>
  <c r="AT80"/>
  <c r="AV80"/>
  <c r="AR80"/>
  <c r="BC80"/>
  <c r="BM80"/>
  <c r="BU80"/>
  <c r="BB80"/>
  <c r="BF80"/>
  <c r="BJ80"/>
  <c r="BN80"/>
  <c r="BR80"/>
  <c r="BE80"/>
  <c r="BG80" s="1"/>
  <c r="BS80"/>
  <c r="BI80"/>
  <c r="BQ80"/>
  <c r="BH80"/>
  <c r="BL80"/>
  <c r="BP80"/>
  <c r="BT80"/>
  <c r="BA80"/>
  <c r="BK80"/>
  <c r="AX74"/>
  <c r="AV74"/>
  <c r="AT74"/>
  <c r="AR74"/>
  <c r="AY74"/>
  <c r="AU74"/>
  <c r="AW74"/>
  <c r="AS74"/>
  <c r="BC74"/>
  <c r="BI74"/>
  <c r="BQ74"/>
  <c r="BA74"/>
  <c r="BS74"/>
  <c r="BM74"/>
  <c r="BU74"/>
  <c r="BB74"/>
  <c r="BF74"/>
  <c r="BH74"/>
  <c r="BJ74"/>
  <c r="BL74"/>
  <c r="BN74"/>
  <c r="BP74"/>
  <c r="BR74"/>
  <c r="BT74"/>
  <c r="BE74"/>
  <c r="BG74" s="1"/>
  <c r="BK74"/>
  <c r="AE73"/>
  <c r="AG73"/>
  <c r="AY72"/>
  <c r="AW72"/>
  <c r="AU72"/>
  <c r="AS72"/>
  <c r="AX72"/>
  <c r="AT72"/>
  <c r="AV72"/>
  <c r="AR72"/>
  <c r="BI72"/>
  <c r="BQ72"/>
  <c r="BH72"/>
  <c r="BL72"/>
  <c r="BP72"/>
  <c r="BT72"/>
  <c r="BA72"/>
  <c r="BK72"/>
  <c r="BC72"/>
  <c r="BM72"/>
  <c r="BU72"/>
  <c r="BB72"/>
  <c r="BF72"/>
  <c r="BJ72"/>
  <c r="BN72"/>
  <c r="BR72"/>
  <c r="BE72"/>
  <c r="BG72" s="1"/>
  <c r="BS72"/>
  <c r="AY66"/>
  <c r="AW66"/>
  <c r="AU66"/>
  <c r="AS66"/>
  <c r="AX66"/>
  <c r="AT66"/>
  <c r="AV66"/>
  <c r="AR66"/>
  <c r="BC66"/>
  <c r="BM66"/>
  <c r="BU66"/>
  <c r="BB66"/>
  <c r="BF66"/>
  <c r="BJ66"/>
  <c r="BN66"/>
  <c r="BR66"/>
  <c r="BE66"/>
  <c r="BG66" s="1"/>
  <c r="BS66"/>
  <c r="BI66"/>
  <c r="BQ66"/>
  <c r="BH66"/>
  <c r="BL66"/>
  <c r="BP66"/>
  <c r="BT66"/>
  <c r="BA66"/>
  <c r="BK66"/>
  <c r="CG98"/>
  <c r="CE98"/>
  <c r="CC98"/>
  <c r="AY81"/>
  <c r="AW81"/>
  <c r="AU81"/>
  <c r="AS81"/>
  <c r="AV81"/>
  <c r="AR81"/>
  <c r="AX81"/>
  <c r="AT81"/>
  <c r="BI81"/>
  <c r="BQ81"/>
  <c r="BA81"/>
  <c r="BK81"/>
  <c r="BC81"/>
  <c r="BM81"/>
  <c r="BU81"/>
  <c r="BB81"/>
  <c r="BF81"/>
  <c r="BH81"/>
  <c r="BJ81"/>
  <c r="BL81"/>
  <c r="BN81"/>
  <c r="BP81"/>
  <c r="BR81"/>
  <c r="BT81"/>
  <c r="BE81"/>
  <c r="BG81" s="1"/>
  <c r="BS81"/>
  <c r="CE77"/>
  <c r="CG77"/>
  <c r="CC77"/>
  <c r="CE74"/>
  <c r="CG74"/>
  <c r="CC74"/>
  <c r="AY64"/>
  <c r="AW64"/>
  <c r="AU64"/>
  <c r="AS64"/>
  <c r="AX64"/>
  <c r="AV64"/>
  <c r="AT64"/>
  <c r="AR64"/>
  <c r="BM64"/>
  <c r="BU64"/>
  <c r="BB64"/>
  <c r="BF64"/>
  <c r="BH64"/>
  <c r="BJ64"/>
  <c r="BL64"/>
  <c r="BN64"/>
  <c r="BP64"/>
  <c r="BR64"/>
  <c r="BT64"/>
  <c r="BE64"/>
  <c r="BG64" s="1"/>
  <c r="BK64"/>
  <c r="BC64"/>
  <c r="BI64"/>
  <c r="BQ64"/>
  <c r="BA64"/>
  <c r="BS64"/>
  <c r="AY62"/>
  <c r="AW62"/>
  <c r="AU62"/>
  <c r="AS62"/>
  <c r="AX62"/>
  <c r="AV62"/>
  <c r="AT62"/>
  <c r="AR62"/>
  <c r="BC62"/>
  <c r="BI62"/>
  <c r="BQ62"/>
  <c r="BA62"/>
  <c r="BS62"/>
  <c r="BM62"/>
  <c r="BU62"/>
  <c r="BB62"/>
  <c r="BF62"/>
  <c r="BH62"/>
  <c r="BJ62"/>
  <c r="BL62"/>
  <c r="BN62"/>
  <c r="BP62"/>
  <c r="BR62"/>
  <c r="BT62"/>
  <c r="BE62"/>
  <c r="BG62" s="1"/>
  <c r="BK62"/>
  <c r="AJ60"/>
  <c r="AD60"/>
  <c r="AG60"/>
  <c r="AE67"/>
  <c r="AG67"/>
  <c r="CG66"/>
  <c r="CE66"/>
  <c r="CC66"/>
  <c r="AY82"/>
  <c r="AW82"/>
  <c r="AU82"/>
  <c r="AS82"/>
  <c r="AX82"/>
  <c r="AT82"/>
  <c r="AV82"/>
  <c r="AR82"/>
  <c r="BC82"/>
  <c r="BM82"/>
  <c r="BU82"/>
  <c r="BH82"/>
  <c r="BL82"/>
  <c r="BP82"/>
  <c r="BT82"/>
  <c r="BE82"/>
  <c r="BS82"/>
  <c r="BI82"/>
  <c r="BQ82"/>
  <c r="BB82"/>
  <c r="BF82"/>
  <c r="BJ82"/>
  <c r="BN82"/>
  <c r="BR82"/>
  <c r="BA82"/>
  <c r="BK82"/>
  <c r="AX65"/>
  <c r="AV65"/>
  <c r="AT65"/>
  <c r="AR65"/>
  <c r="AW65"/>
  <c r="AS65"/>
  <c r="AY65"/>
  <c r="AU65"/>
  <c r="BI65"/>
  <c r="BQ65"/>
  <c r="BB65"/>
  <c r="BF65"/>
  <c r="BH65"/>
  <c r="BJ65"/>
  <c r="BL65"/>
  <c r="BN65"/>
  <c r="BP65"/>
  <c r="BR65"/>
  <c r="BT65"/>
  <c r="BA65"/>
  <c r="BK65"/>
  <c r="BC65"/>
  <c r="BM65"/>
  <c r="BU65"/>
  <c r="BE65"/>
  <c r="BS65"/>
  <c r="AE62"/>
  <c r="AG62"/>
  <c r="AX57"/>
  <c r="AV57"/>
  <c r="AT57"/>
  <c r="AR57"/>
  <c r="AW57"/>
  <c r="AS57"/>
  <c r="AY57"/>
  <c r="AU57"/>
  <c r="BM57"/>
  <c r="BU57"/>
  <c r="BB57"/>
  <c r="BF57"/>
  <c r="BH57"/>
  <c r="BJ57"/>
  <c r="BL57"/>
  <c r="BN57"/>
  <c r="BP57"/>
  <c r="BR57"/>
  <c r="BT57"/>
  <c r="BE57"/>
  <c r="BG57" s="1"/>
  <c r="BK57"/>
  <c r="BC57"/>
  <c r="BI57"/>
  <c r="BQ57"/>
  <c r="BA57"/>
  <c r="BS57"/>
  <c r="AH52"/>
  <c r="AE52"/>
  <c r="AG52"/>
  <c r="AJ87"/>
  <c r="AE87"/>
  <c r="AG87"/>
  <c r="CG86"/>
  <c r="CE86"/>
  <c r="CC86"/>
  <c r="CG84"/>
  <c r="CE84"/>
  <c r="CC84"/>
  <c r="AJ79"/>
  <c r="AE79"/>
  <c r="AG79"/>
  <c r="CG78"/>
  <c r="CE78"/>
  <c r="CC78"/>
  <c r="AJ71"/>
  <c r="AE71"/>
  <c r="AG71"/>
  <c r="CG70"/>
  <c r="CE70"/>
  <c r="CC70"/>
  <c r="CG68"/>
  <c r="CE68"/>
  <c r="CC68"/>
  <c r="AI44"/>
  <c r="AD44"/>
  <c r="AG44"/>
  <c r="AJ44"/>
  <c r="AY41"/>
  <c r="AW41"/>
  <c r="AU41"/>
  <c r="AS41"/>
  <c r="AX41"/>
  <c r="AV41"/>
  <c r="AT41"/>
  <c r="AR41"/>
  <c r="BC41"/>
  <c r="BM41"/>
  <c r="BU41"/>
  <c r="BB41"/>
  <c r="BF41"/>
  <c r="BH41"/>
  <c r="BJ41"/>
  <c r="BL41"/>
  <c r="BN41"/>
  <c r="BP41"/>
  <c r="BR41"/>
  <c r="BT41"/>
  <c r="BE41"/>
  <c r="BG41" s="1"/>
  <c r="BS41"/>
  <c r="BI41"/>
  <c r="BQ41"/>
  <c r="BA41"/>
  <c r="BK41"/>
  <c r="AE56"/>
  <c r="AG56"/>
  <c r="AJ56"/>
  <c r="CG55"/>
  <c r="CE55"/>
  <c r="CC55"/>
  <c r="AE47"/>
  <c r="AG47"/>
  <c r="AJ47"/>
  <c r="AY49"/>
  <c r="AW49"/>
  <c r="AU49"/>
  <c r="AS49"/>
  <c r="AX49"/>
  <c r="AT49"/>
  <c r="AV49"/>
  <c r="AR49"/>
  <c r="BC49"/>
  <c r="BM49"/>
  <c r="BU49"/>
  <c r="BB49"/>
  <c r="BF49"/>
  <c r="BJ49"/>
  <c r="BN49"/>
  <c r="BR49"/>
  <c r="BE49"/>
  <c r="BG49" s="1"/>
  <c r="BS49"/>
  <c r="BI49"/>
  <c r="BQ49"/>
  <c r="BH49"/>
  <c r="BL49"/>
  <c r="BP49"/>
  <c r="BT49"/>
  <c r="BA49"/>
  <c r="BK49"/>
  <c r="AE45"/>
  <c r="AG45"/>
  <c r="AE41"/>
  <c r="AJ41"/>
  <c r="AG41"/>
  <c r="AX40"/>
  <c r="AV40"/>
  <c r="AT40"/>
  <c r="AR40"/>
  <c r="AY40"/>
  <c r="AW40"/>
  <c r="AU40"/>
  <c r="AS40"/>
  <c r="BC40"/>
  <c r="BM40"/>
  <c r="BU40"/>
  <c r="BB40"/>
  <c r="BF40"/>
  <c r="BH40"/>
  <c r="BJ40"/>
  <c r="BL40"/>
  <c r="BN40"/>
  <c r="BP40"/>
  <c r="BR40"/>
  <c r="BT40"/>
  <c r="BE40"/>
  <c r="BG40" s="1"/>
  <c r="BS40"/>
  <c r="BI40"/>
  <c r="BQ40"/>
  <c r="BA40"/>
  <c r="BK40"/>
  <c r="AB37"/>
  <c r="AE37"/>
  <c r="AB33"/>
  <c r="AE33"/>
  <c r="AL33" s="1"/>
  <c r="AY29"/>
  <c r="AW29"/>
  <c r="AU29"/>
  <c r="AS29"/>
  <c r="AV29"/>
  <c r="AR29"/>
  <c r="AX29"/>
  <c r="AT29"/>
  <c r="BI29"/>
  <c r="BQ29"/>
  <c r="BB29"/>
  <c r="BJ29"/>
  <c r="BR29"/>
  <c r="BA29"/>
  <c r="BK29"/>
  <c r="BC29"/>
  <c r="BM29"/>
  <c r="BU29"/>
  <c r="BF29"/>
  <c r="BN29"/>
  <c r="BE29"/>
  <c r="BG29" s="1"/>
  <c r="BS29"/>
  <c r="BL29"/>
  <c r="BT29"/>
  <c r="AX27"/>
  <c r="AV27"/>
  <c r="AT27"/>
  <c r="AR27"/>
  <c r="AY27"/>
  <c r="AU27"/>
  <c r="AW27"/>
  <c r="AS27"/>
  <c r="BE27"/>
  <c r="BM27"/>
  <c r="BU27"/>
  <c r="BB27"/>
  <c r="BF27"/>
  <c r="BH27"/>
  <c r="BJ27"/>
  <c r="BL27"/>
  <c r="BN27"/>
  <c r="BP27"/>
  <c r="BR27"/>
  <c r="BT27"/>
  <c r="BA27"/>
  <c r="BI27"/>
  <c r="BQ27"/>
  <c r="BK27"/>
  <c r="AJ54"/>
  <c r="AE54"/>
  <c r="AG54"/>
  <c r="CG53"/>
  <c r="CE53"/>
  <c r="CC53"/>
  <c r="CG51"/>
  <c r="CE51"/>
  <c r="CC51"/>
  <c r="AX25"/>
  <c r="AV25"/>
  <c r="AT25"/>
  <c r="AR25"/>
  <c r="AY25"/>
  <c r="AU25"/>
  <c r="AW25"/>
  <c r="AS25"/>
  <c r="BB25"/>
  <c r="BF25"/>
  <c r="BH25"/>
  <c r="BJ25"/>
  <c r="BL25"/>
  <c r="BN25"/>
  <c r="BP25"/>
  <c r="BR25"/>
  <c r="BT25"/>
  <c r="BA25"/>
  <c r="BI25"/>
  <c r="BQ25"/>
  <c r="BE25"/>
  <c r="BM25"/>
  <c r="BU25"/>
  <c r="BC25"/>
  <c r="BS25"/>
  <c r="AX21"/>
  <c r="AV21"/>
  <c r="AT21"/>
  <c r="AR21"/>
  <c r="AY21"/>
  <c r="AU21"/>
  <c r="AW21"/>
  <c r="AS21"/>
  <c r="BB21"/>
  <c r="BF21"/>
  <c r="BH21"/>
  <c r="BJ21"/>
  <c r="BL21"/>
  <c r="BN21"/>
  <c r="BP21"/>
  <c r="BR21"/>
  <c r="BT21"/>
  <c r="BE21"/>
  <c r="BG21" s="1"/>
  <c r="BM21"/>
  <c r="BU21"/>
  <c r="BA21"/>
  <c r="BI21"/>
  <c r="BQ21"/>
  <c r="BK21"/>
  <c r="AI17"/>
  <c r="AD17"/>
  <c r="AJ17"/>
  <c r="AH17"/>
  <c r="AE17"/>
  <c r="AY15"/>
  <c r="AW15"/>
  <c r="AU15"/>
  <c r="AS15"/>
  <c r="AX15"/>
  <c r="AV15"/>
  <c r="AT15"/>
  <c r="AR15"/>
  <c r="BB15"/>
  <c r="BH15"/>
  <c r="BL15"/>
  <c r="BP15"/>
  <c r="BT15"/>
  <c r="BF15"/>
  <c r="BJ15"/>
  <c r="BN15"/>
  <c r="BR15"/>
  <c r="BC15"/>
  <c r="BI15"/>
  <c r="BM15"/>
  <c r="BS15"/>
  <c r="AB20"/>
  <c r="AE20"/>
  <c r="AL20" s="1"/>
  <c r="AB14"/>
  <c r="AE14"/>
  <c r="AL14" s="1"/>
  <c r="AB10"/>
  <c r="AE10"/>
  <c r="AL10" s="1"/>
  <c r="AB6"/>
  <c r="AE6"/>
  <c r="AL6" s="1"/>
  <c r="AS11"/>
  <c r="AX11"/>
  <c r="AV11"/>
  <c r="AT11"/>
  <c r="AR11"/>
  <c r="AY11"/>
  <c r="AW11"/>
  <c r="AU11"/>
  <c r="BA11"/>
  <c r="BE11"/>
  <c r="BK11"/>
  <c r="BQ11"/>
  <c r="BU11"/>
  <c r="BB11"/>
  <c r="BH11"/>
  <c r="BL11"/>
  <c r="BP11"/>
  <c r="BT11"/>
  <c r="BC11"/>
  <c r="BI11"/>
  <c r="BM11"/>
  <c r="BS11"/>
  <c r="BF11"/>
  <c r="BJ11"/>
  <c r="BN11"/>
  <c r="BR11"/>
  <c r="AW5"/>
  <c r="AS5"/>
  <c r="AX5"/>
  <c r="AV5"/>
  <c r="AT5"/>
  <c r="AR5"/>
  <c r="AY5"/>
  <c r="AU5"/>
  <c r="BK5"/>
  <c r="BB5"/>
  <c r="BH5"/>
  <c r="BL5"/>
  <c r="BP5"/>
  <c r="BT5"/>
  <c r="BE5"/>
  <c r="BM5"/>
  <c r="BU5"/>
  <c r="BC5"/>
  <c r="BS5"/>
  <c r="BF5"/>
  <c r="BJ5"/>
  <c r="BN5"/>
  <c r="BR5"/>
  <c r="BA5"/>
  <c r="BD5" s="1"/>
  <c r="BI5"/>
  <c r="BQ5"/>
  <c r="AL109"/>
  <c r="AE107"/>
  <c r="AL107" s="1"/>
  <c r="AQ105"/>
  <c r="AH104"/>
  <c r="AQ108"/>
  <c r="AI108"/>
  <c r="AI106"/>
  <c r="AQ104"/>
  <c r="AE104"/>
  <c r="AI110"/>
  <c r="AL110" s="1"/>
  <c r="AJ108"/>
  <c r="AH106"/>
  <c r="AQ97"/>
  <c r="AQ94"/>
  <c r="AQ91"/>
  <c r="AD97"/>
  <c r="AI94"/>
  <c r="AJ102"/>
  <c r="AL102" s="1"/>
  <c r="AJ99"/>
  <c r="AI96"/>
  <c r="AE92"/>
  <c r="AD91"/>
  <c r="AD89"/>
  <c r="AH88"/>
  <c r="AI99"/>
  <c r="AQ96"/>
  <c r="AH83"/>
  <c r="AJ73"/>
  <c r="AQ81"/>
  <c r="AE80"/>
  <c r="AL80" s="1"/>
  <c r="AD73"/>
  <c r="AE72"/>
  <c r="AL72" s="1"/>
  <c r="AI67"/>
  <c r="AI87"/>
  <c r="AL87" s="1"/>
  <c r="AQ82"/>
  <c r="AI79"/>
  <c r="AI71"/>
  <c r="AD65"/>
  <c r="AB59"/>
  <c r="AL51"/>
  <c r="AH50"/>
  <c r="AQ59"/>
  <c r="AD59"/>
  <c r="AI56"/>
  <c r="AI47"/>
  <c r="AI60"/>
  <c r="AE57"/>
  <c r="AL57" s="1"/>
  <c r="AE46"/>
  <c r="AL46" s="1"/>
  <c r="AQ44"/>
  <c r="AE44"/>
  <c r="AE42"/>
  <c r="AI54"/>
  <c r="AI52"/>
  <c r="AQ49"/>
  <c r="AE48"/>
  <c r="AL48" s="1"/>
  <c r="AJ45"/>
  <c r="BP29"/>
  <c r="BS27"/>
  <c r="BM19"/>
  <c r="BP18"/>
  <c r="BT17"/>
  <c r="BL17"/>
  <c r="BG15"/>
  <c r="AX106"/>
  <c r="AV106"/>
  <c r="AT106"/>
  <c r="AR106"/>
  <c r="AW106"/>
  <c r="AS106"/>
  <c r="AY106"/>
  <c r="AU106"/>
  <c r="BC106"/>
  <c r="BM106"/>
  <c r="BU106"/>
  <c r="BB106"/>
  <c r="BF106"/>
  <c r="BH106"/>
  <c r="BJ106"/>
  <c r="BL106"/>
  <c r="BN106"/>
  <c r="BP106"/>
  <c r="BR106"/>
  <c r="BT106"/>
  <c r="BE106"/>
  <c r="BG106" s="1"/>
  <c r="BS106"/>
  <c r="BI106"/>
  <c r="BQ106"/>
  <c r="BA106"/>
  <c r="BK106"/>
  <c r="AY107"/>
  <c r="AW107"/>
  <c r="AU107"/>
  <c r="AS107"/>
  <c r="AX107"/>
  <c r="AT107"/>
  <c r="AV107"/>
  <c r="AR107"/>
  <c r="BI107"/>
  <c r="BQ107"/>
  <c r="BH107"/>
  <c r="BL107"/>
  <c r="BP107"/>
  <c r="BT107"/>
  <c r="BA107"/>
  <c r="BK107"/>
  <c r="BC107"/>
  <c r="BM107"/>
  <c r="BU107"/>
  <c r="BB107"/>
  <c r="BF107"/>
  <c r="BJ107"/>
  <c r="BN107"/>
  <c r="BR107"/>
  <c r="BE107"/>
  <c r="BG107" s="1"/>
  <c r="BS107"/>
  <c r="AI104"/>
  <c r="AD104"/>
  <c r="AG104"/>
  <c r="AJ103"/>
  <c r="AD103"/>
  <c r="AG103"/>
  <c r="AY93"/>
  <c r="AW93"/>
  <c r="AU93"/>
  <c r="AS93"/>
  <c r="AX93"/>
  <c r="AT93"/>
  <c r="AV93"/>
  <c r="AR93"/>
  <c r="BC93"/>
  <c r="BM93"/>
  <c r="BU93"/>
  <c r="BB93"/>
  <c r="BF93"/>
  <c r="BH93"/>
  <c r="BJ93"/>
  <c r="BE93"/>
  <c r="BS93"/>
  <c r="BI93"/>
  <c r="BQ93"/>
  <c r="BL93"/>
  <c r="BN93"/>
  <c r="BP93"/>
  <c r="BR93"/>
  <c r="BT93"/>
  <c r="BA93"/>
  <c r="BK93"/>
  <c r="AI90"/>
  <c r="AD90"/>
  <c r="AG90"/>
  <c r="AI88"/>
  <c r="AD88"/>
  <c r="AG88"/>
  <c r="AE97"/>
  <c r="AG97"/>
  <c r="AY96"/>
  <c r="AW96"/>
  <c r="AU96"/>
  <c r="AS96"/>
  <c r="AX96"/>
  <c r="AT96"/>
  <c r="AV96"/>
  <c r="AR96"/>
  <c r="BC96"/>
  <c r="BM96"/>
  <c r="BU96"/>
  <c r="BL96"/>
  <c r="BN96"/>
  <c r="BP96"/>
  <c r="BR96"/>
  <c r="BT96"/>
  <c r="BE96"/>
  <c r="BS96"/>
  <c r="BI96"/>
  <c r="BQ96"/>
  <c r="BB96"/>
  <c r="BF96"/>
  <c r="BH96"/>
  <c r="BJ96"/>
  <c r="BA96"/>
  <c r="BD96" s="1"/>
  <c r="BK96"/>
  <c r="CG92"/>
  <c r="CC92"/>
  <c r="CE92"/>
  <c r="AE91"/>
  <c r="AG91"/>
  <c r="AE89"/>
  <c r="AG89"/>
  <c r="AH85"/>
  <c r="AE85"/>
  <c r="AG85"/>
  <c r="AX73"/>
  <c r="AV73"/>
  <c r="AT73"/>
  <c r="AR73"/>
  <c r="AW73"/>
  <c r="AS73"/>
  <c r="AY73"/>
  <c r="AU73"/>
  <c r="BI73"/>
  <c r="BQ73"/>
  <c r="BB73"/>
  <c r="BF73"/>
  <c r="BH73"/>
  <c r="BJ73"/>
  <c r="BL73"/>
  <c r="BN73"/>
  <c r="BP73"/>
  <c r="BR73"/>
  <c r="BT73"/>
  <c r="BA73"/>
  <c r="BK73"/>
  <c r="BC73"/>
  <c r="BM73"/>
  <c r="BU73"/>
  <c r="BE73"/>
  <c r="BS73"/>
  <c r="AH69"/>
  <c r="AE69"/>
  <c r="AG69"/>
  <c r="AE96"/>
  <c r="AG96"/>
  <c r="CG95"/>
  <c r="CE95"/>
  <c r="CC95"/>
  <c r="AI78"/>
  <c r="AD78"/>
  <c r="AG78"/>
  <c r="AX67"/>
  <c r="AV67"/>
  <c r="AT67"/>
  <c r="AR67"/>
  <c r="AY67"/>
  <c r="AU67"/>
  <c r="AW67"/>
  <c r="AS67"/>
  <c r="BC67"/>
  <c r="BI67"/>
  <c r="BQ67"/>
  <c r="BA67"/>
  <c r="BS67"/>
  <c r="BM67"/>
  <c r="BU67"/>
  <c r="BB67"/>
  <c r="BF67"/>
  <c r="BH67"/>
  <c r="BJ67"/>
  <c r="BL67"/>
  <c r="BN67"/>
  <c r="BP67"/>
  <c r="BR67"/>
  <c r="BT67"/>
  <c r="BE67"/>
  <c r="BG67" s="1"/>
  <c r="BK67"/>
  <c r="AE83"/>
  <c r="AG83"/>
  <c r="AE81"/>
  <c r="AG81"/>
  <c r="CG80"/>
  <c r="CE80"/>
  <c r="CC80"/>
  <c r="CG72"/>
  <c r="CE72"/>
  <c r="CC72"/>
  <c r="AY87"/>
  <c r="AX87"/>
  <c r="AV87"/>
  <c r="AT87"/>
  <c r="AR87"/>
  <c r="AW87"/>
  <c r="AS87"/>
  <c r="AU87"/>
  <c r="BC87"/>
  <c r="BQ87"/>
  <c r="BE87"/>
  <c r="BS87"/>
  <c r="BI87"/>
  <c r="BM87"/>
  <c r="BU87"/>
  <c r="BB87"/>
  <c r="BF87"/>
  <c r="BH87"/>
  <c r="BJ87"/>
  <c r="BL87"/>
  <c r="BN87"/>
  <c r="BP87"/>
  <c r="BR87"/>
  <c r="BT87"/>
  <c r="BA87"/>
  <c r="BD87" s="1"/>
  <c r="BK87"/>
  <c r="AX79"/>
  <c r="AV79"/>
  <c r="AT79"/>
  <c r="AR79"/>
  <c r="AW79"/>
  <c r="AS79"/>
  <c r="AY79"/>
  <c r="AU79"/>
  <c r="BI79"/>
  <c r="BQ79"/>
  <c r="BB79"/>
  <c r="BF79"/>
  <c r="BH79"/>
  <c r="BJ79"/>
  <c r="BL79"/>
  <c r="BN79"/>
  <c r="BP79"/>
  <c r="BR79"/>
  <c r="BT79"/>
  <c r="BA79"/>
  <c r="BK79"/>
  <c r="BC79"/>
  <c r="BM79"/>
  <c r="BU79"/>
  <c r="BE79"/>
  <c r="BG79" s="1"/>
  <c r="BS79"/>
  <c r="AX76"/>
  <c r="AV76"/>
  <c r="AT76"/>
  <c r="AR76"/>
  <c r="AW76"/>
  <c r="AS76"/>
  <c r="AY76"/>
  <c r="AU76"/>
  <c r="BC76"/>
  <c r="BM76"/>
  <c r="BU76"/>
  <c r="BB76"/>
  <c r="BF76"/>
  <c r="BH76"/>
  <c r="BJ76"/>
  <c r="BL76"/>
  <c r="BN76"/>
  <c r="BP76"/>
  <c r="BR76"/>
  <c r="BT76"/>
  <c r="BE76"/>
  <c r="BG76" s="1"/>
  <c r="BS76"/>
  <c r="BI76"/>
  <c r="BQ76"/>
  <c r="BA76"/>
  <c r="BD76" s="1"/>
  <c r="BK76"/>
  <c r="AX71"/>
  <c r="AV71"/>
  <c r="AT71"/>
  <c r="AR71"/>
  <c r="AW71"/>
  <c r="AS71"/>
  <c r="AY71"/>
  <c r="AU71"/>
  <c r="BC71"/>
  <c r="BM71"/>
  <c r="BU71"/>
  <c r="BE71"/>
  <c r="BS71"/>
  <c r="BI71"/>
  <c r="BQ71"/>
  <c r="BB71"/>
  <c r="BF71"/>
  <c r="BH71"/>
  <c r="BJ71"/>
  <c r="BL71"/>
  <c r="BN71"/>
  <c r="BP71"/>
  <c r="BR71"/>
  <c r="BT71"/>
  <c r="BA71"/>
  <c r="BD71" s="1"/>
  <c r="BK71"/>
  <c r="CG65"/>
  <c r="CC65"/>
  <c r="CE65"/>
  <c r="AE64"/>
  <c r="AG64"/>
  <c r="AY48"/>
  <c r="AW48"/>
  <c r="AU48"/>
  <c r="AS48"/>
  <c r="AV48"/>
  <c r="AR48"/>
  <c r="AX48"/>
  <c r="AT48"/>
  <c r="BI48"/>
  <c r="BQ48"/>
  <c r="BH48"/>
  <c r="BL48"/>
  <c r="BP48"/>
  <c r="BT48"/>
  <c r="BA48"/>
  <c r="BK48"/>
  <c r="BC48"/>
  <c r="BM48"/>
  <c r="BU48"/>
  <c r="BB48"/>
  <c r="BF48"/>
  <c r="BJ48"/>
  <c r="BN48"/>
  <c r="BR48"/>
  <c r="BE48"/>
  <c r="BG48" s="1"/>
  <c r="BS48"/>
  <c r="AE82"/>
  <c r="AG82"/>
  <c r="AJ76"/>
  <c r="AE76"/>
  <c r="AG76"/>
  <c r="CG75"/>
  <c r="CE75"/>
  <c r="CC75"/>
  <c r="AJ65"/>
  <c r="AG65"/>
  <c r="AX50"/>
  <c r="AV50"/>
  <c r="AT50"/>
  <c r="AR50"/>
  <c r="AY50"/>
  <c r="AU50"/>
  <c r="AW50"/>
  <c r="AS50"/>
  <c r="BC50"/>
  <c r="BI50"/>
  <c r="BQ50"/>
  <c r="BB50"/>
  <c r="BF50"/>
  <c r="BH50"/>
  <c r="BJ50"/>
  <c r="BL50"/>
  <c r="BN50"/>
  <c r="BP50"/>
  <c r="BR50"/>
  <c r="BT50"/>
  <c r="BA50"/>
  <c r="BS50"/>
  <c r="BM50"/>
  <c r="BU50"/>
  <c r="BE50"/>
  <c r="BG50" s="1"/>
  <c r="BK50"/>
  <c r="AX47"/>
  <c r="AV47"/>
  <c r="AT47"/>
  <c r="AR47"/>
  <c r="AY47"/>
  <c r="AU47"/>
  <c r="AW47"/>
  <c r="AS47"/>
  <c r="BM47"/>
  <c r="BU47"/>
  <c r="BE47"/>
  <c r="BK47"/>
  <c r="BC47"/>
  <c r="BI47"/>
  <c r="BQ47"/>
  <c r="BB47"/>
  <c r="BF47"/>
  <c r="BH47"/>
  <c r="BJ47"/>
  <c r="BL47"/>
  <c r="BN47"/>
  <c r="BP47"/>
  <c r="BR47"/>
  <c r="BT47"/>
  <c r="BA47"/>
  <c r="BS47"/>
  <c r="AY45"/>
  <c r="AW45"/>
  <c r="AU45"/>
  <c r="AS45"/>
  <c r="AX45"/>
  <c r="AV45"/>
  <c r="AT45"/>
  <c r="AR45"/>
  <c r="AZ45" s="1"/>
  <c r="BC45"/>
  <c r="BM45"/>
  <c r="BU45"/>
  <c r="BB45"/>
  <c r="BF45"/>
  <c r="BH45"/>
  <c r="BJ45"/>
  <c r="BL45"/>
  <c r="BN45"/>
  <c r="BP45"/>
  <c r="BR45"/>
  <c r="BT45"/>
  <c r="BE45"/>
  <c r="BG45" s="1"/>
  <c r="BS45"/>
  <c r="BI45"/>
  <c r="BQ45"/>
  <c r="BA45"/>
  <c r="BK45"/>
  <c r="AE59"/>
  <c r="AG59"/>
  <c r="CG58"/>
  <c r="CE58"/>
  <c r="CC58"/>
  <c r="AE50"/>
  <c r="AG50"/>
  <c r="AJ50"/>
  <c r="CG57"/>
  <c r="CC57"/>
  <c r="CE57"/>
  <c r="AX54"/>
  <c r="AV54"/>
  <c r="AT54"/>
  <c r="AR54"/>
  <c r="AW54"/>
  <c r="AS54"/>
  <c r="AY54"/>
  <c r="AU54"/>
  <c r="BC54"/>
  <c r="BI54"/>
  <c r="BQ54"/>
  <c r="BB54"/>
  <c r="BF54"/>
  <c r="BH54"/>
  <c r="BJ54"/>
  <c r="BL54"/>
  <c r="BN54"/>
  <c r="BP54"/>
  <c r="BR54"/>
  <c r="BT54"/>
  <c r="BA54"/>
  <c r="BS54"/>
  <c r="BM54"/>
  <c r="BU54"/>
  <c r="BE54"/>
  <c r="BG54" s="1"/>
  <c r="BK54"/>
  <c r="AX46"/>
  <c r="AV46"/>
  <c r="AT46"/>
  <c r="AR46"/>
  <c r="AY46"/>
  <c r="AW46"/>
  <c r="AU46"/>
  <c r="AS46"/>
  <c r="BI46"/>
  <c r="BQ46"/>
  <c r="BA46"/>
  <c r="BK46"/>
  <c r="BC46"/>
  <c r="BM46"/>
  <c r="BU46"/>
  <c r="BB46"/>
  <c r="BF46"/>
  <c r="BH46"/>
  <c r="BJ46"/>
  <c r="BL46"/>
  <c r="BN46"/>
  <c r="BP46"/>
  <c r="BR46"/>
  <c r="BT46"/>
  <c r="BE46"/>
  <c r="BG46" s="1"/>
  <c r="BS46"/>
  <c r="AE43"/>
  <c r="AG43"/>
  <c r="AJ43"/>
  <c r="AX42"/>
  <c r="AV42"/>
  <c r="AT42"/>
  <c r="AR42"/>
  <c r="AY42"/>
  <c r="AW42"/>
  <c r="AU42"/>
  <c r="AS42"/>
  <c r="BI42"/>
  <c r="BQ42"/>
  <c r="BA42"/>
  <c r="BK42"/>
  <c r="BC42"/>
  <c r="BM42"/>
  <c r="BU42"/>
  <c r="BB42"/>
  <c r="BF42"/>
  <c r="BH42"/>
  <c r="BJ42"/>
  <c r="BL42"/>
  <c r="BN42"/>
  <c r="BP42"/>
  <c r="BR42"/>
  <c r="BT42"/>
  <c r="BE42"/>
  <c r="BG42" s="1"/>
  <c r="BS42"/>
  <c r="AB38"/>
  <c r="AE38"/>
  <c r="AL38" s="1"/>
  <c r="AB36"/>
  <c r="AE36"/>
  <c r="AL36" s="1"/>
  <c r="AB31"/>
  <c r="AE31"/>
  <c r="AL31" s="1"/>
  <c r="AB28"/>
  <c r="AE28"/>
  <c r="AL28" s="1"/>
  <c r="AH27"/>
  <c r="AE27"/>
  <c r="AI27"/>
  <c r="AJ27"/>
  <c r="AG27"/>
  <c r="AD27"/>
  <c r="AB26"/>
  <c r="AE26"/>
  <c r="AB22"/>
  <c r="AE22"/>
  <c r="AL22" s="1"/>
  <c r="AE49"/>
  <c r="AG49"/>
  <c r="CG48"/>
  <c r="CE48"/>
  <c r="CC48"/>
  <c r="AX32"/>
  <c r="AV32"/>
  <c r="AT32"/>
  <c r="AR32"/>
  <c r="AY32"/>
  <c r="AU32"/>
  <c r="AW32"/>
  <c r="AS32"/>
  <c r="BE32"/>
  <c r="BM32"/>
  <c r="BU32"/>
  <c r="BB32"/>
  <c r="BF32"/>
  <c r="BH32"/>
  <c r="BJ32"/>
  <c r="BL32"/>
  <c r="BN32"/>
  <c r="BP32"/>
  <c r="BR32"/>
  <c r="BT32"/>
  <c r="BA32"/>
  <c r="BI32"/>
  <c r="BQ32"/>
  <c r="BC32"/>
  <c r="BS32"/>
  <c r="AY19"/>
  <c r="AW19"/>
  <c r="AU19"/>
  <c r="AS19"/>
  <c r="AX19"/>
  <c r="AV19"/>
  <c r="AT19"/>
  <c r="AR19"/>
  <c r="BF19"/>
  <c r="BJ19"/>
  <c r="BN19"/>
  <c r="BR19"/>
  <c r="BB19"/>
  <c r="BH19"/>
  <c r="BL19"/>
  <c r="BP19"/>
  <c r="BT19"/>
  <c r="BA19"/>
  <c r="BE19"/>
  <c r="BG19" s="1"/>
  <c r="BK19"/>
  <c r="BQ19"/>
  <c r="BU19"/>
  <c r="AX18"/>
  <c r="AV18"/>
  <c r="AT18"/>
  <c r="AR18"/>
  <c r="AY18"/>
  <c r="AW18"/>
  <c r="AU18"/>
  <c r="AS18"/>
  <c r="BC18"/>
  <c r="BI18"/>
  <c r="BM18"/>
  <c r="BS18"/>
  <c r="BA18"/>
  <c r="BD18" s="1"/>
  <c r="BE18"/>
  <c r="BK18"/>
  <c r="BQ18"/>
  <c r="BU18"/>
  <c r="BF18"/>
  <c r="BJ18"/>
  <c r="BN18"/>
  <c r="BR18"/>
  <c r="AX17"/>
  <c r="AV17"/>
  <c r="AT17"/>
  <c r="AR17"/>
  <c r="AY17"/>
  <c r="AW17"/>
  <c r="AU17"/>
  <c r="AS17"/>
  <c r="BC17"/>
  <c r="BI17"/>
  <c r="BM17"/>
  <c r="BS17"/>
  <c r="BA17"/>
  <c r="BE17"/>
  <c r="BK17"/>
  <c r="BQ17"/>
  <c r="BU17"/>
  <c r="BF17"/>
  <c r="BJ17"/>
  <c r="BN17"/>
  <c r="BR17"/>
  <c r="AY9"/>
  <c r="AW9"/>
  <c r="AU9"/>
  <c r="AS9"/>
  <c r="AX9"/>
  <c r="AV9"/>
  <c r="AT9"/>
  <c r="AR9"/>
  <c r="BF9"/>
  <c r="BJ9"/>
  <c r="BN9"/>
  <c r="BR9"/>
  <c r="BA9"/>
  <c r="BE9"/>
  <c r="BB9"/>
  <c r="BH9"/>
  <c r="BL9"/>
  <c r="BP9"/>
  <c r="BT9"/>
  <c r="BC9"/>
  <c r="BI9"/>
  <c r="BM9"/>
  <c r="BS9"/>
  <c r="BP8"/>
  <c r="BJ8"/>
  <c r="BF8"/>
  <c r="BB8"/>
  <c r="AX8"/>
  <c r="AV8"/>
  <c r="AR8"/>
  <c r="AY8"/>
  <c r="AW8"/>
  <c r="AU8"/>
  <c r="AS8"/>
  <c r="BT8"/>
  <c r="BR8"/>
  <c r="BN8"/>
  <c r="BL8"/>
  <c r="BH8"/>
  <c r="AT8"/>
  <c r="BC8"/>
  <c r="BI8"/>
  <c r="BM8"/>
  <c r="BS8"/>
  <c r="BA8"/>
  <c r="BD8" s="1"/>
  <c r="BE8"/>
  <c r="BG8" s="1"/>
  <c r="BK8"/>
  <c r="BQ8"/>
  <c r="BU8"/>
  <c r="AB7"/>
  <c r="AE7"/>
  <c r="AL7" s="1"/>
  <c r="AE103"/>
  <c r="AI103"/>
  <c r="AL98"/>
  <c r="AL95"/>
  <c r="AL92"/>
  <c r="AI97"/>
  <c r="AE93"/>
  <c r="AL93" s="1"/>
  <c r="AQ90"/>
  <c r="AE90"/>
  <c r="AE88"/>
  <c r="AD99"/>
  <c r="AJ96"/>
  <c r="AJ90"/>
  <c r="AL86"/>
  <c r="AJ78"/>
  <c r="AL75"/>
  <c r="AL63"/>
  <c r="AL61"/>
  <c r="AI83"/>
  <c r="AJ81"/>
  <c r="AI73"/>
  <c r="AE66"/>
  <c r="AL66" s="1"/>
  <c r="AJ94"/>
  <c r="AL94" s="1"/>
  <c r="AJ85"/>
  <c r="AL74"/>
  <c r="AJ69"/>
  <c r="AE60"/>
  <c r="AD85"/>
  <c r="AJ82"/>
  <c r="AE78"/>
  <c r="AI76"/>
  <c r="AL71"/>
  <c r="AD69"/>
  <c r="AI65"/>
  <c r="AJ83"/>
  <c r="AJ64"/>
  <c r="AJ62"/>
  <c r="AL62" s="1"/>
  <c r="AL53"/>
  <c r="AB44"/>
  <c r="AL42"/>
  <c r="AI59"/>
  <c r="AJ59"/>
  <c r="AI50"/>
  <c r="AH73"/>
  <c r="AJ67"/>
  <c r="AJ52"/>
  <c r="AH44"/>
  <c r="AL54"/>
  <c r="AD52"/>
  <c r="AJ49"/>
  <c r="BO29"/>
  <c r="AB16"/>
  <c r="BD15"/>
  <c r="AA114"/>
  <c r="CE35"/>
  <c r="CG35"/>
  <c r="CC35"/>
  <c r="AJ16"/>
  <c r="AD16"/>
  <c r="AW13"/>
  <c r="AS13"/>
  <c r="AX13"/>
  <c r="AV13"/>
  <c r="AT13"/>
  <c r="AR13"/>
  <c r="AY13"/>
  <c r="AU13"/>
  <c r="CG31"/>
  <c r="CE31"/>
  <c r="CC31"/>
  <c r="AJ35"/>
  <c r="AD35"/>
  <c r="AX34"/>
  <c r="AV34"/>
  <c r="AT34"/>
  <c r="AR34"/>
  <c r="AW34"/>
  <c r="AS34"/>
  <c r="AY34"/>
  <c r="AU34"/>
  <c r="AX23"/>
  <c r="AV23"/>
  <c r="AT23"/>
  <c r="AR23"/>
  <c r="AW23"/>
  <c r="AS23"/>
  <c r="AY23"/>
  <c r="AU23"/>
  <c r="BP12"/>
  <c r="BL12"/>
  <c r="BF12"/>
  <c r="BG12" s="1"/>
  <c r="BB12"/>
  <c r="AX12"/>
  <c r="AT12"/>
  <c r="AY12"/>
  <c r="AW12"/>
  <c r="AU12"/>
  <c r="AS12"/>
  <c r="BT12"/>
  <c r="BR12"/>
  <c r="BN12"/>
  <c r="BJ12"/>
  <c r="BH12"/>
  <c r="AV12"/>
  <c r="AR12"/>
  <c r="AE8"/>
  <c r="AG5"/>
  <c r="AJ5"/>
  <c r="AD5"/>
  <c r="AJ34"/>
  <c r="AE34"/>
  <c r="CG33"/>
  <c r="CE33"/>
  <c r="CC33"/>
  <c r="AJ23"/>
  <c r="AE23"/>
  <c r="CG22"/>
  <c r="CE22"/>
  <c r="CC22"/>
  <c r="AL29"/>
  <c r="AL26"/>
  <c r="AH25"/>
  <c r="AQ21"/>
  <c r="AO114"/>
  <c r="K114"/>
  <c r="AE32"/>
  <c r="AI32"/>
  <c r="AE21"/>
  <c r="AI21"/>
  <c r="BC39"/>
  <c r="BD39" s="1"/>
  <c r="AI35"/>
  <c r="BS30"/>
  <c r="AE19"/>
  <c r="AQ18"/>
  <c r="AE18"/>
  <c r="AQ17"/>
  <c r="AI15"/>
  <c r="AD15"/>
  <c r="BR13"/>
  <c r="BN13"/>
  <c r="BJ13"/>
  <c r="BF13"/>
  <c r="BG13" s="1"/>
  <c r="AI13"/>
  <c r="AD13"/>
  <c r="AE11"/>
  <c r="AI9"/>
  <c r="AD9"/>
  <c r="AP114"/>
  <c r="AI4"/>
  <c r="AD4"/>
  <c r="N114"/>
  <c r="BW2"/>
  <c r="BU13"/>
  <c r="BK13"/>
  <c r="AQ13"/>
  <c r="AL12"/>
  <c r="AH11"/>
  <c r="S4"/>
  <c r="AE4" s="1"/>
  <c r="AD39"/>
  <c r="AL37"/>
  <c r="AI34"/>
  <c r="AI23"/>
  <c r="BT23"/>
  <c r="BT39"/>
  <c r="BR23"/>
  <c r="BR39"/>
  <c r="BP23"/>
  <c r="BV23" s="1"/>
  <c r="BP39"/>
  <c r="BN23"/>
  <c r="BN39"/>
  <c r="BL23"/>
  <c r="BL39"/>
  <c r="BJ23"/>
  <c r="BJ39"/>
  <c r="BH23"/>
  <c r="BO23" s="1"/>
  <c r="BH39"/>
  <c r="BF23"/>
  <c r="BG23" s="1"/>
  <c r="BF39"/>
  <c r="BG39" s="1"/>
  <c r="BB23"/>
  <c r="BD23" s="1"/>
  <c r="AG23"/>
  <c r="AG32"/>
  <c r="AJ21"/>
  <c r="AJ19"/>
  <c r="AI16"/>
  <c r="AI11"/>
  <c r="AJ8"/>
  <c r="CG24"/>
  <c r="CE24"/>
  <c r="CC24"/>
  <c r="AX39"/>
  <c r="AV39"/>
  <c r="AT39"/>
  <c r="AR39"/>
  <c r="AW39"/>
  <c r="AS39"/>
  <c r="AY39"/>
  <c r="AU39"/>
  <c r="AX30"/>
  <c r="AV30"/>
  <c r="AT30"/>
  <c r="AR30"/>
  <c r="AW30"/>
  <c r="AS30"/>
  <c r="AY30"/>
  <c r="AU30"/>
  <c r="R114"/>
  <c r="CG6"/>
  <c r="CC6"/>
  <c r="CE6"/>
  <c r="CC5"/>
  <c r="CG5"/>
  <c r="CE5"/>
  <c r="AM114"/>
  <c r="AQ4"/>
  <c r="AJ39"/>
  <c r="AE39"/>
  <c r="CG38"/>
  <c r="CE38"/>
  <c r="CC38"/>
  <c r="CG36"/>
  <c r="CE36"/>
  <c r="CC36"/>
  <c r="AJ30"/>
  <c r="AE30"/>
  <c r="CG28"/>
  <c r="CE28"/>
  <c r="CC28"/>
  <c r="CG26"/>
  <c r="CE26"/>
  <c r="CC26"/>
  <c r="AE25"/>
  <c r="AI25"/>
  <c r="AL24"/>
  <c r="AE16"/>
  <c r="AE15"/>
  <c r="BT13"/>
  <c r="BP13"/>
  <c r="BL13"/>
  <c r="BH13"/>
  <c r="BB13"/>
  <c r="AE13"/>
  <c r="BD12"/>
  <c r="AE9"/>
  <c r="AN114"/>
  <c r="BQ13"/>
  <c r="BC13"/>
  <c r="AH13"/>
  <c r="AQ5"/>
  <c r="Q114"/>
  <c r="AI39"/>
  <c r="AI30"/>
  <c r="BT30"/>
  <c r="BT34"/>
  <c r="BR30"/>
  <c r="BR34"/>
  <c r="BP30"/>
  <c r="BV30" s="1"/>
  <c r="BP34"/>
  <c r="BV34" s="1"/>
  <c r="BN30"/>
  <c r="BN34"/>
  <c r="BL30"/>
  <c r="BL34"/>
  <c r="BJ30"/>
  <c r="BJ34"/>
  <c r="BH30"/>
  <c r="BO30" s="1"/>
  <c r="BH34"/>
  <c r="BO34" s="1"/>
  <c r="BF30"/>
  <c r="BG30" s="1"/>
  <c r="BF34"/>
  <c r="BG34" s="1"/>
  <c r="BB30"/>
  <c r="BD30" s="1"/>
  <c r="BB34"/>
  <c r="BD34" s="1"/>
  <c r="AG21"/>
  <c r="AG25"/>
  <c r="AG30"/>
  <c r="AG34"/>
  <c r="AG39"/>
  <c r="AJ32"/>
  <c r="AJ25"/>
  <c r="AI18"/>
  <c r="AJ4"/>
  <c r="AJ9"/>
  <c r="AI5"/>
  <c r="BK39"/>
  <c r="AE5"/>
  <c r="BS39"/>
  <c r="BD69" l="1"/>
  <c r="BD108"/>
  <c r="EZ72" i="18"/>
  <c r="EZ56"/>
  <c r="EZ78"/>
  <c r="EZ45"/>
  <c r="EZ40" i="20"/>
  <c r="FS88"/>
  <c r="EK47"/>
  <c r="EK74"/>
  <c r="EK84"/>
  <c r="EZ65"/>
  <c r="ER46"/>
  <c r="EZ61"/>
  <c r="EZ17"/>
  <c r="ER29"/>
  <c r="BD69" i="21"/>
  <c r="BD100"/>
  <c r="BD108"/>
  <c r="BG110"/>
  <c r="BU111"/>
  <c r="BA111"/>
  <c r="BF111"/>
  <c r="BC111"/>
  <c r="BH111"/>
  <c r="AW111"/>
  <c r="AV111"/>
  <c r="BS21" i="17"/>
  <c r="BC21"/>
  <c r="EP54" i="18"/>
  <c r="FD54"/>
  <c r="EU54"/>
  <c r="EY54"/>
  <c r="FA54"/>
  <c r="EV54"/>
  <c r="EX54"/>
  <c r="EN54"/>
  <c r="ES54"/>
  <c r="EW54"/>
  <c r="FE54"/>
  <c r="EN5" i="20"/>
  <c r="ET5"/>
  <c r="EX5"/>
  <c r="FD5"/>
  <c r="EQ5"/>
  <c r="EU5"/>
  <c r="EY5"/>
  <c r="FC5"/>
  <c r="EL5"/>
  <c r="EP5"/>
  <c r="ER5" s="1"/>
  <c r="EV5"/>
  <c r="FB5"/>
  <c r="FF5"/>
  <c r="EM5"/>
  <c r="ES5"/>
  <c r="EW5"/>
  <c r="FA5"/>
  <c r="FE5"/>
  <c r="EM72"/>
  <c r="ES72"/>
  <c r="EW72"/>
  <c r="FA72"/>
  <c r="FE72"/>
  <c r="EI72"/>
  <c r="EE72"/>
  <c r="EJ72"/>
  <c r="EF72"/>
  <c r="EQ72"/>
  <c r="EU72"/>
  <c r="EY72"/>
  <c r="FC72"/>
  <c r="EL72"/>
  <c r="EO72" s="1"/>
  <c r="EN72"/>
  <c r="EP72"/>
  <c r="ER72" s="1"/>
  <c r="ET72"/>
  <c r="EV72"/>
  <c r="EX72"/>
  <c r="FB72"/>
  <c r="FD72"/>
  <c r="FF72"/>
  <c r="EG72"/>
  <c r="EC72"/>
  <c r="EH72"/>
  <c r="ED72"/>
  <c r="EM79"/>
  <c r="ES79"/>
  <c r="EW79"/>
  <c r="FA79"/>
  <c r="FE79"/>
  <c r="EJ79"/>
  <c r="EF79"/>
  <c r="EI79"/>
  <c r="EE79"/>
  <c r="EQ79"/>
  <c r="EU79"/>
  <c r="EY79"/>
  <c r="FC79"/>
  <c r="EL79"/>
  <c r="EO79" s="1"/>
  <c r="EN79"/>
  <c r="EP79"/>
  <c r="ER79" s="1"/>
  <c r="ET79"/>
  <c r="EV79"/>
  <c r="EX79"/>
  <c r="FB79"/>
  <c r="FD79"/>
  <c r="FF79"/>
  <c r="EH79"/>
  <c r="ED79"/>
  <c r="EG79"/>
  <c r="EC79"/>
  <c r="EK79" s="1"/>
  <c r="BO13" i="17"/>
  <c r="BV13"/>
  <c r="BV9"/>
  <c r="BG9"/>
  <c r="AZ9"/>
  <c r="BD19"/>
  <c r="AZ19"/>
  <c r="BD32"/>
  <c r="BD54"/>
  <c r="BD21"/>
  <c r="ER77" i="18"/>
  <c r="ER62"/>
  <c r="EZ51"/>
  <c r="EZ54"/>
  <c r="FG78"/>
  <c r="FG61"/>
  <c r="FG45"/>
  <c r="FG54"/>
  <c r="DW38"/>
  <c r="FG11"/>
  <c r="ER54"/>
  <c r="DP80"/>
  <c r="EZ33"/>
  <c r="ER84"/>
  <c r="EZ61"/>
  <c r="EK34"/>
  <c r="EK79"/>
  <c r="EK77"/>
  <c r="EK69"/>
  <c r="EO38"/>
  <c r="FG71"/>
  <c r="AL37" i="19"/>
  <c r="BD90"/>
  <c r="BD49"/>
  <c r="BD42"/>
  <c r="BD29"/>
  <c r="BG39"/>
  <c r="EZ64" i="20"/>
  <c r="EZ68"/>
  <c r="EZ44"/>
  <c r="EZ34"/>
  <c r="EZ45"/>
  <c r="EZ16"/>
  <c r="FG74"/>
  <c r="FG60"/>
  <c r="FG48"/>
  <c r="FG38"/>
  <c r="FG49"/>
  <c r="FG21"/>
  <c r="DR88"/>
  <c r="EO62"/>
  <c r="EO34"/>
  <c r="ER74"/>
  <c r="ER45"/>
  <c r="ER44"/>
  <c r="ER9"/>
  <c r="EK17"/>
  <c r="EK45"/>
  <c r="EO27"/>
  <c r="EK27"/>
  <c r="EO33"/>
  <c r="DW42"/>
  <c r="ER81"/>
  <c r="EO55"/>
  <c r="EK55"/>
  <c r="ER39"/>
  <c r="EO37"/>
  <c r="EO59"/>
  <c r="EK59"/>
  <c r="BD19" i="21"/>
  <c r="BD38"/>
  <c r="AL28"/>
  <c r="AL61"/>
  <c r="AZ91"/>
  <c r="AZ97"/>
  <c r="BO66"/>
  <c r="BV80"/>
  <c r="BG48"/>
  <c r="EQ58" i="20"/>
  <c r="EU58"/>
  <c r="EY58"/>
  <c r="FC58"/>
  <c r="EL58"/>
  <c r="EN58"/>
  <c r="EP58"/>
  <c r="ER58" s="1"/>
  <c r="ET58"/>
  <c r="EV58"/>
  <c r="EX58"/>
  <c r="FB58"/>
  <c r="FD58"/>
  <c r="FF58"/>
  <c r="EH58"/>
  <c r="ED58"/>
  <c r="EG58"/>
  <c r="EC58"/>
  <c r="EM58"/>
  <c r="ES58"/>
  <c r="EW58"/>
  <c r="FA58"/>
  <c r="FE58"/>
  <c r="EJ58"/>
  <c r="EF58"/>
  <c r="EI58"/>
  <c r="EE58"/>
  <c r="BB17" i="17"/>
  <c r="BP17"/>
  <c r="BV17" s="1"/>
  <c r="BH17"/>
  <c r="AZ96"/>
  <c r="BG93"/>
  <c r="AZ93"/>
  <c r="AZ107"/>
  <c r="BV29"/>
  <c r="BG5"/>
  <c r="BV11"/>
  <c r="BV15"/>
  <c r="AZ15"/>
  <c r="BD27"/>
  <c r="BD40"/>
  <c r="AZ49"/>
  <c r="BD41"/>
  <c r="BG82"/>
  <c r="AZ82"/>
  <c r="AZ62"/>
  <c r="AZ64"/>
  <c r="BD66"/>
  <c r="BV66"/>
  <c r="BO66"/>
  <c r="BD80"/>
  <c r="BV80"/>
  <c r="BO80"/>
  <c r="AZ91"/>
  <c r="BG92"/>
  <c r="AZ43"/>
  <c r="AZ60"/>
  <c r="AZ89"/>
  <c r="AZ102"/>
  <c r="AZ103"/>
  <c r="AL105"/>
  <c r="BO102" i="19"/>
  <c r="BO94"/>
  <c r="BO79"/>
  <c r="BO66"/>
  <c r="BO59"/>
  <c r="BO52"/>
  <c r="BO32"/>
  <c r="BO65"/>
  <c r="BO40"/>
  <c r="BV102"/>
  <c r="BV94"/>
  <c r="BV79"/>
  <c r="BV66"/>
  <c r="BV59"/>
  <c r="BV52"/>
  <c r="BV32"/>
  <c r="BV65"/>
  <c r="BV40"/>
  <c r="AH114"/>
  <c r="BV29"/>
  <c r="BD74"/>
  <c r="BD38"/>
  <c r="BD57"/>
  <c r="BG81"/>
  <c r="AZ13"/>
  <c r="AG114"/>
  <c r="AZ36"/>
  <c r="AZ38"/>
  <c r="AZ42"/>
  <c r="AZ66"/>
  <c r="AL96"/>
  <c r="BO91"/>
  <c r="BV81"/>
  <c r="BV72"/>
  <c r="BD91"/>
  <c r="BD56"/>
  <c r="BD62"/>
  <c r="BG94"/>
  <c r="BG80"/>
  <c r="BG48"/>
  <c r="BG36"/>
  <c r="BD45" i="21"/>
  <c r="AI114"/>
  <c r="BO96"/>
  <c r="BO72"/>
  <c r="BO87"/>
  <c r="BO60"/>
  <c r="BO34"/>
  <c r="BV72"/>
  <c r="BV97"/>
  <c r="BO13"/>
  <c r="BV13"/>
  <c r="BO23"/>
  <c r="BV23"/>
  <c r="BD66"/>
  <c r="BD57"/>
  <c r="BG91"/>
  <c r="BG42"/>
  <c r="BO36"/>
  <c r="BV49"/>
  <c r="BV40"/>
  <c r="AL56"/>
  <c r="AL72"/>
  <c r="AL77"/>
  <c r="AL98"/>
  <c r="AL108"/>
  <c r="AL109"/>
  <c r="AL110"/>
  <c r="AL12"/>
  <c r="BD67"/>
  <c r="BD72"/>
  <c r="BO49"/>
  <c r="BQ111"/>
  <c r="BE111"/>
  <c r="BR111"/>
  <c r="BJ111"/>
  <c r="BS111"/>
  <c r="BI111"/>
  <c r="BT111"/>
  <c r="BL111"/>
  <c r="BB111"/>
  <c r="AU111"/>
  <c r="AY111"/>
  <c r="AT111"/>
  <c r="BB44"/>
  <c r="BR44"/>
  <c r="BJ44"/>
  <c r="BO17" i="17"/>
  <c r="BD17"/>
  <c r="BO18"/>
  <c r="BG32"/>
  <c r="AG114"/>
  <c r="BD13"/>
  <c r="BD93" i="19"/>
  <c r="BD81"/>
  <c r="BG67"/>
  <c r="BO36"/>
  <c r="AL68"/>
  <c r="AG114" i="21"/>
  <c r="AL32"/>
  <c r="BD30"/>
  <c r="BV31"/>
  <c r="AL68"/>
  <c r="CI114"/>
  <c r="BO80"/>
  <c r="BV89"/>
  <c r="BD25"/>
  <c r="AL70"/>
  <c r="BD111"/>
  <c r="DT88" i="20"/>
  <c r="DW30"/>
  <c r="DW23"/>
  <c r="DW13"/>
  <c r="DW37"/>
  <c r="AL41" i="21"/>
  <c r="AH114"/>
  <c r="AL29"/>
  <c r="AL16"/>
  <c r="AL26"/>
  <c r="AL92"/>
  <c r="AL50"/>
  <c r="AL101"/>
  <c r="AL89"/>
  <c r="AL80"/>
  <c r="AL43"/>
  <c r="AL34"/>
  <c r="AL9" i="19"/>
  <c r="AL59"/>
  <c r="AL72"/>
  <c r="DW12" i="20"/>
  <c r="AL84" i="21"/>
  <c r="AL7"/>
  <c r="AL10"/>
  <c r="AL107"/>
  <c r="AX93"/>
  <c r="AV93"/>
  <c r="AT93"/>
  <c r="AR93"/>
  <c r="AW93"/>
  <c r="AS93"/>
  <c r="AY93"/>
  <c r="AU93"/>
  <c r="BB93"/>
  <c r="BH93"/>
  <c r="BL93"/>
  <c r="BP93"/>
  <c r="BT93"/>
  <c r="BC93"/>
  <c r="BI93"/>
  <c r="BM93"/>
  <c r="BS93"/>
  <c r="BF93"/>
  <c r="BJ93"/>
  <c r="BN93"/>
  <c r="BR93"/>
  <c r="BA93"/>
  <c r="BD93" s="1"/>
  <c r="BE93"/>
  <c r="BK93"/>
  <c r="BQ93"/>
  <c r="BU93"/>
  <c r="AB114"/>
  <c r="AY4"/>
  <c r="AW4"/>
  <c r="AU4"/>
  <c r="AS4"/>
  <c r="AX4"/>
  <c r="AV4"/>
  <c r="AT4"/>
  <c r="AR4"/>
  <c r="BF4"/>
  <c r="BJ4"/>
  <c r="BN4"/>
  <c r="BR4"/>
  <c r="BC4"/>
  <c r="BI4"/>
  <c r="BM4"/>
  <c r="BS4"/>
  <c r="BB4"/>
  <c r="BH4"/>
  <c r="BL4"/>
  <c r="BP4"/>
  <c r="BT4"/>
  <c r="BA4"/>
  <c r="BE4"/>
  <c r="BK4"/>
  <c r="BQ4"/>
  <c r="BU4"/>
  <c r="AY27"/>
  <c r="AW27"/>
  <c r="AU27"/>
  <c r="AS27"/>
  <c r="AX27"/>
  <c r="AV27"/>
  <c r="AT27"/>
  <c r="AR27"/>
  <c r="BB27"/>
  <c r="BH27"/>
  <c r="BL27"/>
  <c r="BP27"/>
  <c r="BT27"/>
  <c r="BA27"/>
  <c r="BE27"/>
  <c r="BK27"/>
  <c r="BQ27"/>
  <c r="BU27"/>
  <c r="BF27"/>
  <c r="BJ27"/>
  <c r="BN27"/>
  <c r="BR27"/>
  <c r="BC27"/>
  <c r="BI27"/>
  <c r="BM27"/>
  <c r="BS27"/>
  <c r="AY11"/>
  <c r="AW11"/>
  <c r="AU11"/>
  <c r="AS11"/>
  <c r="AX11"/>
  <c r="AV11"/>
  <c r="AT11"/>
  <c r="AR11"/>
  <c r="BF11"/>
  <c r="BJ11"/>
  <c r="BN11"/>
  <c r="BR11"/>
  <c r="BA11"/>
  <c r="BE11"/>
  <c r="BK11"/>
  <c r="BQ11"/>
  <c r="BU11"/>
  <c r="BB11"/>
  <c r="BH11"/>
  <c r="BL11"/>
  <c r="BP11"/>
  <c r="BT11"/>
  <c r="BC11"/>
  <c r="BI11"/>
  <c r="BM11"/>
  <c r="BS11"/>
  <c r="AY21"/>
  <c r="AW21"/>
  <c r="AU21"/>
  <c r="AS21"/>
  <c r="AX21"/>
  <c r="AV21"/>
  <c r="AT21"/>
  <c r="AR21"/>
  <c r="BF21"/>
  <c r="BJ21"/>
  <c r="BN21"/>
  <c r="BR21"/>
  <c r="BC21"/>
  <c r="BI21"/>
  <c r="BM21"/>
  <c r="BS21"/>
  <c r="BB21"/>
  <c r="BH21"/>
  <c r="BL21"/>
  <c r="BP21"/>
  <c r="BT21"/>
  <c r="BA21"/>
  <c r="BE21"/>
  <c r="BG21" s="1"/>
  <c r="BK21"/>
  <c r="BQ21"/>
  <c r="BU21"/>
  <c r="AY51"/>
  <c r="AW51"/>
  <c r="AU51"/>
  <c r="AS51"/>
  <c r="AX51"/>
  <c r="AT51"/>
  <c r="AV51"/>
  <c r="AR51"/>
  <c r="BH51"/>
  <c r="BP51"/>
  <c r="BC51"/>
  <c r="BI51"/>
  <c r="BM51"/>
  <c r="BS51"/>
  <c r="BB51"/>
  <c r="BJ51"/>
  <c r="BR51"/>
  <c r="BL51"/>
  <c r="BT51"/>
  <c r="BA51"/>
  <c r="BE51"/>
  <c r="BK51"/>
  <c r="BQ51"/>
  <c r="BU51"/>
  <c r="BF51"/>
  <c r="BN51"/>
  <c r="AX53"/>
  <c r="AV53"/>
  <c r="AT53"/>
  <c r="AR53"/>
  <c r="AY53"/>
  <c r="AW53"/>
  <c r="AU53"/>
  <c r="AS53"/>
  <c r="BF53"/>
  <c r="BJ53"/>
  <c r="BN53"/>
  <c r="BR53"/>
  <c r="BA53"/>
  <c r="BE53"/>
  <c r="BK53"/>
  <c r="BQ53"/>
  <c r="BU53"/>
  <c r="BB53"/>
  <c r="BH53"/>
  <c r="BL53"/>
  <c r="BP53"/>
  <c r="BT53"/>
  <c r="BC53"/>
  <c r="BI53"/>
  <c r="BM53"/>
  <c r="BS53"/>
  <c r="AY71"/>
  <c r="AW71"/>
  <c r="AU71"/>
  <c r="AS71"/>
  <c r="AX71"/>
  <c r="AT71"/>
  <c r="AV71"/>
  <c r="AR71"/>
  <c r="BB71"/>
  <c r="BH71"/>
  <c r="BL71"/>
  <c r="BP71"/>
  <c r="BT71"/>
  <c r="BI71"/>
  <c r="BK71"/>
  <c r="BM71"/>
  <c r="BF71"/>
  <c r="BJ71"/>
  <c r="BN71"/>
  <c r="BR71"/>
  <c r="BA71"/>
  <c r="BC71"/>
  <c r="BE71"/>
  <c r="BG71" s="1"/>
  <c r="BQ71"/>
  <c r="BS71"/>
  <c r="BU71"/>
  <c r="AY76"/>
  <c r="AW76"/>
  <c r="AU76"/>
  <c r="AS76"/>
  <c r="AX76"/>
  <c r="AT76"/>
  <c r="AV76"/>
  <c r="AR76"/>
  <c r="BB76"/>
  <c r="BH76"/>
  <c r="BL76"/>
  <c r="BP76"/>
  <c r="BT76"/>
  <c r="BA76"/>
  <c r="BC76"/>
  <c r="BE76"/>
  <c r="BQ76"/>
  <c r="BS76"/>
  <c r="BU76"/>
  <c r="BF76"/>
  <c r="BJ76"/>
  <c r="BN76"/>
  <c r="BR76"/>
  <c r="BI76"/>
  <c r="BK76"/>
  <c r="BM76"/>
  <c r="AY79"/>
  <c r="AW79"/>
  <c r="AU79"/>
  <c r="AS79"/>
  <c r="AV79"/>
  <c r="AR79"/>
  <c r="AX79"/>
  <c r="AT79"/>
  <c r="BF79"/>
  <c r="BJ79"/>
  <c r="BN79"/>
  <c r="BR79"/>
  <c r="BA79"/>
  <c r="BC79"/>
  <c r="BE79"/>
  <c r="BG79" s="1"/>
  <c r="BQ79"/>
  <c r="BS79"/>
  <c r="BU79"/>
  <c r="BB79"/>
  <c r="BH79"/>
  <c r="BL79"/>
  <c r="BP79"/>
  <c r="BT79"/>
  <c r="BI79"/>
  <c r="BK79"/>
  <c r="BM79"/>
  <c r="AX88"/>
  <c r="AV88"/>
  <c r="AT88"/>
  <c r="AR88"/>
  <c r="AY88"/>
  <c r="AW88"/>
  <c r="AU88"/>
  <c r="AS88"/>
  <c r="BF88"/>
  <c r="BH88"/>
  <c r="BJ88"/>
  <c r="BL88"/>
  <c r="BN88"/>
  <c r="BP88"/>
  <c r="BR88"/>
  <c r="BT88"/>
  <c r="BC88"/>
  <c r="BI88"/>
  <c r="BM88"/>
  <c r="BS88"/>
  <c r="BB88"/>
  <c r="BA88"/>
  <c r="BE88"/>
  <c r="BG88" s="1"/>
  <c r="BK88"/>
  <c r="BQ88"/>
  <c r="BU88"/>
  <c r="AY94"/>
  <c r="AW94"/>
  <c r="AU94"/>
  <c r="AS94"/>
  <c r="AX94"/>
  <c r="AT94"/>
  <c r="AV94"/>
  <c r="AR94"/>
  <c r="BB94"/>
  <c r="BA94"/>
  <c r="BE94"/>
  <c r="BK94"/>
  <c r="BQ94"/>
  <c r="BU94"/>
  <c r="BF94"/>
  <c r="BH94"/>
  <c r="BJ94"/>
  <c r="BL94"/>
  <c r="BN94"/>
  <c r="BP94"/>
  <c r="BR94"/>
  <c r="BT94"/>
  <c r="BC94"/>
  <c r="BI94"/>
  <c r="BM94"/>
  <c r="BS94"/>
  <c r="AY105"/>
  <c r="AW105"/>
  <c r="AU105"/>
  <c r="AS105"/>
  <c r="AX105"/>
  <c r="AV105"/>
  <c r="AT105"/>
  <c r="AR105"/>
  <c r="BB105"/>
  <c r="BH105"/>
  <c r="BL105"/>
  <c r="BP105"/>
  <c r="BT105"/>
  <c r="BA105"/>
  <c r="BE105"/>
  <c r="BK105"/>
  <c r="BQ105"/>
  <c r="BU105"/>
  <c r="BF105"/>
  <c r="BJ105"/>
  <c r="BN105"/>
  <c r="BR105"/>
  <c r="BC105"/>
  <c r="BI105"/>
  <c r="BM105"/>
  <c r="BS105"/>
  <c r="AX106"/>
  <c r="AV106"/>
  <c r="AT106"/>
  <c r="AR106"/>
  <c r="AY106"/>
  <c r="AW106"/>
  <c r="AU106"/>
  <c r="AS106"/>
  <c r="BF106"/>
  <c r="BJ106"/>
  <c r="BN106"/>
  <c r="BR106"/>
  <c r="BA106"/>
  <c r="BE106"/>
  <c r="BK106"/>
  <c r="BQ106"/>
  <c r="BU106"/>
  <c r="BB106"/>
  <c r="BH106"/>
  <c r="BL106"/>
  <c r="BP106"/>
  <c r="BT106"/>
  <c r="BC106"/>
  <c r="BI106"/>
  <c r="BM106"/>
  <c r="BS106"/>
  <c r="AY9"/>
  <c r="AW9"/>
  <c r="AU9"/>
  <c r="AS9"/>
  <c r="AX9"/>
  <c r="AV9"/>
  <c r="AT9"/>
  <c r="AR9"/>
  <c r="BB9"/>
  <c r="BH9"/>
  <c r="BL9"/>
  <c r="BP9"/>
  <c r="BT9"/>
  <c r="BA9"/>
  <c r="BE9"/>
  <c r="BK9"/>
  <c r="BQ9"/>
  <c r="BU9"/>
  <c r="BF9"/>
  <c r="BJ9"/>
  <c r="BN9"/>
  <c r="BR9"/>
  <c r="BC9"/>
  <c r="BI9"/>
  <c r="BM9"/>
  <c r="BS9"/>
  <c r="AY15"/>
  <c r="AW15"/>
  <c r="AU15"/>
  <c r="AS15"/>
  <c r="AX15"/>
  <c r="AV15"/>
  <c r="AT15"/>
  <c r="AR15"/>
  <c r="BF15"/>
  <c r="BJ15"/>
  <c r="BN15"/>
  <c r="BR15"/>
  <c r="BC15"/>
  <c r="BI15"/>
  <c r="BM15"/>
  <c r="BS15"/>
  <c r="BB15"/>
  <c r="BH15"/>
  <c r="BL15"/>
  <c r="BP15"/>
  <c r="BT15"/>
  <c r="BA15"/>
  <c r="BE15"/>
  <c r="BG15" s="1"/>
  <c r="BK15"/>
  <c r="BQ15"/>
  <c r="BU15"/>
  <c r="AX18"/>
  <c r="AV18"/>
  <c r="AT18"/>
  <c r="AR18"/>
  <c r="BU18"/>
  <c r="BS18"/>
  <c r="BQ18"/>
  <c r="BM18"/>
  <c r="BK18"/>
  <c r="BI18"/>
  <c r="BE18"/>
  <c r="BC18"/>
  <c r="BA18"/>
  <c r="AY18"/>
  <c r="AW18"/>
  <c r="AU18"/>
  <c r="AS18"/>
  <c r="BF18"/>
  <c r="BJ18"/>
  <c r="BN18"/>
  <c r="BR18"/>
  <c r="BB18"/>
  <c r="BH18"/>
  <c r="BL18"/>
  <c r="BP18"/>
  <c r="BT18"/>
  <c r="AY33"/>
  <c r="AW33"/>
  <c r="AU33"/>
  <c r="AS33"/>
  <c r="AX33"/>
  <c r="AT33"/>
  <c r="AV33"/>
  <c r="AR33"/>
  <c r="BL33"/>
  <c r="BT33"/>
  <c r="BA33"/>
  <c r="BE33"/>
  <c r="BK33"/>
  <c r="BQ33"/>
  <c r="BU33"/>
  <c r="BB33"/>
  <c r="BJ33"/>
  <c r="BR33"/>
  <c r="BH33"/>
  <c r="BP33"/>
  <c r="BC33"/>
  <c r="BI33"/>
  <c r="BM33"/>
  <c r="BS33"/>
  <c r="BF33"/>
  <c r="BN33"/>
  <c r="AX37"/>
  <c r="AV37"/>
  <c r="AT37"/>
  <c r="AR37"/>
  <c r="AW37"/>
  <c r="AS37"/>
  <c r="AY37"/>
  <c r="AU37"/>
  <c r="BB37"/>
  <c r="BH37"/>
  <c r="BL37"/>
  <c r="BP37"/>
  <c r="BT37"/>
  <c r="BC37"/>
  <c r="BS37"/>
  <c r="BA37"/>
  <c r="BI37"/>
  <c r="BQ37"/>
  <c r="BF37"/>
  <c r="BJ37"/>
  <c r="BN37"/>
  <c r="BR37"/>
  <c r="BK37"/>
  <c r="BE37"/>
  <c r="BM37"/>
  <c r="BU37"/>
  <c r="AX55"/>
  <c r="AV55"/>
  <c r="AT55"/>
  <c r="AR55"/>
  <c r="AY55"/>
  <c r="AW55"/>
  <c r="AU55"/>
  <c r="AS55"/>
  <c r="BB55"/>
  <c r="BH55"/>
  <c r="BL55"/>
  <c r="BP55"/>
  <c r="BT55"/>
  <c r="BC55"/>
  <c r="BI55"/>
  <c r="BM55"/>
  <c r="BS55"/>
  <c r="BF55"/>
  <c r="BJ55"/>
  <c r="BN55"/>
  <c r="BR55"/>
  <c r="BA55"/>
  <c r="BE55"/>
  <c r="BK55"/>
  <c r="BQ55"/>
  <c r="BU55"/>
  <c r="AX58"/>
  <c r="AV58"/>
  <c r="AT58"/>
  <c r="AR58"/>
  <c r="AY58"/>
  <c r="AW58"/>
  <c r="AU58"/>
  <c r="AS58"/>
  <c r="BF58"/>
  <c r="BJ58"/>
  <c r="BN58"/>
  <c r="BR58"/>
  <c r="BA58"/>
  <c r="BE58"/>
  <c r="BK58"/>
  <c r="BQ58"/>
  <c r="BU58"/>
  <c r="BB58"/>
  <c r="BH58"/>
  <c r="BL58"/>
  <c r="BP58"/>
  <c r="BT58"/>
  <c r="BC58"/>
  <c r="BI58"/>
  <c r="BM58"/>
  <c r="BS58"/>
  <c r="AX78"/>
  <c r="AV78"/>
  <c r="AT78"/>
  <c r="AR78"/>
  <c r="AY78"/>
  <c r="AU78"/>
  <c r="AW78"/>
  <c r="AS78"/>
  <c r="BF78"/>
  <c r="BH78"/>
  <c r="BJ78"/>
  <c r="BL78"/>
  <c r="BN78"/>
  <c r="BP78"/>
  <c r="BR78"/>
  <c r="BT78"/>
  <c r="BA78"/>
  <c r="BC78"/>
  <c r="BE78"/>
  <c r="BG78" s="1"/>
  <c r="BQ78"/>
  <c r="BS78"/>
  <c r="BU78"/>
  <c r="BB78"/>
  <c r="BI78"/>
  <c r="BK78"/>
  <c r="BM78"/>
  <c r="AY83"/>
  <c r="AW83"/>
  <c r="AU83"/>
  <c r="AS83"/>
  <c r="AX83"/>
  <c r="AT83"/>
  <c r="AV83"/>
  <c r="AR83"/>
  <c r="BF83"/>
  <c r="BJ83"/>
  <c r="BN83"/>
  <c r="BR83"/>
  <c r="BI83"/>
  <c r="BK83"/>
  <c r="BM83"/>
  <c r="BB83"/>
  <c r="BH83"/>
  <c r="BL83"/>
  <c r="BP83"/>
  <c r="BT83"/>
  <c r="BA83"/>
  <c r="BC83"/>
  <c r="BE83"/>
  <c r="BG83" s="1"/>
  <c r="BQ83"/>
  <c r="BS83"/>
  <c r="BU83"/>
  <c r="AY102"/>
  <c r="AW102"/>
  <c r="AU102"/>
  <c r="AS102"/>
  <c r="AX102"/>
  <c r="AT102"/>
  <c r="AV102"/>
  <c r="AR102"/>
  <c r="BF102"/>
  <c r="BH102"/>
  <c r="BJ102"/>
  <c r="BL102"/>
  <c r="BN102"/>
  <c r="BP102"/>
  <c r="BR102"/>
  <c r="BT102"/>
  <c r="BA102"/>
  <c r="BE102"/>
  <c r="BK102"/>
  <c r="BQ102"/>
  <c r="BU102"/>
  <c r="BB102"/>
  <c r="BC102"/>
  <c r="BI102"/>
  <c r="BM102"/>
  <c r="BS102"/>
  <c r="AY107"/>
  <c r="AW107"/>
  <c r="AU107"/>
  <c r="AS107"/>
  <c r="AX107"/>
  <c r="AV107"/>
  <c r="AT107"/>
  <c r="AR107"/>
  <c r="BF107"/>
  <c r="BJ107"/>
  <c r="BN107"/>
  <c r="BR107"/>
  <c r="BC107"/>
  <c r="BI107"/>
  <c r="BM107"/>
  <c r="BS107"/>
  <c r="BB107"/>
  <c r="BH107"/>
  <c r="BL107"/>
  <c r="BP107"/>
  <c r="BT107"/>
  <c r="BA107"/>
  <c r="BE107"/>
  <c r="BG107" s="1"/>
  <c r="BK107"/>
  <c r="BQ107"/>
  <c r="BU107"/>
  <c r="AY109"/>
  <c r="AW109"/>
  <c r="AU109"/>
  <c r="AS109"/>
  <c r="AX109"/>
  <c r="AV109"/>
  <c r="AT109"/>
  <c r="AR109"/>
  <c r="BB109"/>
  <c r="BH109"/>
  <c r="BL109"/>
  <c r="BP109"/>
  <c r="BT109"/>
  <c r="BA109"/>
  <c r="BE109"/>
  <c r="BK109"/>
  <c r="BQ109"/>
  <c r="BU109"/>
  <c r="BF109"/>
  <c r="BJ109"/>
  <c r="BN109"/>
  <c r="BR109"/>
  <c r="BC109"/>
  <c r="BI109"/>
  <c r="BM109"/>
  <c r="BS109"/>
  <c r="AL32" i="17"/>
  <c r="AL34"/>
  <c r="AL67"/>
  <c r="AL99"/>
  <c r="AL47"/>
  <c r="AL108"/>
  <c r="DW81" i="18"/>
  <c r="DW9"/>
  <c r="AL94" i="19"/>
  <c r="AL102"/>
  <c r="DW8" i="20"/>
  <c r="DW9"/>
  <c r="DW29"/>
  <c r="DW28"/>
  <c r="DW45"/>
  <c r="DW49"/>
  <c r="DW76"/>
  <c r="DW83"/>
  <c r="AJ114" i="21"/>
  <c r="BO81"/>
  <c r="BO64"/>
  <c r="BO91"/>
  <c r="BO45"/>
  <c r="BV81"/>
  <c r="BV64"/>
  <c r="BV91"/>
  <c r="BV57"/>
  <c r="BV45"/>
  <c r="BV30"/>
  <c r="BO38"/>
  <c r="BO42"/>
  <c r="BD43"/>
  <c r="BD96"/>
  <c r="BD65"/>
  <c r="BD82"/>
  <c r="BD63"/>
  <c r="BD60"/>
  <c r="BD49"/>
  <c r="BG104"/>
  <c r="BG95"/>
  <c r="BG75"/>
  <c r="BG57"/>
  <c r="AL52"/>
  <c r="AL14"/>
  <c r="AL24"/>
  <c r="BO31"/>
  <c r="BO40"/>
  <c r="BG52"/>
  <c r="AL63"/>
  <c r="AL86"/>
  <c r="AL93"/>
  <c r="AL100"/>
  <c r="AL103"/>
  <c r="AL111"/>
  <c r="AL8"/>
  <c r="AZ50"/>
  <c r="AZ30"/>
  <c r="AZ34"/>
  <c r="AZ39"/>
  <c r="AZ49"/>
  <c r="AZ31"/>
  <c r="AZ36"/>
  <c r="AZ38"/>
  <c r="AZ42"/>
  <c r="AZ46"/>
  <c r="AZ63"/>
  <c r="AZ59"/>
  <c r="AZ60"/>
  <c r="AZ64"/>
  <c r="AL73"/>
  <c r="AL99"/>
  <c r="AZ67"/>
  <c r="AZ89"/>
  <c r="AZ92"/>
  <c r="AZ95"/>
  <c r="BO95"/>
  <c r="BO82"/>
  <c r="BO75"/>
  <c r="BO103"/>
  <c r="BO74"/>
  <c r="BO65"/>
  <c r="BO52"/>
  <c r="BO39"/>
  <c r="BV95"/>
  <c r="BV82"/>
  <c r="BV75"/>
  <c r="BV103"/>
  <c r="BV74"/>
  <c r="BV65"/>
  <c r="BV52"/>
  <c r="BV39"/>
  <c r="BG39"/>
  <c r="BO44"/>
  <c r="BO48"/>
  <c r="BD103"/>
  <c r="BD92"/>
  <c r="BD101"/>
  <c r="BD74"/>
  <c r="BD80"/>
  <c r="BD81"/>
  <c r="BD62"/>
  <c r="BD48"/>
  <c r="BD40"/>
  <c r="BD31"/>
  <c r="BG103"/>
  <c r="BG92"/>
  <c r="BG101"/>
  <c r="BG74"/>
  <c r="BG80"/>
  <c r="BG81"/>
  <c r="BG62"/>
  <c r="BG40"/>
  <c r="AL30"/>
  <c r="AL45"/>
  <c r="BO46"/>
  <c r="AL60"/>
  <c r="AL75"/>
  <c r="AL9"/>
  <c r="BD12"/>
  <c r="AL27"/>
  <c r="AZ29"/>
  <c r="BX29" s="1"/>
  <c r="BY29" s="1"/>
  <c r="AL44"/>
  <c r="AZ40"/>
  <c r="AZ48"/>
  <c r="AZ52"/>
  <c r="AZ57"/>
  <c r="AL69"/>
  <c r="AZ74"/>
  <c r="AZ85"/>
  <c r="BG6"/>
  <c r="BV8"/>
  <c r="BO8"/>
  <c r="BD8"/>
  <c r="BG8"/>
  <c r="BV10"/>
  <c r="BO10"/>
  <c r="BD10"/>
  <c r="BG10"/>
  <c r="BV14"/>
  <c r="BO14"/>
  <c r="BD14"/>
  <c r="BG14"/>
  <c r="BD56"/>
  <c r="BV56"/>
  <c r="BO56"/>
  <c r="BD68"/>
  <c r="BD70"/>
  <c r="BD77"/>
  <c r="BD84"/>
  <c r="BD98"/>
  <c r="BV98"/>
  <c r="BO98"/>
  <c r="BV90"/>
  <c r="BO90"/>
  <c r="BD90"/>
  <c r="BV7"/>
  <c r="BO7"/>
  <c r="BD7"/>
  <c r="BG7"/>
  <c r="BV20"/>
  <c r="BO20"/>
  <c r="BD20"/>
  <c r="BG20"/>
  <c r="BV22"/>
  <c r="BO22"/>
  <c r="BD22"/>
  <c r="BV24"/>
  <c r="BO24"/>
  <c r="BD24"/>
  <c r="BV26"/>
  <c r="BO26"/>
  <c r="BD26"/>
  <c r="BG28"/>
  <c r="BG5"/>
  <c r="BG16"/>
  <c r="BV17"/>
  <c r="BO17"/>
  <c r="BD17"/>
  <c r="BG17"/>
  <c r="BD86"/>
  <c r="BG100"/>
  <c r="BG108"/>
  <c r="BV110"/>
  <c r="BO110"/>
  <c r="BD110"/>
  <c r="BG111"/>
  <c r="BW109"/>
  <c r="BW107"/>
  <c r="BW105"/>
  <c r="BW111"/>
  <c r="BW110"/>
  <c r="BW108"/>
  <c r="BW106"/>
  <c r="BW103"/>
  <c r="BW102"/>
  <c r="BW100"/>
  <c r="BW99"/>
  <c r="BW97"/>
  <c r="BW94"/>
  <c r="BW92"/>
  <c r="BW91"/>
  <c r="BW89"/>
  <c r="BW98"/>
  <c r="BW95"/>
  <c r="BW87"/>
  <c r="BW85"/>
  <c r="BW83"/>
  <c r="BW79"/>
  <c r="BW77"/>
  <c r="BW76"/>
  <c r="BW74"/>
  <c r="BW73"/>
  <c r="BW71"/>
  <c r="BW69"/>
  <c r="BW67"/>
  <c r="BW65"/>
  <c r="BW104"/>
  <c r="BW101"/>
  <c r="BW96"/>
  <c r="BW93"/>
  <c r="BW90"/>
  <c r="BW88"/>
  <c r="BW86"/>
  <c r="BW84"/>
  <c r="BW81"/>
  <c r="BW78"/>
  <c r="BW72"/>
  <c r="BW66"/>
  <c r="BW63"/>
  <c r="BW82"/>
  <c r="BW80"/>
  <c r="BW75"/>
  <c r="BW70"/>
  <c r="BW68"/>
  <c r="BW64"/>
  <c r="BW62"/>
  <c r="BW60"/>
  <c r="BW59"/>
  <c r="BW61"/>
  <c r="BW57"/>
  <c r="BW56"/>
  <c r="BW54"/>
  <c r="BW58"/>
  <c r="BW55"/>
  <c r="BW53"/>
  <c r="BW51"/>
  <c r="BW49"/>
  <c r="BW48"/>
  <c r="BW46"/>
  <c r="BW44"/>
  <c r="BW42"/>
  <c r="BW40"/>
  <c r="BW38"/>
  <c r="BW36"/>
  <c r="BW33"/>
  <c r="BW31"/>
  <c r="BW29"/>
  <c r="BW45"/>
  <c r="BW43"/>
  <c r="BW39"/>
  <c r="BW34"/>
  <c r="BW30"/>
  <c r="BW27"/>
  <c r="BW25"/>
  <c r="BW23"/>
  <c r="BW21"/>
  <c r="BW19"/>
  <c r="BW16"/>
  <c r="BW15"/>
  <c r="BW13"/>
  <c r="BW11"/>
  <c r="BW9"/>
  <c r="BW6"/>
  <c r="BW5"/>
  <c r="BW4"/>
  <c r="BW52"/>
  <c r="BW50"/>
  <c r="BW47"/>
  <c r="BW41"/>
  <c r="BW37"/>
  <c r="BW35"/>
  <c r="BW32"/>
  <c r="BW28"/>
  <c r="BW26"/>
  <c r="BW24"/>
  <c r="BW22"/>
  <c r="BW20"/>
  <c r="BW18"/>
  <c r="BW17"/>
  <c r="BW14"/>
  <c r="BW12"/>
  <c r="BW10"/>
  <c r="BW8"/>
  <c r="BW7"/>
  <c r="AX32"/>
  <c r="AV32"/>
  <c r="AT32"/>
  <c r="AR32"/>
  <c r="AW32"/>
  <c r="AS32"/>
  <c r="AY32"/>
  <c r="AU32"/>
  <c r="BF32"/>
  <c r="BJ32"/>
  <c r="BN32"/>
  <c r="BR32"/>
  <c r="BK32"/>
  <c r="BE32"/>
  <c r="BM32"/>
  <c r="BU32"/>
  <c r="BB32"/>
  <c r="BH32"/>
  <c r="BL32"/>
  <c r="BP32"/>
  <c r="BT32"/>
  <c r="BC32"/>
  <c r="BS32"/>
  <c r="BA32"/>
  <c r="BI32"/>
  <c r="BQ32"/>
  <c r="AY73"/>
  <c r="AW73"/>
  <c r="AU73"/>
  <c r="AS73"/>
  <c r="AX73"/>
  <c r="AT73"/>
  <c r="AV73"/>
  <c r="AR73"/>
  <c r="BF73"/>
  <c r="BJ73"/>
  <c r="BN73"/>
  <c r="BR73"/>
  <c r="BA73"/>
  <c r="BC73"/>
  <c r="BE73"/>
  <c r="BG73" s="1"/>
  <c r="BQ73"/>
  <c r="BS73"/>
  <c r="BU73"/>
  <c r="BB73"/>
  <c r="BH73"/>
  <c r="BL73"/>
  <c r="BP73"/>
  <c r="BT73"/>
  <c r="BI73"/>
  <c r="BK73"/>
  <c r="BM73"/>
  <c r="AY99"/>
  <c r="AW99"/>
  <c r="AU99"/>
  <c r="AS99"/>
  <c r="AX99"/>
  <c r="AT99"/>
  <c r="AV99"/>
  <c r="AR99"/>
  <c r="BB99"/>
  <c r="BA99"/>
  <c r="BE99"/>
  <c r="BK99"/>
  <c r="BQ99"/>
  <c r="BU99"/>
  <c r="BF99"/>
  <c r="BH99"/>
  <c r="BJ99"/>
  <c r="BL99"/>
  <c r="BN99"/>
  <c r="BP99"/>
  <c r="BR99"/>
  <c r="BT99"/>
  <c r="BC99"/>
  <c r="BI99"/>
  <c r="BM99"/>
  <c r="BS99"/>
  <c r="AL11" i="19"/>
  <c r="AL21"/>
  <c r="DW80" i="20"/>
  <c r="BX63" i="21"/>
  <c r="BY63" s="1"/>
  <c r="BX60"/>
  <c r="BX50"/>
  <c r="BY50" s="1"/>
  <c r="BX13"/>
  <c r="BY13" s="1"/>
  <c r="BX19"/>
  <c r="BY19" s="1"/>
  <c r="BX23"/>
  <c r="BY23" s="1"/>
  <c r="BX38"/>
  <c r="BY38" s="1"/>
  <c r="BX42"/>
  <c r="BY42" s="1"/>
  <c r="BD85"/>
  <c r="BX85" s="1"/>
  <c r="BD75"/>
  <c r="BD46"/>
  <c r="BG65"/>
  <c r="AL17"/>
  <c r="AL20"/>
  <c r="AL22"/>
  <c r="BX31"/>
  <c r="BY31" s="1"/>
  <c r="BX40"/>
  <c r="BY40" s="1"/>
  <c r="AL66"/>
  <c r="AL95"/>
  <c r="AD114"/>
  <c r="BZ114"/>
  <c r="AL85"/>
  <c r="AZ66"/>
  <c r="AZ72"/>
  <c r="AZ96"/>
  <c r="BX96" s="1"/>
  <c r="BY96" s="1"/>
  <c r="AZ104"/>
  <c r="BO104"/>
  <c r="BO92"/>
  <c r="BO89"/>
  <c r="BO67"/>
  <c r="BO59"/>
  <c r="BO43"/>
  <c r="BV104"/>
  <c r="BV92"/>
  <c r="BX92" s="1"/>
  <c r="BY92" s="1"/>
  <c r="BV66"/>
  <c r="BV67"/>
  <c r="BV59"/>
  <c r="BV43"/>
  <c r="BO25"/>
  <c r="BV25"/>
  <c r="BD34"/>
  <c r="BX34" s="1"/>
  <c r="BY34" s="1"/>
  <c r="BV36"/>
  <c r="BG43"/>
  <c r="BV44"/>
  <c r="BV48"/>
  <c r="BX48" s="1"/>
  <c r="BY48" s="1"/>
  <c r="BD97"/>
  <c r="BD89"/>
  <c r="BX89" s="1"/>
  <c r="BY89" s="1"/>
  <c r="BD87"/>
  <c r="BD44"/>
  <c r="BD36"/>
  <c r="BG97"/>
  <c r="BG87"/>
  <c r="BG67"/>
  <c r="BG64"/>
  <c r="BG72"/>
  <c r="BG59"/>
  <c r="BG44"/>
  <c r="BG36"/>
  <c r="AL39"/>
  <c r="AE114"/>
  <c r="BV46"/>
  <c r="BX46" s="1"/>
  <c r="BY46" s="1"/>
  <c r="BD52"/>
  <c r="AL90"/>
  <c r="AZ12"/>
  <c r="AQ114"/>
  <c r="AL35"/>
  <c r="AZ43"/>
  <c r="AZ45"/>
  <c r="AZ62"/>
  <c r="AZ75"/>
  <c r="AZ80"/>
  <c r="BX80" s="1"/>
  <c r="BY80" s="1"/>
  <c r="AZ101"/>
  <c r="AZ81"/>
  <c r="AZ82"/>
  <c r="AZ87"/>
  <c r="BV6"/>
  <c r="BO6"/>
  <c r="AZ8"/>
  <c r="AZ10"/>
  <c r="AZ14"/>
  <c r="BV41"/>
  <c r="BO41"/>
  <c r="AZ41"/>
  <c r="BG54"/>
  <c r="BV54"/>
  <c r="BO54"/>
  <c r="BV61"/>
  <c r="BO61"/>
  <c r="AZ61"/>
  <c r="BV68"/>
  <c r="BO68"/>
  <c r="AZ68"/>
  <c r="BV70"/>
  <c r="BO70"/>
  <c r="AZ70"/>
  <c r="BV77"/>
  <c r="BO77"/>
  <c r="AZ77"/>
  <c r="BV84"/>
  <c r="BO84"/>
  <c r="AZ84"/>
  <c r="AZ98"/>
  <c r="AZ90"/>
  <c r="AZ7"/>
  <c r="AZ20"/>
  <c r="BG22"/>
  <c r="AZ22"/>
  <c r="AZ24"/>
  <c r="BG26"/>
  <c r="AZ26"/>
  <c r="BV28"/>
  <c r="BO28"/>
  <c r="AZ28"/>
  <c r="BV47"/>
  <c r="BD47"/>
  <c r="AZ47"/>
  <c r="BV5"/>
  <c r="BO5"/>
  <c r="BV16"/>
  <c r="BO16"/>
  <c r="AZ17"/>
  <c r="BV35"/>
  <c r="BD35"/>
  <c r="AZ35"/>
  <c r="BG69"/>
  <c r="BV69"/>
  <c r="BO69"/>
  <c r="AZ69"/>
  <c r="BV86"/>
  <c r="BO86"/>
  <c r="AZ86"/>
  <c r="BV100"/>
  <c r="BO100"/>
  <c r="AZ100"/>
  <c r="BV108"/>
  <c r="BO108"/>
  <c r="AZ108"/>
  <c r="AZ110"/>
  <c r="BV111"/>
  <c r="BO111"/>
  <c r="AZ111"/>
  <c r="DW53" i="20"/>
  <c r="DS88"/>
  <c r="DW73"/>
  <c r="FI73" s="1"/>
  <c r="FP73" s="1"/>
  <c r="FR73"/>
  <c r="FN73"/>
  <c r="EJ83"/>
  <c r="EH83"/>
  <c r="EF83"/>
  <c r="ED83"/>
  <c r="EI83"/>
  <c r="EE83"/>
  <c r="EG83"/>
  <c r="EC83"/>
  <c r="EK83" s="1"/>
  <c r="EM83"/>
  <c r="EQ83"/>
  <c r="EU83"/>
  <c r="EY83"/>
  <c r="FC83"/>
  <c r="EN83"/>
  <c r="ET83"/>
  <c r="EX83"/>
  <c r="FD83"/>
  <c r="ES83"/>
  <c r="EW83"/>
  <c r="FA83"/>
  <c r="FE83"/>
  <c r="EL83"/>
  <c r="EO83" s="1"/>
  <c r="EP83"/>
  <c r="EV83"/>
  <c r="FB83"/>
  <c r="FF83"/>
  <c r="EJ15"/>
  <c r="EH15"/>
  <c r="EF15"/>
  <c r="ED15"/>
  <c r="EG15"/>
  <c r="EC15"/>
  <c r="EI15"/>
  <c r="EE15"/>
  <c r="EQ15"/>
  <c r="EY15"/>
  <c r="EN15"/>
  <c r="ET15"/>
  <c r="EX15"/>
  <c r="FD15"/>
  <c r="ES15"/>
  <c r="FA15"/>
  <c r="EM15"/>
  <c r="EU15"/>
  <c r="FC15"/>
  <c r="EL15"/>
  <c r="EP15"/>
  <c r="ER15" s="1"/>
  <c r="EV15"/>
  <c r="FB15"/>
  <c r="FF15"/>
  <c r="EW15"/>
  <c r="FE15"/>
  <c r="EJ7"/>
  <c r="EH7"/>
  <c r="EF7"/>
  <c r="ED7"/>
  <c r="EG7"/>
  <c r="EC7"/>
  <c r="EI7"/>
  <c r="EE7"/>
  <c r="EQ7"/>
  <c r="EY7"/>
  <c r="EL7"/>
  <c r="EP7"/>
  <c r="ER7" s="1"/>
  <c r="EV7"/>
  <c r="FB7"/>
  <c r="FF7"/>
  <c r="EW7"/>
  <c r="FE7"/>
  <c r="EM7"/>
  <c r="EU7"/>
  <c r="FC7"/>
  <c r="EN7"/>
  <c r="ET7"/>
  <c r="EX7"/>
  <c r="FD7"/>
  <c r="ES7"/>
  <c r="FA7"/>
  <c r="FG7" s="1"/>
  <c r="EI30"/>
  <c r="EG30"/>
  <c r="EE30"/>
  <c r="EC30"/>
  <c r="EJ30"/>
  <c r="EH30"/>
  <c r="EF30"/>
  <c r="ED30"/>
  <c r="ES30"/>
  <c r="EW30"/>
  <c r="FA30"/>
  <c r="FE30"/>
  <c r="EL30"/>
  <c r="EP30"/>
  <c r="EV30"/>
  <c r="FB30"/>
  <c r="FF30"/>
  <c r="EM30"/>
  <c r="EQ30"/>
  <c r="EU30"/>
  <c r="EY30"/>
  <c r="FC30"/>
  <c r="EN30"/>
  <c r="ET30"/>
  <c r="EX30"/>
  <c r="FD30"/>
  <c r="EJ56"/>
  <c r="EH56"/>
  <c r="EF56"/>
  <c r="ED56"/>
  <c r="EI56"/>
  <c r="EG56"/>
  <c r="EE56"/>
  <c r="EC56"/>
  <c r="EK56" s="1"/>
  <c r="EM56"/>
  <c r="EQ56"/>
  <c r="ES56"/>
  <c r="EU56"/>
  <c r="EW56"/>
  <c r="EY56"/>
  <c r="FA56"/>
  <c r="FC56"/>
  <c r="FE56"/>
  <c r="EL56"/>
  <c r="EO56" s="1"/>
  <c r="EP56"/>
  <c r="EV56"/>
  <c r="FB56"/>
  <c r="FF56"/>
  <c r="EN56"/>
  <c r="ET56"/>
  <c r="EX56"/>
  <c r="FD56"/>
  <c r="EJ63"/>
  <c r="EH63"/>
  <c r="EF63"/>
  <c r="ED63"/>
  <c r="EG63"/>
  <c r="EC63"/>
  <c r="EI63"/>
  <c r="EE63"/>
  <c r="EM63"/>
  <c r="EQ63"/>
  <c r="ES63"/>
  <c r="EU63"/>
  <c r="EW63"/>
  <c r="EY63"/>
  <c r="FA63"/>
  <c r="FC63"/>
  <c r="FE63"/>
  <c r="EN63"/>
  <c r="ET63"/>
  <c r="EX63"/>
  <c r="FD63"/>
  <c r="EL63"/>
  <c r="EP63"/>
  <c r="EV63"/>
  <c r="FB63"/>
  <c r="FF63"/>
  <c r="EJ75"/>
  <c r="EH75"/>
  <c r="EF75"/>
  <c r="ED75"/>
  <c r="EG75"/>
  <c r="EC75"/>
  <c r="EI75"/>
  <c r="EE75"/>
  <c r="ES75"/>
  <c r="EW75"/>
  <c r="FA75"/>
  <c r="FE75"/>
  <c r="EN75"/>
  <c r="ET75"/>
  <c r="EX75"/>
  <c r="FD75"/>
  <c r="EM75"/>
  <c r="EQ75"/>
  <c r="EU75"/>
  <c r="EY75"/>
  <c r="FC75"/>
  <c r="EL75"/>
  <c r="EO75" s="1"/>
  <c r="EP75"/>
  <c r="EV75"/>
  <c r="FB75"/>
  <c r="FF75"/>
  <c r="AL25" i="17"/>
  <c r="AL23"/>
  <c r="AL106"/>
  <c r="DW36" i="18"/>
  <c r="DW83"/>
  <c r="DW57"/>
  <c r="DW27"/>
  <c r="AL81" i="19"/>
  <c r="AL62"/>
  <c r="AL30"/>
  <c r="AL83"/>
  <c r="AL90"/>
  <c r="AL107"/>
  <c r="EZ78" i="20"/>
  <c r="EZ74"/>
  <c r="EZ60"/>
  <c r="EZ48"/>
  <c r="EZ38"/>
  <c r="EZ49"/>
  <c r="EZ21"/>
  <c r="FG64"/>
  <c r="FG68"/>
  <c r="FG44"/>
  <c r="FG34"/>
  <c r="FG45"/>
  <c r="FG16"/>
  <c r="EZ13"/>
  <c r="EO77"/>
  <c r="EO74"/>
  <c r="EO61"/>
  <c r="EO65"/>
  <c r="EO45"/>
  <c r="EO44"/>
  <c r="ER76"/>
  <c r="ER49"/>
  <c r="ER34"/>
  <c r="ER48"/>
  <c r="ER13"/>
  <c r="DW22"/>
  <c r="DW26"/>
  <c r="DW47"/>
  <c r="DW51"/>
  <c r="DW55"/>
  <c r="DW68"/>
  <c r="DW40"/>
  <c r="DW59"/>
  <c r="DW81"/>
  <c r="EK6"/>
  <c r="FH6" s="1"/>
  <c r="FI6" s="1"/>
  <c r="EK14"/>
  <c r="DU88"/>
  <c r="EK8"/>
  <c r="EK13"/>
  <c r="FH13" s="1"/>
  <c r="FI13" s="1"/>
  <c r="EK43"/>
  <c r="EK46"/>
  <c r="EK51"/>
  <c r="DW27"/>
  <c r="EK34"/>
  <c r="EK40"/>
  <c r="EK61"/>
  <c r="DW67"/>
  <c r="EK68"/>
  <c r="EZ84"/>
  <c r="EZ77"/>
  <c r="EZ76"/>
  <c r="EZ62"/>
  <c r="EZ50"/>
  <c r="EZ43"/>
  <c r="EZ51"/>
  <c r="EZ25"/>
  <c r="FG84"/>
  <c r="FG77"/>
  <c r="FG76"/>
  <c r="FG62"/>
  <c r="FG61"/>
  <c r="FG54"/>
  <c r="FG46"/>
  <c r="FG36"/>
  <c r="FG51"/>
  <c r="FG25"/>
  <c r="FG17"/>
  <c r="FG22"/>
  <c r="EO60"/>
  <c r="EO47"/>
  <c r="EO43"/>
  <c r="EO50"/>
  <c r="EO22"/>
  <c r="EO8"/>
  <c r="ER68"/>
  <c r="ER60"/>
  <c r="ER47"/>
  <c r="ER43"/>
  <c r="ER50"/>
  <c r="ER22"/>
  <c r="DW17"/>
  <c r="EZ8"/>
  <c r="FG9"/>
  <c r="DW11"/>
  <c r="DW31"/>
  <c r="DW33"/>
  <c r="DW61"/>
  <c r="DW66"/>
  <c r="EK12"/>
  <c r="FH12" s="1"/>
  <c r="FI12" s="1"/>
  <c r="EK21"/>
  <c r="EK22"/>
  <c r="EK49"/>
  <c r="EK54"/>
  <c r="EK44"/>
  <c r="FH44" s="1"/>
  <c r="FI44" s="1"/>
  <c r="EK66"/>
  <c r="EK77"/>
  <c r="EK78"/>
  <c r="ER26"/>
  <c r="EK26"/>
  <c r="ER19"/>
  <c r="EZ19"/>
  <c r="EO29"/>
  <c r="FG29"/>
  <c r="EZ29"/>
  <c r="EK29"/>
  <c r="ER27"/>
  <c r="FG27"/>
  <c r="EZ27"/>
  <c r="FG28"/>
  <c r="EZ28"/>
  <c r="ER28"/>
  <c r="EK28"/>
  <c r="ER33"/>
  <c r="EK80"/>
  <c r="EO81"/>
  <c r="FG81"/>
  <c r="EZ81"/>
  <c r="FG23"/>
  <c r="ER23"/>
  <c r="EK23"/>
  <c r="ER55"/>
  <c r="FG55"/>
  <c r="EZ55"/>
  <c r="ER35"/>
  <c r="EK35"/>
  <c r="EO39"/>
  <c r="FG39"/>
  <c r="EZ39"/>
  <c r="EO53"/>
  <c r="EK53"/>
  <c r="ER37"/>
  <c r="EO57"/>
  <c r="EK57"/>
  <c r="ER59"/>
  <c r="FG59"/>
  <c r="EZ59"/>
  <c r="EO71"/>
  <c r="EK71"/>
  <c r="DM10"/>
  <c r="DP10"/>
  <c r="EI82"/>
  <c r="EG82"/>
  <c r="EE82"/>
  <c r="EC82"/>
  <c r="EJ82"/>
  <c r="EF82"/>
  <c r="EH82"/>
  <c r="ED82"/>
  <c r="EM82"/>
  <c r="EQ82"/>
  <c r="ES82"/>
  <c r="EU82"/>
  <c r="EW82"/>
  <c r="EY82"/>
  <c r="FA82"/>
  <c r="FC82"/>
  <c r="FE82"/>
  <c r="EN82"/>
  <c r="ET82"/>
  <c r="EX82"/>
  <c r="FD82"/>
  <c r="EL82"/>
  <c r="EP82"/>
  <c r="ER82" s="1"/>
  <c r="EV82"/>
  <c r="FB82"/>
  <c r="FF82"/>
  <c r="DM18"/>
  <c r="DP18"/>
  <c r="DW18" s="1"/>
  <c r="DM88"/>
  <c r="EI4"/>
  <c r="EG4"/>
  <c r="EE4"/>
  <c r="EC4"/>
  <c r="EJ4"/>
  <c r="EH4"/>
  <c r="EF4"/>
  <c r="ED4"/>
  <c r="EL4"/>
  <c r="EP4"/>
  <c r="EV4"/>
  <c r="FB4"/>
  <c r="FF4"/>
  <c r="EQ4"/>
  <c r="EU4"/>
  <c r="EY4"/>
  <c r="FC4"/>
  <c r="EN4"/>
  <c r="ET4"/>
  <c r="EX4"/>
  <c r="FD4"/>
  <c r="EM4"/>
  <c r="ES4"/>
  <c r="EW4"/>
  <c r="FA4"/>
  <c r="FE4"/>
  <c r="EJ24"/>
  <c r="EH24"/>
  <c r="EF24"/>
  <c r="ED24"/>
  <c r="EG24"/>
  <c r="EC24"/>
  <c r="EI24"/>
  <c r="EE24"/>
  <c r="EM24"/>
  <c r="EU24"/>
  <c r="FC24"/>
  <c r="EN24"/>
  <c r="ET24"/>
  <c r="EX24"/>
  <c r="FD24"/>
  <c r="EW24"/>
  <c r="FE24"/>
  <c r="EQ24"/>
  <c r="EY24"/>
  <c r="EL24"/>
  <c r="EO24" s="1"/>
  <c r="EP24"/>
  <c r="EV24"/>
  <c r="FB24"/>
  <c r="FF24"/>
  <c r="ES24"/>
  <c r="FA24"/>
  <c r="FG24" s="1"/>
  <c r="EI42"/>
  <c r="EG42"/>
  <c r="EE42"/>
  <c r="EC42"/>
  <c r="EJ42"/>
  <c r="EF42"/>
  <c r="EH42"/>
  <c r="ED42"/>
  <c r="EM42"/>
  <c r="EQ42"/>
  <c r="ES42"/>
  <c r="EU42"/>
  <c r="EW42"/>
  <c r="EY42"/>
  <c r="FA42"/>
  <c r="FC42"/>
  <c r="FE42"/>
  <c r="EN42"/>
  <c r="ET42"/>
  <c r="EX42"/>
  <c r="FD42"/>
  <c r="EL42"/>
  <c r="EO42" s="1"/>
  <c r="EP42"/>
  <c r="EV42"/>
  <c r="FB42"/>
  <c r="FF42"/>
  <c r="EI67"/>
  <c r="EG67"/>
  <c r="EE67"/>
  <c r="EC67"/>
  <c r="EJ67"/>
  <c r="EF67"/>
  <c r="EH67"/>
  <c r="ED67"/>
  <c r="EM67"/>
  <c r="EQ67"/>
  <c r="ES67"/>
  <c r="EU67"/>
  <c r="EW67"/>
  <c r="EY67"/>
  <c r="FA67"/>
  <c r="FC67"/>
  <c r="FE67"/>
  <c r="ET67"/>
  <c r="EV67"/>
  <c r="EX67"/>
  <c r="EL67"/>
  <c r="EN67"/>
  <c r="EP67"/>
  <c r="FB67"/>
  <c r="FD67"/>
  <c r="FF67"/>
  <c r="EI70"/>
  <c r="EG70"/>
  <c r="EE70"/>
  <c r="EC70"/>
  <c r="EH70"/>
  <c r="ED70"/>
  <c r="EJ70"/>
  <c r="EF70"/>
  <c r="EL70"/>
  <c r="EN70"/>
  <c r="EP70"/>
  <c r="FB70"/>
  <c r="FD70"/>
  <c r="FF70"/>
  <c r="EM70"/>
  <c r="EQ70"/>
  <c r="ES70"/>
  <c r="EU70"/>
  <c r="EW70"/>
  <c r="EY70"/>
  <c r="FA70"/>
  <c r="FC70"/>
  <c r="FE70"/>
  <c r="ET70"/>
  <c r="EV70"/>
  <c r="EX70"/>
  <c r="EI86"/>
  <c r="EG86"/>
  <c r="EE86"/>
  <c r="EC86"/>
  <c r="EJ86"/>
  <c r="EH86"/>
  <c r="EF86"/>
  <c r="ED86"/>
  <c r="EM86"/>
  <c r="EQ86"/>
  <c r="ES86"/>
  <c r="EU86"/>
  <c r="EW86"/>
  <c r="EY86"/>
  <c r="FA86"/>
  <c r="FC86"/>
  <c r="FE86"/>
  <c r="EN86"/>
  <c r="ET86"/>
  <c r="EX86"/>
  <c r="FD86"/>
  <c r="EL86"/>
  <c r="EO86" s="1"/>
  <c r="EP86"/>
  <c r="EV86"/>
  <c r="FB86"/>
  <c r="FF86"/>
  <c r="EI11"/>
  <c r="EG11"/>
  <c r="EE11"/>
  <c r="EC11"/>
  <c r="EJ11"/>
  <c r="EF11"/>
  <c r="EH11"/>
  <c r="ED11"/>
  <c r="EM11"/>
  <c r="EQ11"/>
  <c r="ES11"/>
  <c r="EU11"/>
  <c r="EW11"/>
  <c r="EY11"/>
  <c r="FA11"/>
  <c r="FC11"/>
  <c r="FE11"/>
  <c r="EL11"/>
  <c r="ET11"/>
  <c r="FB11"/>
  <c r="EV11"/>
  <c r="EP11"/>
  <c r="ER11" s="1"/>
  <c r="EX11"/>
  <c r="FF11"/>
  <c r="EN11"/>
  <c r="FD11"/>
  <c r="EJ20"/>
  <c r="EH20"/>
  <c r="EF20"/>
  <c r="ED20"/>
  <c r="EG20"/>
  <c r="EC20"/>
  <c r="EI20"/>
  <c r="EE20"/>
  <c r="EM20"/>
  <c r="EU20"/>
  <c r="FC20"/>
  <c r="EL20"/>
  <c r="EO20" s="1"/>
  <c r="EP20"/>
  <c r="EV20"/>
  <c r="FB20"/>
  <c r="FF20"/>
  <c r="EW20"/>
  <c r="FE20"/>
  <c r="EQ20"/>
  <c r="EY20"/>
  <c r="EN20"/>
  <c r="ET20"/>
  <c r="EX20"/>
  <c r="FD20"/>
  <c r="ES20"/>
  <c r="FA20"/>
  <c r="FG20" s="1"/>
  <c r="EI31"/>
  <c r="EG31"/>
  <c r="EE31"/>
  <c r="EC31"/>
  <c r="EJ31"/>
  <c r="EF31"/>
  <c r="EH31"/>
  <c r="ED31"/>
  <c r="EM31"/>
  <c r="EQ31"/>
  <c r="ES31"/>
  <c r="EU31"/>
  <c r="EW31"/>
  <c r="EY31"/>
  <c r="FA31"/>
  <c r="FC31"/>
  <c r="FE31"/>
  <c r="EN31"/>
  <c r="ET31"/>
  <c r="EX31"/>
  <c r="FD31"/>
  <c r="EL31"/>
  <c r="EP31"/>
  <c r="EV31"/>
  <c r="FB31"/>
  <c r="FF31"/>
  <c r="EI32"/>
  <c r="EG32"/>
  <c r="EE32"/>
  <c r="EC32"/>
  <c r="EH32"/>
  <c r="ED32"/>
  <c r="EJ32"/>
  <c r="EF32"/>
  <c r="EN32"/>
  <c r="ET32"/>
  <c r="EX32"/>
  <c r="FD32"/>
  <c r="EM32"/>
  <c r="EQ32"/>
  <c r="ES32"/>
  <c r="EU32"/>
  <c r="EW32"/>
  <c r="EY32"/>
  <c r="FA32"/>
  <c r="FC32"/>
  <c r="FE32"/>
  <c r="EL32"/>
  <c r="EO32" s="1"/>
  <c r="EP32"/>
  <c r="EV32"/>
  <c r="FB32"/>
  <c r="FF32"/>
  <c r="EI41"/>
  <c r="EG41"/>
  <c r="EE41"/>
  <c r="EC41"/>
  <c r="EH41"/>
  <c r="ED41"/>
  <c r="EJ41"/>
  <c r="EF41"/>
  <c r="EL41"/>
  <c r="EP41"/>
  <c r="EV41"/>
  <c r="FB41"/>
  <c r="FF41"/>
  <c r="EM41"/>
  <c r="EQ41"/>
  <c r="ES41"/>
  <c r="EU41"/>
  <c r="EW41"/>
  <c r="EY41"/>
  <c r="FA41"/>
  <c r="FC41"/>
  <c r="FE41"/>
  <c r="EN41"/>
  <c r="ET41"/>
  <c r="EX41"/>
  <c r="FD41"/>
  <c r="EI52"/>
  <c r="EG52"/>
  <c r="EE52"/>
  <c r="EC52"/>
  <c r="EH52"/>
  <c r="ED52"/>
  <c r="EJ52"/>
  <c r="EF52"/>
  <c r="EM52"/>
  <c r="EQ52"/>
  <c r="ES52"/>
  <c r="EU52"/>
  <c r="EW52"/>
  <c r="EY52"/>
  <c r="FA52"/>
  <c r="FC52"/>
  <c r="FE52"/>
  <c r="EL52"/>
  <c r="EO52" s="1"/>
  <c r="EP52"/>
  <c r="EV52"/>
  <c r="FB52"/>
  <c r="FF52"/>
  <c r="EN52"/>
  <c r="ET52"/>
  <c r="EX52"/>
  <c r="FD52"/>
  <c r="EJ69"/>
  <c r="EH69"/>
  <c r="EF69"/>
  <c r="ED69"/>
  <c r="EG69"/>
  <c r="EC69"/>
  <c r="EI69"/>
  <c r="EE69"/>
  <c r="EL69"/>
  <c r="EP69"/>
  <c r="EV69"/>
  <c r="FB69"/>
  <c r="FF69"/>
  <c r="EM69"/>
  <c r="EQ69"/>
  <c r="ES69"/>
  <c r="EU69"/>
  <c r="EW69"/>
  <c r="EY69"/>
  <c r="FA69"/>
  <c r="FC69"/>
  <c r="FE69"/>
  <c r="EN69"/>
  <c r="ET69"/>
  <c r="EX69"/>
  <c r="FD69"/>
  <c r="AL41" i="17"/>
  <c r="AL45"/>
  <c r="AL56"/>
  <c r="AL79"/>
  <c r="AL16" i="19"/>
  <c r="AL48"/>
  <c r="AL75"/>
  <c r="EO76" i="20"/>
  <c r="EO49"/>
  <c r="EO48"/>
  <c r="ER61"/>
  <c r="DW72"/>
  <c r="DP82"/>
  <c r="DW82" s="1"/>
  <c r="FI85"/>
  <c r="EK5"/>
  <c r="DO88"/>
  <c r="EK9"/>
  <c r="FH17"/>
  <c r="FH45"/>
  <c r="FI45" s="1"/>
  <c r="EK48"/>
  <c r="FH48" s="1"/>
  <c r="FI48" s="1"/>
  <c r="EK36"/>
  <c r="EK62"/>
  <c r="FH62" s="1"/>
  <c r="FI62" s="1"/>
  <c r="FH74"/>
  <c r="FI74" s="1"/>
  <c r="EK64"/>
  <c r="FH84"/>
  <c r="FI84" s="1"/>
  <c r="EZ66"/>
  <c r="EZ54"/>
  <c r="EZ46"/>
  <c r="EZ36"/>
  <c r="EZ47"/>
  <c r="EZ14"/>
  <c r="FG65"/>
  <c r="FG66"/>
  <c r="FG50"/>
  <c r="FG43"/>
  <c r="FG40"/>
  <c r="FG47"/>
  <c r="FH47" s="1"/>
  <c r="FG14"/>
  <c r="DW15"/>
  <c r="EZ22"/>
  <c r="EO78"/>
  <c r="EO51"/>
  <c r="EO40"/>
  <c r="EO38"/>
  <c r="EO46"/>
  <c r="ER78"/>
  <c r="ER64"/>
  <c r="ER51"/>
  <c r="ER40"/>
  <c r="ER38"/>
  <c r="ER8"/>
  <c r="DW19"/>
  <c r="FG8"/>
  <c r="EZ9"/>
  <c r="DW35"/>
  <c r="DW39"/>
  <c r="DW57"/>
  <c r="FJ88"/>
  <c r="EK25"/>
  <c r="FH25" s="1"/>
  <c r="FI25" s="1"/>
  <c r="EK16"/>
  <c r="FH16" s="1"/>
  <c r="FI16" s="1"/>
  <c r="EK50"/>
  <c r="FH50" s="1"/>
  <c r="FI50" s="1"/>
  <c r="EK38"/>
  <c r="FH38" s="1"/>
  <c r="FI38" s="1"/>
  <c r="EK60"/>
  <c r="FH60" s="1"/>
  <c r="FI60" s="1"/>
  <c r="DW69"/>
  <c r="EK65"/>
  <c r="FH65" s="1"/>
  <c r="FI65" s="1"/>
  <c r="FH76"/>
  <c r="FI76" s="1"/>
  <c r="EO26"/>
  <c r="FG26"/>
  <c r="EZ26"/>
  <c r="FG19"/>
  <c r="FH19"/>
  <c r="FH27"/>
  <c r="EO28"/>
  <c r="FG33"/>
  <c r="EZ33"/>
  <c r="EK33"/>
  <c r="FG80"/>
  <c r="EZ80"/>
  <c r="EK81"/>
  <c r="FH81" s="1"/>
  <c r="EZ23"/>
  <c r="EO23"/>
  <c r="FH55"/>
  <c r="EO35"/>
  <c r="FG35"/>
  <c r="EZ35"/>
  <c r="EK39"/>
  <c r="FH39" s="1"/>
  <c r="FG53"/>
  <c r="EZ53"/>
  <c r="FG37"/>
  <c r="EZ37"/>
  <c r="EK37"/>
  <c r="FH37" s="1"/>
  <c r="FI37" s="1"/>
  <c r="EZ57"/>
  <c r="FH59"/>
  <c r="FG71"/>
  <c r="EZ71"/>
  <c r="DW53" i="18"/>
  <c r="AD114" i="19"/>
  <c r="BW111"/>
  <c r="BW110"/>
  <c r="BW108"/>
  <c r="BW106"/>
  <c r="BW109"/>
  <c r="BW105"/>
  <c r="BW103"/>
  <c r="BW107"/>
  <c r="BW104"/>
  <c r="BW101"/>
  <c r="BW98"/>
  <c r="BW96"/>
  <c r="BW95"/>
  <c r="BW93"/>
  <c r="BW102"/>
  <c r="BW99"/>
  <c r="BW97"/>
  <c r="BW94"/>
  <c r="BW91"/>
  <c r="BW89"/>
  <c r="BW100"/>
  <c r="BW92"/>
  <c r="BW90"/>
  <c r="BW88"/>
  <c r="BW86"/>
  <c r="BW84"/>
  <c r="BW82"/>
  <c r="BW81"/>
  <c r="BW80"/>
  <c r="BW78"/>
  <c r="BW85"/>
  <c r="BW83"/>
  <c r="BW77"/>
  <c r="BW75"/>
  <c r="BW72"/>
  <c r="BW70"/>
  <c r="BW68"/>
  <c r="BW66"/>
  <c r="BW87"/>
  <c r="BW79"/>
  <c r="BW76"/>
  <c r="BW74"/>
  <c r="BW73"/>
  <c r="BW71"/>
  <c r="BW69"/>
  <c r="BW67"/>
  <c r="BW65"/>
  <c r="BW63"/>
  <c r="BW61"/>
  <c r="BW58"/>
  <c r="BW55"/>
  <c r="BW53"/>
  <c r="BW51"/>
  <c r="BW49"/>
  <c r="BW62"/>
  <c r="BW57"/>
  <c r="BW54"/>
  <c r="BW48"/>
  <c r="BW46"/>
  <c r="BW44"/>
  <c r="BW42"/>
  <c r="BW40"/>
  <c r="BW38"/>
  <c r="BW36"/>
  <c r="BW33"/>
  <c r="BW31"/>
  <c r="BW29"/>
  <c r="BW28"/>
  <c r="BW26"/>
  <c r="BW64"/>
  <c r="BW60"/>
  <c r="BW59"/>
  <c r="BW56"/>
  <c r="BW52"/>
  <c r="BW50"/>
  <c r="BW47"/>
  <c r="BW45"/>
  <c r="BW43"/>
  <c r="BW41"/>
  <c r="BW39"/>
  <c r="BW34"/>
  <c r="BW30"/>
  <c r="BW23"/>
  <c r="BW21"/>
  <c r="BW19"/>
  <c r="BW16"/>
  <c r="BW15"/>
  <c r="BW13"/>
  <c r="BW11"/>
  <c r="BW9"/>
  <c r="BW6"/>
  <c r="BW5"/>
  <c r="BW4"/>
  <c r="BW37"/>
  <c r="BW35"/>
  <c r="BW32"/>
  <c r="BW27"/>
  <c r="BW25"/>
  <c r="BW24"/>
  <c r="BW22"/>
  <c r="BW20"/>
  <c r="BW18"/>
  <c r="BW17"/>
  <c r="BW14"/>
  <c r="BW12"/>
  <c r="BW10"/>
  <c r="BW8"/>
  <c r="BW7"/>
  <c r="BZ114"/>
  <c r="BT7"/>
  <c r="BR7"/>
  <c r="BP7"/>
  <c r="BN7"/>
  <c r="BL7"/>
  <c r="BJ7"/>
  <c r="BH7"/>
  <c r="BF7"/>
  <c r="BB7"/>
  <c r="AX7"/>
  <c r="AV7"/>
  <c r="AT7"/>
  <c r="AR7"/>
  <c r="AY7"/>
  <c r="AW7"/>
  <c r="AU7"/>
  <c r="AS7"/>
  <c r="BA7"/>
  <c r="BE7"/>
  <c r="BK7"/>
  <c r="BQ7"/>
  <c r="BU7"/>
  <c r="BC7"/>
  <c r="BI7"/>
  <c r="BM7"/>
  <c r="BS7"/>
  <c r="BT10"/>
  <c r="BR10"/>
  <c r="BP10"/>
  <c r="BN10"/>
  <c r="BL10"/>
  <c r="BJ10"/>
  <c r="BH10"/>
  <c r="BF10"/>
  <c r="BB10"/>
  <c r="AX10"/>
  <c r="AV10"/>
  <c r="AT10"/>
  <c r="AR10"/>
  <c r="AY10"/>
  <c r="AW10"/>
  <c r="AU10"/>
  <c r="AS10"/>
  <c r="BA10"/>
  <c r="BE10"/>
  <c r="BK10"/>
  <c r="BQ10"/>
  <c r="BU10"/>
  <c r="BC10"/>
  <c r="BI10"/>
  <c r="BM10"/>
  <c r="BS10"/>
  <c r="BT14"/>
  <c r="BR14"/>
  <c r="BP14"/>
  <c r="BN14"/>
  <c r="BL14"/>
  <c r="BJ14"/>
  <c r="BH14"/>
  <c r="BF14"/>
  <c r="BB14"/>
  <c r="AX14"/>
  <c r="AV14"/>
  <c r="AT14"/>
  <c r="AR14"/>
  <c r="AY14"/>
  <c r="AW14"/>
  <c r="AU14"/>
  <c r="AS14"/>
  <c r="BA14"/>
  <c r="BE14"/>
  <c r="BK14"/>
  <c r="BQ14"/>
  <c r="BU14"/>
  <c r="BC14"/>
  <c r="BI14"/>
  <c r="BM14"/>
  <c r="BS14"/>
  <c r="AX20"/>
  <c r="AV20"/>
  <c r="AT20"/>
  <c r="AR20"/>
  <c r="AY20"/>
  <c r="AW20"/>
  <c r="AU20"/>
  <c r="AS20"/>
  <c r="BC20"/>
  <c r="BI20"/>
  <c r="BM20"/>
  <c r="BS20"/>
  <c r="BB20"/>
  <c r="BH20"/>
  <c r="BL20"/>
  <c r="BP20"/>
  <c r="BT20"/>
  <c r="BA20"/>
  <c r="BE20"/>
  <c r="BK20"/>
  <c r="BQ20"/>
  <c r="BU20"/>
  <c r="BF20"/>
  <c r="BJ20"/>
  <c r="BN20"/>
  <c r="BR20"/>
  <c r="AX24"/>
  <c r="AV24"/>
  <c r="AT24"/>
  <c r="AR24"/>
  <c r="AY24"/>
  <c r="AW24"/>
  <c r="AU24"/>
  <c r="AS24"/>
  <c r="BC24"/>
  <c r="BI24"/>
  <c r="BM24"/>
  <c r="BS24"/>
  <c r="BB24"/>
  <c r="BH24"/>
  <c r="BL24"/>
  <c r="BP24"/>
  <c r="BT24"/>
  <c r="BA24"/>
  <c r="BE24"/>
  <c r="BK24"/>
  <c r="BQ24"/>
  <c r="BU24"/>
  <c r="BF24"/>
  <c r="BJ24"/>
  <c r="BN24"/>
  <c r="BR24"/>
  <c r="AY33"/>
  <c r="AW33"/>
  <c r="AU33"/>
  <c r="AS33"/>
  <c r="AX33"/>
  <c r="AT33"/>
  <c r="AV33"/>
  <c r="AR33"/>
  <c r="BH33"/>
  <c r="BP33"/>
  <c r="BA33"/>
  <c r="BE33"/>
  <c r="BI33"/>
  <c r="BM33"/>
  <c r="BQ33"/>
  <c r="BU33"/>
  <c r="BF33"/>
  <c r="BN33"/>
  <c r="BL33"/>
  <c r="BT33"/>
  <c r="BC33"/>
  <c r="BK33"/>
  <c r="BS33"/>
  <c r="BB33"/>
  <c r="BJ33"/>
  <c r="BR33"/>
  <c r="AY51"/>
  <c r="AW51"/>
  <c r="AU51"/>
  <c r="AS51"/>
  <c r="AX51"/>
  <c r="AT51"/>
  <c r="AV51"/>
  <c r="AR51"/>
  <c r="BF51"/>
  <c r="BJ51"/>
  <c r="BN51"/>
  <c r="BR51"/>
  <c r="BB51"/>
  <c r="BH51"/>
  <c r="BL51"/>
  <c r="BP51"/>
  <c r="BT51"/>
  <c r="BA51"/>
  <c r="BC51"/>
  <c r="BE51"/>
  <c r="BI51"/>
  <c r="BK51"/>
  <c r="BM51"/>
  <c r="BQ51"/>
  <c r="BS51"/>
  <c r="BU51"/>
  <c r="AY53"/>
  <c r="AW53"/>
  <c r="AU53"/>
  <c r="AS53"/>
  <c r="AX53"/>
  <c r="AT53"/>
  <c r="AV53"/>
  <c r="AR53"/>
  <c r="BB53"/>
  <c r="BH53"/>
  <c r="BL53"/>
  <c r="BP53"/>
  <c r="BT53"/>
  <c r="BA53"/>
  <c r="BC53"/>
  <c r="BE53"/>
  <c r="BI53"/>
  <c r="BK53"/>
  <c r="BM53"/>
  <c r="BQ53"/>
  <c r="BS53"/>
  <c r="BU53"/>
  <c r="BF53"/>
  <c r="BJ53"/>
  <c r="BN53"/>
  <c r="BR53"/>
  <c r="AY58"/>
  <c r="AW58"/>
  <c r="AU58"/>
  <c r="AS58"/>
  <c r="AV58"/>
  <c r="AR58"/>
  <c r="AX58"/>
  <c r="AT58"/>
  <c r="BF58"/>
  <c r="BJ58"/>
  <c r="BN58"/>
  <c r="BR58"/>
  <c r="BA58"/>
  <c r="BC58"/>
  <c r="BE58"/>
  <c r="BG58" s="1"/>
  <c r="BI58"/>
  <c r="BK58"/>
  <c r="BM58"/>
  <c r="BQ58"/>
  <c r="BS58"/>
  <c r="BU58"/>
  <c r="BB58"/>
  <c r="BH58"/>
  <c r="BO58" s="1"/>
  <c r="BL58"/>
  <c r="BP58"/>
  <c r="BV58" s="1"/>
  <c r="BT58"/>
  <c r="AY63"/>
  <c r="AW63"/>
  <c r="AU63"/>
  <c r="AS63"/>
  <c r="AV63"/>
  <c r="AR63"/>
  <c r="AX63"/>
  <c r="AT63"/>
  <c r="BB63"/>
  <c r="BH63"/>
  <c r="BL63"/>
  <c r="BP63"/>
  <c r="BT63"/>
  <c r="BA63"/>
  <c r="BC63"/>
  <c r="BE63"/>
  <c r="BI63"/>
  <c r="BK63"/>
  <c r="BM63"/>
  <c r="BQ63"/>
  <c r="BS63"/>
  <c r="BU63"/>
  <c r="BF63"/>
  <c r="BJ63"/>
  <c r="BN63"/>
  <c r="BR63"/>
  <c r="AX76"/>
  <c r="AV76"/>
  <c r="AT76"/>
  <c r="AR76"/>
  <c r="AY76"/>
  <c r="AW76"/>
  <c r="AU76"/>
  <c r="AS76"/>
  <c r="BB76"/>
  <c r="BH76"/>
  <c r="BJ76"/>
  <c r="BN76"/>
  <c r="BP76"/>
  <c r="BR76"/>
  <c r="BF76"/>
  <c r="BL76"/>
  <c r="BT76"/>
  <c r="BA76"/>
  <c r="BC76"/>
  <c r="BE76"/>
  <c r="BI76"/>
  <c r="BK76"/>
  <c r="BM76"/>
  <c r="BQ76"/>
  <c r="BS76"/>
  <c r="BU76"/>
  <c r="AX77"/>
  <c r="AV77"/>
  <c r="AT77"/>
  <c r="AR77"/>
  <c r="AY77"/>
  <c r="AU77"/>
  <c r="AW77"/>
  <c r="AS77"/>
  <c r="BB77"/>
  <c r="BL77"/>
  <c r="BT77"/>
  <c r="BA77"/>
  <c r="BE77"/>
  <c r="BG77" s="1"/>
  <c r="BF77"/>
  <c r="BH77"/>
  <c r="BJ77"/>
  <c r="BN77"/>
  <c r="BP77"/>
  <c r="BR77"/>
  <c r="BC77"/>
  <c r="BI77"/>
  <c r="BK77"/>
  <c r="BM77"/>
  <c r="BQ77"/>
  <c r="BS77"/>
  <c r="BU77"/>
  <c r="AY84"/>
  <c r="AW84"/>
  <c r="AU84"/>
  <c r="AS84"/>
  <c r="AV84"/>
  <c r="AR84"/>
  <c r="AX84"/>
  <c r="AT84"/>
  <c r="BF84"/>
  <c r="BH84"/>
  <c r="BJ84"/>
  <c r="BL84"/>
  <c r="BN84"/>
  <c r="BP84"/>
  <c r="BR84"/>
  <c r="BT84"/>
  <c r="BA84"/>
  <c r="BC84"/>
  <c r="BE84"/>
  <c r="BG84" s="1"/>
  <c r="BI84"/>
  <c r="BK84"/>
  <c r="BM84"/>
  <c r="BQ84"/>
  <c r="BS84"/>
  <c r="BU84"/>
  <c r="BB84"/>
  <c r="AY86"/>
  <c r="AW86"/>
  <c r="AU86"/>
  <c r="AS86"/>
  <c r="AV86"/>
  <c r="AR86"/>
  <c r="AX86"/>
  <c r="AT86"/>
  <c r="BB86"/>
  <c r="BF86"/>
  <c r="BH86"/>
  <c r="BJ86"/>
  <c r="BL86"/>
  <c r="BN86"/>
  <c r="BP86"/>
  <c r="BR86"/>
  <c r="BT86"/>
  <c r="BA86"/>
  <c r="BC86"/>
  <c r="BE86"/>
  <c r="BG86" s="1"/>
  <c r="BI86"/>
  <c r="BK86"/>
  <c r="BM86"/>
  <c r="BQ86"/>
  <c r="BS86"/>
  <c r="BU86"/>
  <c r="AY98"/>
  <c r="AW98"/>
  <c r="AU98"/>
  <c r="AS98"/>
  <c r="AV98"/>
  <c r="AR98"/>
  <c r="AT98"/>
  <c r="AX98"/>
  <c r="BB98"/>
  <c r="BF98"/>
  <c r="BH98"/>
  <c r="BL98"/>
  <c r="BP98"/>
  <c r="BJ98"/>
  <c r="BN98"/>
  <c r="BR98"/>
  <c r="BT98"/>
  <c r="BA98"/>
  <c r="BC98"/>
  <c r="BE98"/>
  <c r="BG98" s="1"/>
  <c r="BI98"/>
  <c r="BK98"/>
  <c r="BM98"/>
  <c r="BQ98"/>
  <c r="BS98"/>
  <c r="BU98"/>
  <c r="AX100"/>
  <c r="AV100"/>
  <c r="AT100"/>
  <c r="AR100"/>
  <c r="AW100"/>
  <c r="AS100"/>
  <c r="AY100"/>
  <c r="AU100"/>
  <c r="BF100"/>
  <c r="BJ100"/>
  <c r="BN100"/>
  <c r="BR100"/>
  <c r="BB100"/>
  <c r="BH100"/>
  <c r="BL100"/>
  <c r="BP100"/>
  <c r="BT100"/>
  <c r="BA100"/>
  <c r="BC100"/>
  <c r="BE100"/>
  <c r="BI100"/>
  <c r="BK100"/>
  <c r="BM100"/>
  <c r="BQ100"/>
  <c r="BS100"/>
  <c r="BU100"/>
  <c r="AY101"/>
  <c r="AW101"/>
  <c r="AU101"/>
  <c r="AS101"/>
  <c r="AX101"/>
  <c r="AT101"/>
  <c r="AV101"/>
  <c r="AR101"/>
  <c r="BB101"/>
  <c r="BT101"/>
  <c r="BA101"/>
  <c r="BD101" s="1"/>
  <c r="BC101"/>
  <c r="BE101"/>
  <c r="BG101" s="1"/>
  <c r="BI101"/>
  <c r="BK101"/>
  <c r="BM101"/>
  <c r="BQ101"/>
  <c r="BS101"/>
  <c r="BU101"/>
  <c r="BF101"/>
  <c r="BH101"/>
  <c r="BJ101"/>
  <c r="BL101"/>
  <c r="BN101"/>
  <c r="BP101"/>
  <c r="BV101" s="1"/>
  <c r="BR101"/>
  <c r="AY110"/>
  <c r="AW110"/>
  <c r="AU110"/>
  <c r="AS110"/>
  <c r="AV110"/>
  <c r="AR110"/>
  <c r="AX110"/>
  <c r="AT110"/>
  <c r="BF110"/>
  <c r="BJ110"/>
  <c r="BN110"/>
  <c r="BR110"/>
  <c r="BA110"/>
  <c r="BD110" s="1"/>
  <c r="BC110"/>
  <c r="BE110"/>
  <c r="BG110" s="1"/>
  <c r="BI110"/>
  <c r="BK110"/>
  <c r="BM110"/>
  <c r="BQ110"/>
  <c r="BS110"/>
  <c r="BU110"/>
  <c r="BB110"/>
  <c r="BH110"/>
  <c r="BO110" s="1"/>
  <c r="BL110"/>
  <c r="BP110"/>
  <c r="BV110" s="1"/>
  <c r="BT110"/>
  <c r="AY6"/>
  <c r="AW6"/>
  <c r="AU6"/>
  <c r="AS6"/>
  <c r="AX6"/>
  <c r="AV6"/>
  <c r="AT6"/>
  <c r="AR6"/>
  <c r="BB6"/>
  <c r="BH6"/>
  <c r="BL6"/>
  <c r="BP6"/>
  <c r="BT6"/>
  <c r="BC6"/>
  <c r="BI6"/>
  <c r="BM6"/>
  <c r="BS6"/>
  <c r="BF6"/>
  <c r="BJ6"/>
  <c r="BN6"/>
  <c r="BR6"/>
  <c r="BA6"/>
  <c r="BE6"/>
  <c r="BG6" s="1"/>
  <c r="BK6"/>
  <c r="BQ6"/>
  <c r="BU6"/>
  <c r="AX22"/>
  <c r="AV22"/>
  <c r="AT22"/>
  <c r="AR22"/>
  <c r="AY22"/>
  <c r="AW22"/>
  <c r="AU22"/>
  <c r="AS22"/>
  <c r="BC22"/>
  <c r="BI22"/>
  <c r="BM22"/>
  <c r="BS22"/>
  <c r="BF22"/>
  <c r="BJ22"/>
  <c r="BN22"/>
  <c r="BR22"/>
  <c r="BA22"/>
  <c r="BD22" s="1"/>
  <c r="BE22"/>
  <c r="BK22"/>
  <c r="BQ22"/>
  <c r="BU22"/>
  <c r="BB22"/>
  <c r="BH22"/>
  <c r="BO22" s="1"/>
  <c r="BL22"/>
  <c r="BP22"/>
  <c r="BV22" s="1"/>
  <c r="BT22"/>
  <c r="AY44"/>
  <c r="AW44"/>
  <c r="AU44"/>
  <c r="AS44"/>
  <c r="AX44"/>
  <c r="AV44"/>
  <c r="AT44"/>
  <c r="AR44"/>
  <c r="BB44"/>
  <c r="BH44"/>
  <c r="BL44"/>
  <c r="BP44"/>
  <c r="BT44"/>
  <c r="BC44"/>
  <c r="BK44"/>
  <c r="BS44"/>
  <c r="BF44"/>
  <c r="BJ44"/>
  <c r="BN44"/>
  <c r="BR44"/>
  <c r="BA44"/>
  <c r="BD44" s="1"/>
  <c r="BE44"/>
  <c r="BI44"/>
  <c r="BM44"/>
  <c r="BQ44"/>
  <c r="BU44"/>
  <c r="AX47"/>
  <c r="AV47"/>
  <c r="AT47"/>
  <c r="AR47"/>
  <c r="AY47"/>
  <c r="AW47"/>
  <c r="AU47"/>
  <c r="AS47"/>
  <c r="BB47"/>
  <c r="BH47"/>
  <c r="BL47"/>
  <c r="BP47"/>
  <c r="BT47"/>
  <c r="BA47"/>
  <c r="BC47"/>
  <c r="BE47"/>
  <c r="BI47"/>
  <c r="BK47"/>
  <c r="BM47"/>
  <c r="BQ47"/>
  <c r="BS47"/>
  <c r="BU47"/>
  <c r="BF47"/>
  <c r="BJ47"/>
  <c r="BN47"/>
  <c r="BR47"/>
  <c r="AY26"/>
  <c r="AW26"/>
  <c r="AU26"/>
  <c r="AS26"/>
  <c r="AX26"/>
  <c r="AT26"/>
  <c r="AV26"/>
  <c r="AR26"/>
  <c r="BH26"/>
  <c r="BP26"/>
  <c r="BA26"/>
  <c r="BE26"/>
  <c r="BI26"/>
  <c r="BM26"/>
  <c r="BQ26"/>
  <c r="BU26"/>
  <c r="BF26"/>
  <c r="BN26"/>
  <c r="BL26"/>
  <c r="BT26"/>
  <c r="BC26"/>
  <c r="BK26"/>
  <c r="BS26"/>
  <c r="BB26"/>
  <c r="BJ26"/>
  <c r="BR26"/>
  <c r="AY28"/>
  <c r="AW28"/>
  <c r="AU28"/>
  <c r="AS28"/>
  <c r="AX28"/>
  <c r="AT28"/>
  <c r="AV28"/>
  <c r="AR28"/>
  <c r="BL28"/>
  <c r="BT28"/>
  <c r="BC28"/>
  <c r="BK28"/>
  <c r="BS28"/>
  <c r="BF28"/>
  <c r="BN28"/>
  <c r="BH28"/>
  <c r="BP28"/>
  <c r="BA28"/>
  <c r="BE28"/>
  <c r="BG28" s="1"/>
  <c r="BI28"/>
  <c r="BM28"/>
  <c r="BQ28"/>
  <c r="BU28"/>
  <c r="BB28"/>
  <c r="BJ28"/>
  <c r="BR28"/>
  <c r="AY55"/>
  <c r="AW55"/>
  <c r="AU55"/>
  <c r="AS55"/>
  <c r="AV55"/>
  <c r="AR55"/>
  <c r="AX55"/>
  <c r="AT55"/>
  <c r="BB55"/>
  <c r="BH55"/>
  <c r="BL55"/>
  <c r="BP55"/>
  <c r="BT55"/>
  <c r="BF55"/>
  <c r="BJ55"/>
  <c r="BN55"/>
  <c r="BR55"/>
  <c r="BA55"/>
  <c r="BC55"/>
  <c r="BE55"/>
  <c r="BG55" s="1"/>
  <c r="BI55"/>
  <c r="BK55"/>
  <c r="BM55"/>
  <c r="BQ55"/>
  <c r="BS55"/>
  <c r="BU55"/>
  <c r="AY61"/>
  <c r="AW61"/>
  <c r="AU61"/>
  <c r="AS61"/>
  <c r="AX61"/>
  <c r="AT61"/>
  <c r="AV61"/>
  <c r="AR61"/>
  <c r="BF61"/>
  <c r="BJ61"/>
  <c r="BN61"/>
  <c r="BR61"/>
  <c r="BB61"/>
  <c r="BH61"/>
  <c r="BL61"/>
  <c r="BP61"/>
  <c r="BT61"/>
  <c r="BA61"/>
  <c r="BC61"/>
  <c r="BE61"/>
  <c r="BI61"/>
  <c r="BK61"/>
  <c r="BM61"/>
  <c r="BQ61"/>
  <c r="BS61"/>
  <c r="BU61"/>
  <c r="AX71"/>
  <c r="AV71"/>
  <c r="AT71"/>
  <c r="AR71"/>
  <c r="AY71"/>
  <c r="AW71"/>
  <c r="AU71"/>
  <c r="AS71"/>
  <c r="BF71"/>
  <c r="BJ71"/>
  <c r="BN71"/>
  <c r="BR71"/>
  <c r="BA71"/>
  <c r="BC71"/>
  <c r="BE71"/>
  <c r="BG71" s="1"/>
  <c r="BI71"/>
  <c r="BK71"/>
  <c r="BM71"/>
  <c r="BQ71"/>
  <c r="BS71"/>
  <c r="BU71"/>
  <c r="BB71"/>
  <c r="BH71"/>
  <c r="BO71" s="1"/>
  <c r="BL71"/>
  <c r="BP71"/>
  <c r="BV71" s="1"/>
  <c r="BT71"/>
  <c r="AY88"/>
  <c r="AW88"/>
  <c r="AU88"/>
  <c r="AS88"/>
  <c r="AX88"/>
  <c r="AV88"/>
  <c r="AT88"/>
  <c r="AR88"/>
  <c r="BF88"/>
  <c r="BH88"/>
  <c r="BL88"/>
  <c r="BP88"/>
  <c r="BT88"/>
  <c r="BA88"/>
  <c r="BC88"/>
  <c r="BE88"/>
  <c r="BI88"/>
  <c r="BK88"/>
  <c r="BM88"/>
  <c r="BQ88"/>
  <c r="BS88"/>
  <c r="BU88"/>
  <c r="BB88"/>
  <c r="BJ88"/>
  <c r="BN88"/>
  <c r="BR88"/>
  <c r="AY95"/>
  <c r="AW95"/>
  <c r="AU95"/>
  <c r="AS95"/>
  <c r="AV95"/>
  <c r="AR95"/>
  <c r="AT95"/>
  <c r="AX95"/>
  <c r="BJ95"/>
  <c r="BN95"/>
  <c r="BR95"/>
  <c r="BT95"/>
  <c r="BB95"/>
  <c r="BF95"/>
  <c r="BH95"/>
  <c r="BL95"/>
  <c r="BP95"/>
  <c r="BA95"/>
  <c r="BC95"/>
  <c r="BE95"/>
  <c r="BG95" s="1"/>
  <c r="BI95"/>
  <c r="BK95"/>
  <c r="BM95"/>
  <c r="BQ95"/>
  <c r="BS95"/>
  <c r="BU95"/>
  <c r="AY108"/>
  <c r="AW108"/>
  <c r="AU108"/>
  <c r="AS108"/>
  <c r="AX108"/>
  <c r="AT108"/>
  <c r="AV108"/>
  <c r="AR108"/>
  <c r="BF108"/>
  <c r="BH108"/>
  <c r="BJ108"/>
  <c r="BL108"/>
  <c r="BN108"/>
  <c r="BP108"/>
  <c r="BR108"/>
  <c r="BT108"/>
  <c r="BB108"/>
  <c r="BA108"/>
  <c r="BC108"/>
  <c r="BE108"/>
  <c r="BI108"/>
  <c r="BK108"/>
  <c r="BM108"/>
  <c r="BQ108"/>
  <c r="BS108"/>
  <c r="BU108"/>
  <c r="AL11" i="17"/>
  <c r="AL5"/>
  <c r="AL8"/>
  <c r="AL35"/>
  <c r="AL49"/>
  <c r="AL82"/>
  <c r="AL64"/>
  <c r="DW20" i="18"/>
  <c r="DW82"/>
  <c r="DW72"/>
  <c r="DW19"/>
  <c r="DW12"/>
  <c r="DW40"/>
  <c r="DW68"/>
  <c r="DW73"/>
  <c r="DW75"/>
  <c r="DW86"/>
  <c r="DW80"/>
  <c r="DW78"/>
  <c r="DW66"/>
  <c r="BO99" i="19"/>
  <c r="BO90"/>
  <c r="BO82"/>
  <c r="BO62"/>
  <c r="BO56"/>
  <c r="BO39"/>
  <c r="BO27"/>
  <c r="BO48"/>
  <c r="BV99"/>
  <c r="BV90"/>
  <c r="BV82"/>
  <c r="BV62"/>
  <c r="BV56"/>
  <c r="BV39"/>
  <c r="BV27"/>
  <c r="BV48"/>
  <c r="BO29"/>
  <c r="BX29" s="1"/>
  <c r="BY29" s="1"/>
  <c r="BD92"/>
  <c r="BD97"/>
  <c r="BD79"/>
  <c r="BD64"/>
  <c r="BD52"/>
  <c r="BD46"/>
  <c r="BG92"/>
  <c r="BG79"/>
  <c r="BG74"/>
  <c r="BG64"/>
  <c r="BG46"/>
  <c r="BG38"/>
  <c r="BG57"/>
  <c r="BO31"/>
  <c r="BG37"/>
  <c r="AL99"/>
  <c r="AL109"/>
  <c r="AL111"/>
  <c r="AL17"/>
  <c r="AL35"/>
  <c r="AZ49"/>
  <c r="AZ56"/>
  <c r="AZ64"/>
  <c r="AZ52"/>
  <c r="BX52" s="1"/>
  <c r="AZ65"/>
  <c r="AZ82"/>
  <c r="AZ72"/>
  <c r="AL73"/>
  <c r="AL78"/>
  <c r="AL89"/>
  <c r="AZ90"/>
  <c r="AZ97"/>
  <c r="AZ102"/>
  <c r="BO107"/>
  <c r="BO92"/>
  <c r="BO93"/>
  <c r="BO74"/>
  <c r="BO80"/>
  <c r="BO64"/>
  <c r="BO50"/>
  <c r="BO37"/>
  <c r="BO46"/>
  <c r="BO38"/>
  <c r="BV107"/>
  <c r="BV92"/>
  <c r="BV93"/>
  <c r="BV74"/>
  <c r="BV80"/>
  <c r="BV64"/>
  <c r="BV50"/>
  <c r="BV37"/>
  <c r="BV46"/>
  <c r="BV38"/>
  <c r="AI114"/>
  <c r="AL13"/>
  <c r="AL15"/>
  <c r="BO19"/>
  <c r="BV19"/>
  <c r="BD107"/>
  <c r="BD99"/>
  <c r="BD80"/>
  <c r="BD94"/>
  <c r="BD65"/>
  <c r="BD50"/>
  <c r="BD40"/>
  <c r="BD31"/>
  <c r="BG107"/>
  <c r="BG50"/>
  <c r="BG40"/>
  <c r="AL27"/>
  <c r="BD13"/>
  <c r="BD37"/>
  <c r="AL46"/>
  <c r="AL52"/>
  <c r="AL66"/>
  <c r="AL43"/>
  <c r="AL79"/>
  <c r="AL87"/>
  <c r="AL70"/>
  <c r="AL97"/>
  <c r="AZ19"/>
  <c r="AZ23"/>
  <c r="AZ27"/>
  <c r="AZ29"/>
  <c r="AZ37"/>
  <c r="AZ40"/>
  <c r="BX40" s="1"/>
  <c r="BY40" s="1"/>
  <c r="AZ46"/>
  <c r="AZ48"/>
  <c r="AL69"/>
  <c r="AZ74"/>
  <c r="AL88"/>
  <c r="AZ92"/>
  <c r="AZ93"/>
  <c r="BG8"/>
  <c r="AZ8"/>
  <c r="BO8"/>
  <c r="BV8"/>
  <c r="BG17"/>
  <c r="AZ17"/>
  <c r="BO17"/>
  <c r="BV17"/>
  <c r="BG18"/>
  <c r="AZ18"/>
  <c r="BO18"/>
  <c r="BV18"/>
  <c r="BD54"/>
  <c r="BV54"/>
  <c r="BO54"/>
  <c r="BD70"/>
  <c r="BD78"/>
  <c r="BG89"/>
  <c r="BD89"/>
  <c r="BV89"/>
  <c r="BG9"/>
  <c r="BG11"/>
  <c r="BG15"/>
  <c r="BD34"/>
  <c r="BG35"/>
  <c r="BD68"/>
  <c r="BD75"/>
  <c r="BD83"/>
  <c r="BV83"/>
  <c r="BD85"/>
  <c r="BV85"/>
  <c r="BD103"/>
  <c r="BV104"/>
  <c r="BO104"/>
  <c r="AY96"/>
  <c r="AW96"/>
  <c r="AU96"/>
  <c r="AS96"/>
  <c r="AX96"/>
  <c r="AT96"/>
  <c r="AV96"/>
  <c r="AR96"/>
  <c r="BF96"/>
  <c r="BH96"/>
  <c r="BJ96"/>
  <c r="BL96"/>
  <c r="BN96"/>
  <c r="BP96"/>
  <c r="BR96"/>
  <c r="BA96"/>
  <c r="BC96"/>
  <c r="BE96"/>
  <c r="BI96"/>
  <c r="BK96"/>
  <c r="BM96"/>
  <c r="BQ96"/>
  <c r="BS96"/>
  <c r="BU96"/>
  <c r="BB96"/>
  <c r="BT96"/>
  <c r="AB114"/>
  <c r="AY4"/>
  <c r="AW4"/>
  <c r="AU4"/>
  <c r="AS4"/>
  <c r="AX4"/>
  <c r="AV4"/>
  <c r="AT4"/>
  <c r="AR4"/>
  <c r="BB4"/>
  <c r="BH4"/>
  <c r="BL4"/>
  <c r="BP4"/>
  <c r="BT4"/>
  <c r="BA4"/>
  <c r="BE4"/>
  <c r="BK4"/>
  <c r="BQ4"/>
  <c r="BU4"/>
  <c r="BF4"/>
  <c r="BJ4"/>
  <c r="BN4"/>
  <c r="BR4"/>
  <c r="BC4"/>
  <c r="BI4"/>
  <c r="BM4"/>
  <c r="BS4"/>
  <c r="BS114" s="1"/>
  <c r="AX87"/>
  <c r="AV87"/>
  <c r="AT87"/>
  <c r="AR87"/>
  <c r="AW87"/>
  <c r="AS87"/>
  <c r="AY87"/>
  <c r="AU87"/>
  <c r="BB87"/>
  <c r="BL87"/>
  <c r="BT87"/>
  <c r="BF87"/>
  <c r="BH87"/>
  <c r="BJ87"/>
  <c r="BN87"/>
  <c r="BP87"/>
  <c r="BR87"/>
  <c r="BA87"/>
  <c r="BD87" s="1"/>
  <c r="BC87"/>
  <c r="BE87"/>
  <c r="BG87" s="1"/>
  <c r="BI87"/>
  <c r="BK87"/>
  <c r="BM87"/>
  <c r="BQ87"/>
  <c r="BS87"/>
  <c r="BU87"/>
  <c r="AL19" i="17"/>
  <c r="AJ114" i="19"/>
  <c r="BX65"/>
  <c r="BY65" s="1"/>
  <c r="BX13"/>
  <c r="BY13" s="1"/>
  <c r="BD59"/>
  <c r="BD39"/>
  <c r="BG97"/>
  <c r="BG90"/>
  <c r="BG72"/>
  <c r="BG49"/>
  <c r="BG42"/>
  <c r="BD27"/>
  <c r="BV31"/>
  <c r="AL105"/>
  <c r="AE114"/>
  <c r="AZ25"/>
  <c r="AZ32"/>
  <c r="BX32" s="1"/>
  <c r="AQ114"/>
  <c r="AZ31"/>
  <c r="AZ62"/>
  <c r="AZ99"/>
  <c r="AZ107"/>
  <c r="AL103"/>
  <c r="AL104"/>
  <c r="AL106"/>
  <c r="BO97"/>
  <c r="BO81"/>
  <c r="BO67"/>
  <c r="BO72"/>
  <c r="BO57"/>
  <c r="BO49"/>
  <c r="BO25"/>
  <c r="BO42"/>
  <c r="BV97"/>
  <c r="BV91"/>
  <c r="BV67"/>
  <c r="BX72"/>
  <c r="BY72" s="1"/>
  <c r="BV57"/>
  <c r="BV49"/>
  <c r="BX49" s="1"/>
  <c r="BY49" s="1"/>
  <c r="BV25"/>
  <c r="BV42"/>
  <c r="BX42" s="1"/>
  <c r="BY42" s="1"/>
  <c r="AL32"/>
  <c r="BO23"/>
  <c r="BV23"/>
  <c r="BV36"/>
  <c r="BD82"/>
  <c r="BD102"/>
  <c r="BX102" s="1"/>
  <c r="BY102" s="1"/>
  <c r="BD66"/>
  <c r="BX66" s="1"/>
  <c r="BY66" s="1"/>
  <c r="BD48"/>
  <c r="BD36"/>
  <c r="BG91"/>
  <c r="BG27"/>
  <c r="AL56"/>
  <c r="AL64"/>
  <c r="AL54"/>
  <c r="AL39"/>
  <c r="AL45"/>
  <c r="AL85"/>
  <c r="AL74"/>
  <c r="AZ12"/>
  <c r="BX12" s="1"/>
  <c r="BY12" s="1"/>
  <c r="AL5"/>
  <c r="AZ39"/>
  <c r="AL44"/>
  <c r="AZ50"/>
  <c r="AZ59"/>
  <c r="AL60"/>
  <c r="AZ57"/>
  <c r="AZ67"/>
  <c r="AZ79"/>
  <c r="BX79" s="1"/>
  <c r="BY79" s="1"/>
  <c r="AZ81"/>
  <c r="AZ91"/>
  <c r="AZ94"/>
  <c r="BV5"/>
  <c r="BO5"/>
  <c r="BV21"/>
  <c r="BO21"/>
  <c r="BV41"/>
  <c r="BO41"/>
  <c r="AZ41"/>
  <c r="BV43"/>
  <c r="BO43"/>
  <c r="AZ43"/>
  <c r="BV45"/>
  <c r="BO45"/>
  <c r="AZ45"/>
  <c r="AZ54"/>
  <c r="BV60"/>
  <c r="AZ60"/>
  <c r="BV69"/>
  <c r="BO69"/>
  <c r="AZ69"/>
  <c r="BV70"/>
  <c r="BO70"/>
  <c r="BV78"/>
  <c r="BO78"/>
  <c r="AZ78"/>
  <c r="BO89"/>
  <c r="AZ89"/>
  <c r="BV106"/>
  <c r="BO106"/>
  <c r="AZ106"/>
  <c r="BV111"/>
  <c r="BO111"/>
  <c r="AZ111"/>
  <c r="AL4"/>
  <c r="BV9"/>
  <c r="BO9"/>
  <c r="BV11"/>
  <c r="BO11"/>
  <c r="BV15"/>
  <c r="BO15"/>
  <c r="BV16"/>
  <c r="BO16"/>
  <c r="BV30"/>
  <c r="AZ30"/>
  <c r="BO34"/>
  <c r="AZ34"/>
  <c r="BX34" s="1"/>
  <c r="BY34" s="1"/>
  <c r="BV35"/>
  <c r="BO35"/>
  <c r="AZ35"/>
  <c r="BV68"/>
  <c r="BX68" s="1"/>
  <c r="BY68" s="1"/>
  <c r="BO68"/>
  <c r="BV73"/>
  <c r="BO73"/>
  <c r="AZ73"/>
  <c r="BV75"/>
  <c r="BO75"/>
  <c r="BO83"/>
  <c r="AZ83"/>
  <c r="BO85"/>
  <c r="AZ85"/>
  <c r="BV103"/>
  <c r="BX103" s="1"/>
  <c r="AZ104"/>
  <c r="BV105"/>
  <c r="BO105"/>
  <c r="AZ105"/>
  <c r="BV109"/>
  <c r="BO109"/>
  <c r="AZ109"/>
  <c r="DM24" i="18"/>
  <c r="DP24"/>
  <c r="DW24" s="1"/>
  <c r="AL18" i="17"/>
  <c r="AL21"/>
  <c r="AH114"/>
  <c r="AL30"/>
  <c r="AL43"/>
  <c r="AL50"/>
  <c r="AL76"/>
  <c r="AL81"/>
  <c r="AL83"/>
  <c r="AL96"/>
  <c r="AL104"/>
  <c r="DW59" i="18"/>
  <c r="DW26"/>
  <c r="DW28"/>
  <c r="EZ50"/>
  <c r="EZ84"/>
  <c r="FG74"/>
  <c r="FG60"/>
  <c r="FG48"/>
  <c r="DW71"/>
  <c r="FG79"/>
  <c r="DW23"/>
  <c r="DW34"/>
  <c r="EJ47"/>
  <c r="EH47"/>
  <c r="EF47"/>
  <c r="ED47"/>
  <c r="EG47"/>
  <c r="EC47"/>
  <c r="FC47"/>
  <c r="EU47"/>
  <c r="EM47"/>
  <c r="EE47"/>
  <c r="EY47"/>
  <c r="EQ47"/>
  <c r="EI47"/>
  <c r="EP47"/>
  <c r="ER47" s="1"/>
  <c r="ET47"/>
  <c r="EV47"/>
  <c r="EN47"/>
  <c r="ES47"/>
  <c r="FA47"/>
  <c r="EX47"/>
  <c r="FB47"/>
  <c r="FD47"/>
  <c r="FF47"/>
  <c r="EL47"/>
  <c r="EW47"/>
  <c r="FE47"/>
  <c r="DM10"/>
  <c r="DP10"/>
  <c r="DW10" s="1"/>
  <c r="DM30"/>
  <c r="DP30"/>
  <c r="DW30" s="1"/>
  <c r="EI27"/>
  <c r="EG27"/>
  <c r="EE27"/>
  <c r="EC27"/>
  <c r="EJ27"/>
  <c r="EF27"/>
  <c r="EL27"/>
  <c r="EO27" s="1"/>
  <c r="EH27"/>
  <c r="ED27"/>
  <c r="EP27"/>
  <c r="EX27"/>
  <c r="FF27"/>
  <c r="EV27"/>
  <c r="EQ27"/>
  <c r="EU27"/>
  <c r="EY27"/>
  <c r="FC27"/>
  <c r="ET27"/>
  <c r="FB27"/>
  <c r="EN27"/>
  <c r="FD27"/>
  <c r="EM27"/>
  <c r="ES27"/>
  <c r="EZ27" s="1"/>
  <c r="EW27"/>
  <c r="FA27"/>
  <c r="FG27" s="1"/>
  <c r="FE27"/>
  <c r="EI28"/>
  <c r="EG28"/>
  <c r="EE28"/>
  <c r="EC28"/>
  <c r="EH28"/>
  <c r="ED28"/>
  <c r="EN28"/>
  <c r="EJ28"/>
  <c r="EF28"/>
  <c r="EV28"/>
  <c r="EL28"/>
  <c r="ET28"/>
  <c r="FB28"/>
  <c r="EQ28"/>
  <c r="EU28"/>
  <c r="EY28"/>
  <c r="FC28"/>
  <c r="FD28"/>
  <c r="EP28"/>
  <c r="EX28"/>
  <c r="FF28"/>
  <c r="EM28"/>
  <c r="ES28"/>
  <c r="EW28"/>
  <c r="FA28"/>
  <c r="FE28"/>
  <c r="EI18"/>
  <c r="EG18"/>
  <c r="EE18"/>
  <c r="EC18"/>
  <c r="EH18"/>
  <c r="ED18"/>
  <c r="EN18"/>
  <c r="EJ18"/>
  <c r="EF18"/>
  <c r="FD18"/>
  <c r="EP18"/>
  <c r="ER18" s="1"/>
  <c r="EX18"/>
  <c r="FF18"/>
  <c r="EQ18"/>
  <c r="EU18"/>
  <c r="EY18"/>
  <c r="FC18"/>
  <c r="EV18"/>
  <c r="EL18"/>
  <c r="EO18" s="1"/>
  <c r="ET18"/>
  <c r="FB18"/>
  <c r="EM18"/>
  <c r="ES18"/>
  <c r="EZ18" s="1"/>
  <c r="EW18"/>
  <c r="FA18"/>
  <c r="FG18" s="1"/>
  <c r="FE18"/>
  <c r="EI44"/>
  <c r="EG44"/>
  <c r="EE44"/>
  <c r="EC44"/>
  <c r="EH44"/>
  <c r="ED44"/>
  <c r="EJ44"/>
  <c r="EN44"/>
  <c r="EF44"/>
  <c r="ET44"/>
  <c r="FB44"/>
  <c r="FF44"/>
  <c r="EL44"/>
  <c r="EV44"/>
  <c r="ES44"/>
  <c r="EU44"/>
  <c r="EW44"/>
  <c r="EY44"/>
  <c r="FA44"/>
  <c r="FE44"/>
  <c r="EP44"/>
  <c r="EX44"/>
  <c r="FD44"/>
  <c r="EM44"/>
  <c r="EQ44"/>
  <c r="FC44"/>
  <c r="EI64"/>
  <c r="EG64"/>
  <c r="EE64"/>
  <c r="EC64"/>
  <c r="EJ64"/>
  <c r="EF64"/>
  <c r="EH64"/>
  <c r="ED64"/>
  <c r="EV64"/>
  <c r="EX64"/>
  <c r="FB64"/>
  <c r="FD64"/>
  <c r="FF64"/>
  <c r="ES64"/>
  <c r="EU64"/>
  <c r="EW64"/>
  <c r="EY64"/>
  <c r="FA64"/>
  <c r="FE64"/>
  <c r="EP64"/>
  <c r="ET64"/>
  <c r="EL64"/>
  <c r="EN64"/>
  <c r="EM64"/>
  <c r="EQ64"/>
  <c r="FC64"/>
  <c r="EI14"/>
  <c r="EG14"/>
  <c r="EE14"/>
  <c r="EC14"/>
  <c r="EJ14"/>
  <c r="EF14"/>
  <c r="EL14"/>
  <c r="EH14"/>
  <c r="ED14"/>
  <c r="EP14"/>
  <c r="EX14"/>
  <c r="FF14"/>
  <c r="EV14"/>
  <c r="EQ14"/>
  <c r="EU14"/>
  <c r="EY14"/>
  <c r="FC14"/>
  <c r="ET14"/>
  <c r="FB14"/>
  <c r="EN14"/>
  <c r="FD14"/>
  <c r="EM14"/>
  <c r="ES14"/>
  <c r="EW14"/>
  <c r="FA14"/>
  <c r="FE14"/>
  <c r="EI35"/>
  <c r="EG35"/>
  <c r="EE35"/>
  <c r="EC35"/>
  <c r="EH35"/>
  <c r="ED35"/>
  <c r="EN35"/>
  <c r="EJ35"/>
  <c r="EF35"/>
  <c r="FD35"/>
  <c r="EP35"/>
  <c r="ER35" s="1"/>
  <c r="EX35"/>
  <c r="FF35"/>
  <c r="EQ35"/>
  <c r="EU35"/>
  <c r="EY35"/>
  <c r="FC35"/>
  <c r="EV35"/>
  <c r="EL35"/>
  <c r="EO35" s="1"/>
  <c r="ET35"/>
  <c r="FB35"/>
  <c r="EM35"/>
  <c r="EW35"/>
  <c r="FE35"/>
  <c r="ES35"/>
  <c r="EZ35" s="1"/>
  <c r="FA35"/>
  <c r="EI39"/>
  <c r="EG39"/>
  <c r="EE39"/>
  <c r="EC39"/>
  <c r="EH39"/>
  <c r="ED39"/>
  <c r="EN39"/>
  <c r="EJ39"/>
  <c r="EF39"/>
  <c r="FD39"/>
  <c r="EP39"/>
  <c r="EX39"/>
  <c r="FF39"/>
  <c r="EQ39"/>
  <c r="EU39"/>
  <c r="EY39"/>
  <c r="FC39"/>
  <c r="EV39"/>
  <c r="EL39"/>
  <c r="ET39"/>
  <c r="FB39"/>
  <c r="EM39"/>
  <c r="ES39"/>
  <c r="EW39"/>
  <c r="FA39"/>
  <c r="FE39"/>
  <c r="EI40"/>
  <c r="EG40"/>
  <c r="EE40"/>
  <c r="EC40"/>
  <c r="EJ40"/>
  <c r="EF40"/>
  <c r="EL40"/>
  <c r="EO40" s="1"/>
  <c r="EH40"/>
  <c r="ED40"/>
  <c r="ET40"/>
  <c r="FB40"/>
  <c r="EV40"/>
  <c r="EQ40"/>
  <c r="EU40"/>
  <c r="EY40"/>
  <c r="FC40"/>
  <c r="EP40"/>
  <c r="ER40" s="1"/>
  <c r="EX40"/>
  <c r="FF40"/>
  <c r="EN40"/>
  <c r="FD40"/>
  <c r="EM40"/>
  <c r="ES40"/>
  <c r="EZ40" s="1"/>
  <c r="EW40"/>
  <c r="FA40"/>
  <c r="FG40" s="1"/>
  <c r="FE40"/>
  <c r="EJ63"/>
  <c r="EH63"/>
  <c r="EF63"/>
  <c r="ED63"/>
  <c r="EI63"/>
  <c r="EE63"/>
  <c r="FE63"/>
  <c r="FA63"/>
  <c r="EW63"/>
  <c r="ES63"/>
  <c r="EG63"/>
  <c r="EC63"/>
  <c r="EP63"/>
  <c r="ET63"/>
  <c r="EV63"/>
  <c r="EN63"/>
  <c r="EQ63"/>
  <c r="EY63"/>
  <c r="EX63"/>
  <c r="FB63"/>
  <c r="FD63"/>
  <c r="FF63"/>
  <c r="EL63"/>
  <c r="EM63"/>
  <c r="EU63"/>
  <c r="FC63"/>
  <c r="EI86"/>
  <c r="EG86"/>
  <c r="EE86"/>
  <c r="EC86"/>
  <c r="EJ86"/>
  <c r="EF86"/>
  <c r="EH86"/>
  <c r="ED86"/>
  <c r="EP86"/>
  <c r="ET86"/>
  <c r="EV86"/>
  <c r="FB86"/>
  <c r="EN86"/>
  <c r="EU86"/>
  <c r="EW86"/>
  <c r="EY86"/>
  <c r="FE86"/>
  <c r="EX86"/>
  <c r="FD86"/>
  <c r="FF86"/>
  <c r="EL86"/>
  <c r="EO86" s="1"/>
  <c r="EM86"/>
  <c r="EQ86"/>
  <c r="ES86"/>
  <c r="FA86"/>
  <c r="FG86" s="1"/>
  <c r="FC86"/>
  <c r="DW5"/>
  <c r="DW7"/>
  <c r="FG33"/>
  <c r="FG37"/>
  <c r="DW77"/>
  <c r="DW84"/>
  <c r="FH25"/>
  <c r="EO77"/>
  <c r="EO6"/>
  <c r="DW29"/>
  <c r="EZ75"/>
  <c r="EZ43"/>
  <c r="FG73"/>
  <c r="FG46"/>
  <c r="DW49"/>
  <c r="DW55"/>
  <c r="DW61"/>
  <c r="EK16"/>
  <c r="FH16" s="1"/>
  <c r="FI16" s="1"/>
  <c r="EZ34"/>
  <c r="FH34" s="1"/>
  <c r="FG34"/>
  <c r="DW69"/>
  <c r="EK54"/>
  <c r="EK55"/>
  <c r="FH55" s="1"/>
  <c r="EZ66"/>
  <c r="FG66"/>
  <c r="FH66" s="1"/>
  <c r="FI66" s="1"/>
  <c r="EZ68"/>
  <c r="DW70"/>
  <c r="EK74"/>
  <c r="EZ29"/>
  <c r="FH29" s="1"/>
  <c r="FG29"/>
  <c r="DS88"/>
  <c r="DU88"/>
  <c r="EO11"/>
  <c r="EK33"/>
  <c r="EK37"/>
  <c r="EK5"/>
  <c r="EZ5"/>
  <c r="FG5"/>
  <c r="EK6"/>
  <c r="EZ6"/>
  <c r="FG6"/>
  <c r="EK7"/>
  <c r="EZ7"/>
  <c r="FG7"/>
  <c r="EK8"/>
  <c r="EZ8"/>
  <c r="FG8"/>
  <c r="EK9"/>
  <c r="EZ9"/>
  <c r="FG9"/>
  <c r="DP15"/>
  <c r="EK31"/>
  <c r="EZ31"/>
  <c r="FG31"/>
  <c r="EK36"/>
  <c r="EZ36"/>
  <c r="FG36"/>
  <c r="DW37"/>
  <c r="EZ23"/>
  <c r="FG23"/>
  <c r="EK60"/>
  <c r="EK61"/>
  <c r="FH61" s="1"/>
  <c r="FG77"/>
  <c r="EK56"/>
  <c r="EK75"/>
  <c r="EO17"/>
  <c r="EZ70"/>
  <c r="ER70"/>
  <c r="FG69"/>
  <c r="ER81"/>
  <c r="EK38"/>
  <c r="EZ38"/>
  <c r="FG38"/>
  <c r="FG59"/>
  <c r="EZ71"/>
  <c r="EK71"/>
  <c r="EZ22"/>
  <c r="FG22"/>
  <c r="EK57"/>
  <c r="EZ57"/>
  <c r="FG57"/>
  <c r="EJ15"/>
  <c r="EH15"/>
  <c r="EF15"/>
  <c r="ED15"/>
  <c r="FE15"/>
  <c r="FA15"/>
  <c r="EW15"/>
  <c r="ES15"/>
  <c r="EG15"/>
  <c r="EC15"/>
  <c r="FC15"/>
  <c r="EY15"/>
  <c r="EU15"/>
  <c r="EQ15"/>
  <c r="EM15"/>
  <c r="EI15"/>
  <c r="EE15"/>
  <c r="EP15"/>
  <c r="ER15" s="1"/>
  <c r="EX15"/>
  <c r="FD15"/>
  <c r="EN15"/>
  <c r="ET15"/>
  <c r="EV15"/>
  <c r="FB15"/>
  <c r="FF15"/>
  <c r="EL15"/>
  <c r="DM42"/>
  <c r="DP42"/>
  <c r="DW42" s="1"/>
  <c r="DO88"/>
  <c r="DW4"/>
  <c r="EJ80"/>
  <c r="EH80"/>
  <c r="EF80"/>
  <c r="ED80"/>
  <c r="EG80"/>
  <c r="EC80"/>
  <c r="EE80"/>
  <c r="EY80"/>
  <c r="EQ80"/>
  <c r="EI80"/>
  <c r="EV80"/>
  <c r="EX80"/>
  <c r="FB80"/>
  <c r="FF80"/>
  <c r="EL80"/>
  <c r="EN80"/>
  <c r="ES80"/>
  <c r="EW80"/>
  <c r="FA80"/>
  <c r="FE80"/>
  <c r="EU80"/>
  <c r="EP80"/>
  <c r="ET80"/>
  <c r="FD80"/>
  <c r="EM80"/>
  <c r="FC80"/>
  <c r="EJ13"/>
  <c r="EH13"/>
  <c r="EF13"/>
  <c r="ED13"/>
  <c r="FC13"/>
  <c r="EY13"/>
  <c r="EU13"/>
  <c r="EQ13"/>
  <c r="EM13"/>
  <c r="EI13"/>
  <c r="EE13"/>
  <c r="FE13"/>
  <c r="FA13"/>
  <c r="EW13"/>
  <c r="ES13"/>
  <c r="EG13"/>
  <c r="EC13"/>
  <c r="ET13"/>
  <c r="EV13"/>
  <c r="FB13"/>
  <c r="FF13"/>
  <c r="EL13"/>
  <c r="EP13"/>
  <c r="EX13"/>
  <c r="FD13"/>
  <c r="EN13"/>
  <c r="DE88"/>
  <c r="DE90" s="1"/>
  <c r="DM4"/>
  <c r="EJ83"/>
  <c r="EH83"/>
  <c r="EF83"/>
  <c r="ED83"/>
  <c r="EI83"/>
  <c r="EE83"/>
  <c r="EG83"/>
  <c r="EC83"/>
  <c r="EK83" s="1"/>
  <c r="FA83"/>
  <c r="EP83"/>
  <c r="ET83"/>
  <c r="EV83"/>
  <c r="EN83"/>
  <c r="EM83"/>
  <c r="EQ83"/>
  <c r="FC83"/>
  <c r="ES83"/>
  <c r="EX83"/>
  <c r="FB83"/>
  <c r="FD83"/>
  <c r="FF83"/>
  <c r="EL83"/>
  <c r="EO83" s="1"/>
  <c r="EU83"/>
  <c r="EW83"/>
  <c r="EY83"/>
  <c r="FE83"/>
  <c r="EI82"/>
  <c r="EG82"/>
  <c r="EE82"/>
  <c r="EC82"/>
  <c r="EJ82"/>
  <c r="EF82"/>
  <c r="ED82"/>
  <c r="EH82"/>
  <c r="ET82"/>
  <c r="FD82"/>
  <c r="FF82"/>
  <c r="EU82"/>
  <c r="EW82"/>
  <c r="EY82"/>
  <c r="FE82"/>
  <c r="EP82"/>
  <c r="EV82"/>
  <c r="EX82"/>
  <c r="FB82"/>
  <c r="EL82"/>
  <c r="EN82"/>
  <c r="EM82"/>
  <c r="EQ82"/>
  <c r="ES82"/>
  <c r="EZ82" s="1"/>
  <c r="FA82"/>
  <c r="FC82"/>
  <c r="EJ32"/>
  <c r="EH32"/>
  <c r="EF32"/>
  <c r="ED32"/>
  <c r="FC32"/>
  <c r="EY32"/>
  <c r="EU32"/>
  <c r="EQ32"/>
  <c r="EM32"/>
  <c r="EI32"/>
  <c r="EE32"/>
  <c r="FE32"/>
  <c r="FA32"/>
  <c r="EW32"/>
  <c r="ES32"/>
  <c r="EG32"/>
  <c r="EC32"/>
  <c r="ET32"/>
  <c r="EV32"/>
  <c r="FB32"/>
  <c r="FF32"/>
  <c r="EL32"/>
  <c r="EP32"/>
  <c r="EX32"/>
  <c r="FD32"/>
  <c r="EN32"/>
  <c r="EJ41"/>
  <c r="EH41"/>
  <c r="EF41"/>
  <c r="ED41"/>
  <c r="FC41"/>
  <c r="EY41"/>
  <c r="EU41"/>
  <c r="EQ41"/>
  <c r="EM41"/>
  <c r="EI41"/>
  <c r="EE41"/>
  <c r="FE41"/>
  <c r="FA41"/>
  <c r="EW41"/>
  <c r="ES41"/>
  <c r="EG41"/>
  <c r="EC41"/>
  <c r="ET41"/>
  <c r="EV41"/>
  <c r="FB41"/>
  <c r="FF41"/>
  <c r="EL41"/>
  <c r="EP41"/>
  <c r="EX41"/>
  <c r="FD41"/>
  <c r="EN41"/>
  <c r="EI58"/>
  <c r="EG58"/>
  <c r="EE58"/>
  <c r="EC58"/>
  <c r="EJ58"/>
  <c r="EF58"/>
  <c r="EH58"/>
  <c r="ED58"/>
  <c r="EV58"/>
  <c r="EX58"/>
  <c r="FB58"/>
  <c r="FD58"/>
  <c r="FF58"/>
  <c r="EM58"/>
  <c r="EQ58"/>
  <c r="FC58"/>
  <c r="EP58"/>
  <c r="ER58" s="1"/>
  <c r="ET58"/>
  <c r="EL58"/>
  <c r="EN58"/>
  <c r="ES58"/>
  <c r="EU58"/>
  <c r="EW58"/>
  <c r="EY58"/>
  <c r="FA58"/>
  <c r="FE58"/>
  <c r="EI65"/>
  <c r="EG65"/>
  <c r="EE65"/>
  <c r="EC65"/>
  <c r="EH65"/>
  <c r="ED65"/>
  <c r="EJ65"/>
  <c r="EF65"/>
  <c r="EP65"/>
  <c r="EV65"/>
  <c r="EX65"/>
  <c r="FD65"/>
  <c r="EN65"/>
  <c r="EM65"/>
  <c r="EQ65"/>
  <c r="FC65"/>
  <c r="ET65"/>
  <c r="FB65"/>
  <c r="FF65"/>
  <c r="EL65"/>
  <c r="EO65" s="1"/>
  <c r="ES65"/>
  <c r="EU65"/>
  <c r="EW65"/>
  <c r="EY65"/>
  <c r="FA65"/>
  <c r="FE65"/>
  <c r="EI67"/>
  <c r="EG67"/>
  <c r="EE67"/>
  <c r="EC67"/>
  <c r="EH67"/>
  <c r="ED67"/>
  <c r="EJ67"/>
  <c r="EF67"/>
  <c r="ET67"/>
  <c r="FB67"/>
  <c r="FF67"/>
  <c r="EL67"/>
  <c r="ES67"/>
  <c r="EU67"/>
  <c r="EW67"/>
  <c r="EY67"/>
  <c r="FA67"/>
  <c r="FE67"/>
  <c r="EP67"/>
  <c r="EV67"/>
  <c r="EX67"/>
  <c r="FD67"/>
  <c r="EN67"/>
  <c r="EM67"/>
  <c r="EQ67"/>
  <c r="FC67"/>
  <c r="EI76"/>
  <c r="EG76"/>
  <c r="EE76"/>
  <c r="EC76"/>
  <c r="EH76"/>
  <c r="ED76"/>
  <c r="EF76"/>
  <c r="EJ76"/>
  <c r="EX76"/>
  <c r="FB76"/>
  <c r="FF76"/>
  <c r="EL76"/>
  <c r="EN76"/>
  <c r="ES76"/>
  <c r="EU76"/>
  <c r="EY76"/>
  <c r="FA76"/>
  <c r="EP76"/>
  <c r="ER76" s="1"/>
  <c r="ET76"/>
  <c r="EV76"/>
  <c r="FD76"/>
  <c r="EM76"/>
  <c r="EQ76"/>
  <c r="EW76"/>
  <c r="FC76"/>
  <c r="FE76"/>
  <c r="EI52"/>
  <c r="EG52"/>
  <c r="EE52"/>
  <c r="EC52"/>
  <c r="EJ52"/>
  <c r="EF52"/>
  <c r="EH52"/>
  <c r="ED52"/>
  <c r="EP52"/>
  <c r="ET52"/>
  <c r="EL52"/>
  <c r="EN52"/>
  <c r="ES52"/>
  <c r="EU52"/>
  <c r="EW52"/>
  <c r="EY52"/>
  <c r="FA52"/>
  <c r="FE52"/>
  <c r="EV52"/>
  <c r="EX52"/>
  <c r="FB52"/>
  <c r="FD52"/>
  <c r="FF52"/>
  <c r="EM52"/>
  <c r="EQ52"/>
  <c r="FC52"/>
  <c r="DR88"/>
  <c r="ER75"/>
  <c r="ER50"/>
  <c r="DW15"/>
  <c r="EO78"/>
  <c r="FH78" s="1"/>
  <c r="FI78" s="1"/>
  <c r="EO68"/>
  <c r="EO54"/>
  <c r="DW22"/>
  <c r="DT88"/>
  <c r="FI25"/>
  <c r="DW11"/>
  <c r="EZ74"/>
  <c r="EZ60"/>
  <c r="EZ48"/>
  <c r="FG84"/>
  <c r="FG72"/>
  <c r="FG56"/>
  <c r="DW6"/>
  <c r="DW8"/>
  <c r="DW31"/>
  <c r="EZ79"/>
  <c r="DW79"/>
  <c r="EO79"/>
  <c r="FH79" s="1"/>
  <c r="EO56"/>
  <c r="EO46"/>
  <c r="EO31"/>
  <c r="EO19"/>
  <c r="EO8"/>
  <c r="DW17"/>
  <c r="EZ73"/>
  <c r="EZ46"/>
  <c r="FG75"/>
  <c r="FG43"/>
  <c r="DW45"/>
  <c r="DW51"/>
  <c r="FH85"/>
  <c r="FI85" s="1"/>
  <c r="EK21"/>
  <c r="FH21" s="1"/>
  <c r="FI21" s="1"/>
  <c r="EK48"/>
  <c r="FH48" s="1"/>
  <c r="FI48" s="1"/>
  <c r="EK49"/>
  <c r="FH49" s="1"/>
  <c r="EK50"/>
  <c r="FH50" s="1"/>
  <c r="FI50" s="1"/>
  <c r="EK51"/>
  <c r="FH51" s="1"/>
  <c r="EK62"/>
  <c r="FH62" s="1"/>
  <c r="FI62" s="1"/>
  <c r="DW67"/>
  <c r="EK68"/>
  <c r="FG68"/>
  <c r="EK72"/>
  <c r="FH72" s="1"/>
  <c r="FI72" s="1"/>
  <c r="EK12"/>
  <c r="EZ12"/>
  <c r="FG12"/>
  <c r="FS88"/>
  <c r="EK11"/>
  <c r="FH11" s="1"/>
  <c r="EO37"/>
  <c r="EK19"/>
  <c r="EZ19"/>
  <c r="FG19"/>
  <c r="EK26"/>
  <c r="EZ26"/>
  <c r="FG26"/>
  <c r="EK84"/>
  <c r="FH84" s="1"/>
  <c r="FJ88"/>
  <c r="EK20"/>
  <c r="EZ20"/>
  <c r="FG20"/>
  <c r="EK45"/>
  <c r="FH45" s="1"/>
  <c r="EK46"/>
  <c r="FH46" s="1"/>
  <c r="FI46" s="1"/>
  <c r="EZ77"/>
  <c r="FH77" s="1"/>
  <c r="DP13"/>
  <c r="EO43"/>
  <c r="EK43"/>
  <c r="DP47"/>
  <c r="DW47" s="1"/>
  <c r="EK73"/>
  <c r="FG53"/>
  <c r="EO53"/>
  <c r="EK53"/>
  <c r="FH53" s="1"/>
  <c r="FI53" s="1"/>
  <c r="EK17"/>
  <c r="EZ17"/>
  <c r="FG17"/>
  <c r="FG70"/>
  <c r="EO70"/>
  <c r="EK70"/>
  <c r="FH70" s="1"/>
  <c r="EO69"/>
  <c r="ER69"/>
  <c r="EZ69"/>
  <c r="EZ81"/>
  <c r="EK81"/>
  <c r="EO59"/>
  <c r="EZ59"/>
  <c r="EK59"/>
  <c r="FH59" s="1"/>
  <c r="EO71"/>
  <c r="EO22"/>
  <c r="FH22" s="1"/>
  <c r="ER22"/>
  <c r="ER57"/>
  <c r="AQ114" i="17"/>
  <c r="S114"/>
  <c r="AB4"/>
  <c r="BW111"/>
  <c r="BW109"/>
  <c r="BW107"/>
  <c r="BW105"/>
  <c r="BW108"/>
  <c r="BW103"/>
  <c r="BW102"/>
  <c r="BW100"/>
  <c r="BW110"/>
  <c r="BW106"/>
  <c r="BW104"/>
  <c r="BW101"/>
  <c r="BW98"/>
  <c r="BW96"/>
  <c r="BW95"/>
  <c r="BW93"/>
  <c r="BW99"/>
  <c r="BW97"/>
  <c r="BW94"/>
  <c r="BW91"/>
  <c r="BW89"/>
  <c r="BW87"/>
  <c r="BW92"/>
  <c r="BW90"/>
  <c r="BW88"/>
  <c r="BW86"/>
  <c r="BW84"/>
  <c r="BW82"/>
  <c r="BW81"/>
  <c r="BW80"/>
  <c r="BW78"/>
  <c r="BW75"/>
  <c r="BW72"/>
  <c r="BW70"/>
  <c r="BW68"/>
  <c r="BW66"/>
  <c r="BW85"/>
  <c r="BW83"/>
  <c r="BW77"/>
  <c r="BW74"/>
  <c r="BW69"/>
  <c r="BW67"/>
  <c r="BW64"/>
  <c r="BW62"/>
  <c r="BW60"/>
  <c r="BW59"/>
  <c r="BW79"/>
  <c r="BW76"/>
  <c r="BW73"/>
  <c r="BW71"/>
  <c r="BW65"/>
  <c r="BW63"/>
  <c r="BW61"/>
  <c r="BW58"/>
  <c r="BW55"/>
  <c r="BW53"/>
  <c r="BW51"/>
  <c r="BW49"/>
  <c r="BW48"/>
  <c r="BW56"/>
  <c r="BW52"/>
  <c r="BW50"/>
  <c r="BW47"/>
  <c r="BW45"/>
  <c r="BW43"/>
  <c r="BW41"/>
  <c r="BW57"/>
  <c r="BW54"/>
  <c r="BW46"/>
  <c r="BW44"/>
  <c r="BW42"/>
  <c r="BW40"/>
  <c r="BW38"/>
  <c r="BW36"/>
  <c r="BW33"/>
  <c r="BW31"/>
  <c r="BW29"/>
  <c r="BW28"/>
  <c r="BW26"/>
  <c r="BW24"/>
  <c r="BW22"/>
  <c r="BW37"/>
  <c r="BW35"/>
  <c r="BW32"/>
  <c r="BW27"/>
  <c r="BW25"/>
  <c r="BW21"/>
  <c r="BW19"/>
  <c r="BW16"/>
  <c r="BW15"/>
  <c r="BW9"/>
  <c r="BW5"/>
  <c r="BW39"/>
  <c r="BW34"/>
  <c r="BW30"/>
  <c r="BW23"/>
  <c r="BW20"/>
  <c r="BW18"/>
  <c r="BW17"/>
  <c r="BW14"/>
  <c r="BW12"/>
  <c r="BW10"/>
  <c r="BW8"/>
  <c r="BW7"/>
  <c r="BW13"/>
  <c r="BW11"/>
  <c r="BW6"/>
  <c r="BW4"/>
  <c r="AD114"/>
  <c r="AL4"/>
  <c r="AX44"/>
  <c r="AV44"/>
  <c r="AT44"/>
  <c r="AR44"/>
  <c r="AY44"/>
  <c r="AW44"/>
  <c r="AU44"/>
  <c r="AS44"/>
  <c r="BC44"/>
  <c r="BM44"/>
  <c r="BU44"/>
  <c r="BB44"/>
  <c r="BF44"/>
  <c r="BH44"/>
  <c r="BJ44"/>
  <c r="BL44"/>
  <c r="BN44"/>
  <c r="BP44"/>
  <c r="BR44"/>
  <c r="BT44"/>
  <c r="BE44"/>
  <c r="BG44" s="1"/>
  <c r="BS44"/>
  <c r="BI44"/>
  <c r="BQ44"/>
  <c r="BA44"/>
  <c r="BK44"/>
  <c r="AY22"/>
  <c r="AW22"/>
  <c r="AU22"/>
  <c r="AS22"/>
  <c r="AV22"/>
  <c r="AR22"/>
  <c r="AX22"/>
  <c r="AT22"/>
  <c r="BI22"/>
  <c r="BQ22"/>
  <c r="BF22"/>
  <c r="BN22"/>
  <c r="BA22"/>
  <c r="BK22"/>
  <c r="BC22"/>
  <c r="BM22"/>
  <c r="BU22"/>
  <c r="BB22"/>
  <c r="BJ22"/>
  <c r="BR22"/>
  <c r="BE22"/>
  <c r="BG22" s="1"/>
  <c r="BS22"/>
  <c r="BH22"/>
  <c r="BP22"/>
  <c r="BL22"/>
  <c r="BT22"/>
  <c r="AY26"/>
  <c r="AW26"/>
  <c r="AU26"/>
  <c r="AS26"/>
  <c r="AV26"/>
  <c r="AR26"/>
  <c r="AX26"/>
  <c r="AT26"/>
  <c r="BI26"/>
  <c r="BQ26"/>
  <c r="BB26"/>
  <c r="BJ26"/>
  <c r="BR26"/>
  <c r="BA26"/>
  <c r="BK26"/>
  <c r="BC26"/>
  <c r="BM26"/>
  <c r="BU26"/>
  <c r="BF26"/>
  <c r="BN26"/>
  <c r="BE26"/>
  <c r="BG26" s="1"/>
  <c r="BS26"/>
  <c r="BL26"/>
  <c r="BT26"/>
  <c r="BH26"/>
  <c r="BP26"/>
  <c r="AY28"/>
  <c r="AW28"/>
  <c r="AU28"/>
  <c r="AS28"/>
  <c r="AV28"/>
  <c r="AR28"/>
  <c r="AX28"/>
  <c r="AT28"/>
  <c r="BC28"/>
  <c r="BM28"/>
  <c r="BU28"/>
  <c r="BF28"/>
  <c r="BN28"/>
  <c r="BE28"/>
  <c r="BG28" s="1"/>
  <c r="BS28"/>
  <c r="BI28"/>
  <c r="BQ28"/>
  <c r="BB28"/>
  <c r="BJ28"/>
  <c r="BR28"/>
  <c r="BA28"/>
  <c r="BK28"/>
  <c r="BH28"/>
  <c r="BP28"/>
  <c r="BT28"/>
  <c r="BL28"/>
  <c r="AY31"/>
  <c r="AW31"/>
  <c r="AU31"/>
  <c r="AS31"/>
  <c r="AX31"/>
  <c r="AT31"/>
  <c r="AV31"/>
  <c r="AR31"/>
  <c r="BC31"/>
  <c r="BM31"/>
  <c r="BU31"/>
  <c r="BH31"/>
  <c r="BP31"/>
  <c r="BE31"/>
  <c r="BS31"/>
  <c r="BI31"/>
  <c r="BQ31"/>
  <c r="BL31"/>
  <c r="BT31"/>
  <c r="BA31"/>
  <c r="BK31"/>
  <c r="BF31"/>
  <c r="BN31"/>
  <c r="BB31"/>
  <c r="BR31"/>
  <c r="BJ31"/>
  <c r="AY36"/>
  <c r="AW36"/>
  <c r="AU36"/>
  <c r="AS36"/>
  <c r="AV36"/>
  <c r="AR36"/>
  <c r="AX36"/>
  <c r="AT36"/>
  <c r="BC36"/>
  <c r="BM36"/>
  <c r="BU36"/>
  <c r="BF36"/>
  <c r="BN36"/>
  <c r="BE36"/>
  <c r="BG36" s="1"/>
  <c r="BS36"/>
  <c r="BI36"/>
  <c r="BQ36"/>
  <c r="BB36"/>
  <c r="BJ36"/>
  <c r="BR36"/>
  <c r="BA36"/>
  <c r="BK36"/>
  <c r="BL36"/>
  <c r="BT36"/>
  <c r="BH36"/>
  <c r="BP36"/>
  <c r="AY38"/>
  <c r="AW38"/>
  <c r="AU38"/>
  <c r="AS38"/>
  <c r="AV38"/>
  <c r="AR38"/>
  <c r="AX38"/>
  <c r="AT38"/>
  <c r="BI38"/>
  <c r="BQ38"/>
  <c r="BB38"/>
  <c r="BJ38"/>
  <c r="BR38"/>
  <c r="BA38"/>
  <c r="BK38"/>
  <c r="BC38"/>
  <c r="BM38"/>
  <c r="BU38"/>
  <c r="BF38"/>
  <c r="BN38"/>
  <c r="BE38"/>
  <c r="BG38" s="1"/>
  <c r="BS38"/>
  <c r="BH38"/>
  <c r="BP38"/>
  <c r="BL38"/>
  <c r="BT38"/>
  <c r="AY59"/>
  <c r="AW59"/>
  <c r="AU59"/>
  <c r="AS59"/>
  <c r="AX59"/>
  <c r="AV59"/>
  <c r="AT59"/>
  <c r="AR59"/>
  <c r="BC59"/>
  <c r="BI59"/>
  <c r="BQ59"/>
  <c r="BA59"/>
  <c r="BS59"/>
  <c r="BM59"/>
  <c r="BU59"/>
  <c r="BB59"/>
  <c r="BF59"/>
  <c r="BH59"/>
  <c r="BJ59"/>
  <c r="BL59"/>
  <c r="BN59"/>
  <c r="BP59"/>
  <c r="BR59"/>
  <c r="BT59"/>
  <c r="BE59"/>
  <c r="BG59" s="1"/>
  <c r="BK59"/>
  <c r="AX35"/>
  <c r="AV35"/>
  <c r="AT35"/>
  <c r="AR35"/>
  <c r="AY35"/>
  <c r="AU35"/>
  <c r="AW35"/>
  <c r="AS35"/>
  <c r="BA35"/>
  <c r="BI35"/>
  <c r="BQ35"/>
  <c r="BB35"/>
  <c r="BF35"/>
  <c r="BH35"/>
  <c r="BJ35"/>
  <c r="BL35"/>
  <c r="BN35"/>
  <c r="BP35"/>
  <c r="BR35"/>
  <c r="BT35"/>
  <c r="BE35"/>
  <c r="BG35" s="1"/>
  <c r="BM35"/>
  <c r="BU35"/>
  <c r="BK35"/>
  <c r="BS35"/>
  <c r="BC35"/>
  <c r="AY51"/>
  <c r="AW51"/>
  <c r="AU51"/>
  <c r="AS51"/>
  <c r="AV51"/>
  <c r="AR51"/>
  <c r="AX51"/>
  <c r="AT51"/>
  <c r="BI51"/>
  <c r="BQ51"/>
  <c r="BB51"/>
  <c r="BF51"/>
  <c r="BJ51"/>
  <c r="BN51"/>
  <c r="BR51"/>
  <c r="BA51"/>
  <c r="BK51"/>
  <c r="BC51"/>
  <c r="BM51"/>
  <c r="BU51"/>
  <c r="BH51"/>
  <c r="BL51"/>
  <c r="BP51"/>
  <c r="BT51"/>
  <c r="BE51"/>
  <c r="BS51"/>
  <c r="AY53"/>
  <c r="AW53"/>
  <c r="AU53"/>
  <c r="AS53"/>
  <c r="AV53"/>
  <c r="AR53"/>
  <c r="AX53"/>
  <c r="AT53"/>
  <c r="BC53"/>
  <c r="BM53"/>
  <c r="BU53"/>
  <c r="BH53"/>
  <c r="BL53"/>
  <c r="BP53"/>
  <c r="BT53"/>
  <c r="BE53"/>
  <c r="BS53"/>
  <c r="BI53"/>
  <c r="BQ53"/>
  <c r="BB53"/>
  <c r="BF53"/>
  <c r="BJ53"/>
  <c r="BN53"/>
  <c r="BR53"/>
  <c r="BA53"/>
  <c r="BK53"/>
  <c r="AY58"/>
  <c r="AW58"/>
  <c r="AU58"/>
  <c r="AS58"/>
  <c r="AX58"/>
  <c r="AT58"/>
  <c r="AV58"/>
  <c r="AR58"/>
  <c r="BC58"/>
  <c r="BM58"/>
  <c r="BU58"/>
  <c r="BB58"/>
  <c r="BF58"/>
  <c r="BJ58"/>
  <c r="BN58"/>
  <c r="BR58"/>
  <c r="BE58"/>
  <c r="BG58" s="1"/>
  <c r="BS58"/>
  <c r="BI58"/>
  <c r="BQ58"/>
  <c r="BH58"/>
  <c r="BL58"/>
  <c r="BP58"/>
  <c r="BT58"/>
  <c r="BA58"/>
  <c r="BK58"/>
  <c r="AY68"/>
  <c r="AW68"/>
  <c r="AU68"/>
  <c r="AS68"/>
  <c r="AV68"/>
  <c r="AR68"/>
  <c r="AX68"/>
  <c r="AT68"/>
  <c r="BI68"/>
  <c r="BQ68"/>
  <c r="BA68"/>
  <c r="BK68"/>
  <c r="BC68"/>
  <c r="BM68"/>
  <c r="BU68"/>
  <c r="BB68"/>
  <c r="BF68"/>
  <c r="BH68"/>
  <c r="BJ68"/>
  <c r="BL68"/>
  <c r="BN68"/>
  <c r="BP68"/>
  <c r="BR68"/>
  <c r="BT68"/>
  <c r="BE68"/>
  <c r="BG68" s="1"/>
  <c r="BS68"/>
  <c r="AY70"/>
  <c r="AW70"/>
  <c r="AU70"/>
  <c r="AS70"/>
  <c r="AV70"/>
  <c r="AR70"/>
  <c r="AX70"/>
  <c r="AT70"/>
  <c r="BC70"/>
  <c r="BM70"/>
  <c r="BU70"/>
  <c r="BB70"/>
  <c r="BF70"/>
  <c r="BH70"/>
  <c r="BJ70"/>
  <c r="BL70"/>
  <c r="BN70"/>
  <c r="BP70"/>
  <c r="BR70"/>
  <c r="BT70"/>
  <c r="BE70"/>
  <c r="BG70" s="1"/>
  <c r="BS70"/>
  <c r="BI70"/>
  <c r="BQ70"/>
  <c r="BA70"/>
  <c r="BK70"/>
  <c r="AX77"/>
  <c r="AV77"/>
  <c r="AT77"/>
  <c r="AR77"/>
  <c r="AY77"/>
  <c r="AU77"/>
  <c r="AW77"/>
  <c r="AS77"/>
  <c r="BM77"/>
  <c r="BU77"/>
  <c r="BE77"/>
  <c r="BK77"/>
  <c r="BC77"/>
  <c r="BI77"/>
  <c r="BQ77"/>
  <c r="BB77"/>
  <c r="BF77"/>
  <c r="BH77"/>
  <c r="BJ77"/>
  <c r="BL77"/>
  <c r="BN77"/>
  <c r="BP77"/>
  <c r="BR77"/>
  <c r="BT77"/>
  <c r="BA77"/>
  <c r="BS77"/>
  <c r="AY95"/>
  <c r="AW95"/>
  <c r="AU95"/>
  <c r="AS95"/>
  <c r="AV95"/>
  <c r="AR95"/>
  <c r="AX95"/>
  <c r="AT95"/>
  <c r="BI95"/>
  <c r="BQ95"/>
  <c r="BB95"/>
  <c r="BF95"/>
  <c r="BH95"/>
  <c r="BJ95"/>
  <c r="BA95"/>
  <c r="BK95"/>
  <c r="BC95"/>
  <c r="BM95"/>
  <c r="BU95"/>
  <c r="BL95"/>
  <c r="BN95"/>
  <c r="BP95"/>
  <c r="BR95"/>
  <c r="BT95"/>
  <c r="BE95"/>
  <c r="BS95"/>
  <c r="AY111"/>
  <c r="AW111"/>
  <c r="AU111"/>
  <c r="AS111"/>
  <c r="AX111"/>
  <c r="AV111"/>
  <c r="AT111"/>
  <c r="AR111"/>
  <c r="BI111"/>
  <c r="BQ111"/>
  <c r="BA111"/>
  <c r="BK111"/>
  <c r="BC111"/>
  <c r="BM111"/>
  <c r="BU111"/>
  <c r="BB111"/>
  <c r="BF111"/>
  <c r="BH111"/>
  <c r="BJ111"/>
  <c r="BL111"/>
  <c r="BN111"/>
  <c r="BP111"/>
  <c r="BR111"/>
  <c r="BT111"/>
  <c r="BE111"/>
  <c r="BG111" s="1"/>
  <c r="BS111"/>
  <c r="AY55"/>
  <c r="AW55"/>
  <c r="AU55"/>
  <c r="AS55"/>
  <c r="AX55"/>
  <c r="AT55"/>
  <c r="AV55"/>
  <c r="AR55"/>
  <c r="BI55"/>
  <c r="BQ55"/>
  <c r="BH55"/>
  <c r="BL55"/>
  <c r="BP55"/>
  <c r="BT55"/>
  <c r="BA55"/>
  <c r="BK55"/>
  <c r="BC55"/>
  <c r="BM55"/>
  <c r="BU55"/>
  <c r="BB55"/>
  <c r="BF55"/>
  <c r="BJ55"/>
  <c r="BN55"/>
  <c r="BR55"/>
  <c r="BE55"/>
  <c r="BG55" s="1"/>
  <c r="BS55"/>
  <c r="AX61"/>
  <c r="AV61"/>
  <c r="AT61"/>
  <c r="AR61"/>
  <c r="AY61"/>
  <c r="AW61"/>
  <c r="AU61"/>
  <c r="AS61"/>
  <c r="BI61"/>
  <c r="BQ61"/>
  <c r="BB61"/>
  <c r="BF61"/>
  <c r="BJ61"/>
  <c r="BN61"/>
  <c r="BR61"/>
  <c r="BA61"/>
  <c r="BK61"/>
  <c r="BC61"/>
  <c r="BM61"/>
  <c r="BU61"/>
  <c r="BH61"/>
  <c r="BL61"/>
  <c r="BP61"/>
  <c r="BT61"/>
  <c r="BE61"/>
  <c r="BS61"/>
  <c r="AX63"/>
  <c r="AV63"/>
  <c r="AT63"/>
  <c r="AR63"/>
  <c r="AY63"/>
  <c r="AW63"/>
  <c r="AU63"/>
  <c r="AS63"/>
  <c r="BC63"/>
  <c r="BM63"/>
  <c r="BU63"/>
  <c r="BH63"/>
  <c r="BL63"/>
  <c r="BP63"/>
  <c r="BT63"/>
  <c r="BE63"/>
  <c r="BS63"/>
  <c r="BI63"/>
  <c r="BQ63"/>
  <c r="BB63"/>
  <c r="BF63"/>
  <c r="BJ63"/>
  <c r="BN63"/>
  <c r="BR63"/>
  <c r="BA63"/>
  <c r="BK63"/>
  <c r="AY75"/>
  <c r="AW75"/>
  <c r="AU75"/>
  <c r="AS75"/>
  <c r="AV75"/>
  <c r="AR75"/>
  <c r="AX75"/>
  <c r="AT75"/>
  <c r="BC75"/>
  <c r="BM75"/>
  <c r="BU75"/>
  <c r="BE75"/>
  <c r="BS75"/>
  <c r="BI75"/>
  <c r="BQ75"/>
  <c r="BB75"/>
  <c r="BF75"/>
  <c r="BH75"/>
  <c r="BJ75"/>
  <c r="BL75"/>
  <c r="BN75"/>
  <c r="BP75"/>
  <c r="BR75"/>
  <c r="BT75"/>
  <c r="BA75"/>
  <c r="BK75"/>
  <c r="AY84"/>
  <c r="AW84"/>
  <c r="AU84"/>
  <c r="AS84"/>
  <c r="AV84"/>
  <c r="AR84"/>
  <c r="AX84"/>
  <c r="AT84"/>
  <c r="BI84"/>
  <c r="BQ84"/>
  <c r="BB84"/>
  <c r="BF84"/>
  <c r="BH84"/>
  <c r="BJ84"/>
  <c r="BL84"/>
  <c r="BN84"/>
  <c r="BP84"/>
  <c r="BR84"/>
  <c r="BT84"/>
  <c r="BA84"/>
  <c r="BK84"/>
  <c r="BC84"/>
  <c r="BM84"/>
  <c r="BU84"/>
  <c r="BE84"/>
  <c r="BS84"/>
  <c r="AY86"/>
  <c r="AW86"/>
  <c r="AU86"/>
  <c r="AS86"/>
  <c r="AV86"/>
  <c r="AR86"/>
  <c r="AX86"/>
  <c r="AT86"/>
  <c r="BC86"/>
  <c r="BM86"/>
  <c r="BU86"/>
  <c r="BE86"/>
  <c r="BS86"/>
  <c r="BI86"/>
  <c r="BQ86"/>
  <c r="BB86"/>
  <c r="BF86"/>
  <c r="BH86"/>
  <c r="BJ86"/>
  <c r="BL86"/>
  <c r="BN86"/>
  <c r="BP86"/>
  <c r="BR86"/>
  <c r="BT86"/>
  <c r="BA86"/>
  <c r="BK86"/>
  <c r="AY98"/>
  <c r="AW98"/>
  <c r="AU98"/>
  <c r="AS98"/>
  <c r="AV98"/>
  <c r="AR98"/>
  <c r="AX98"/>
  <c r="AT98"/>
  <c r="BI98"/>
  <c r="BQ98"/>
  <c r="BL98"/>
  <c r="BN98"/>
  <c r="BP98"/>
  <c r="BR98"/>
  <c r="BT98"/>
  <c r="BA98"/>
  <c r="BK98"/>
  <c r="BC98"/>
  <c r="BM98"/>
  <c r="BU98"/>
  <c r="BB98"/>
  <c r="BF98"/>
  <c r="BH98"/>
  <c r="BJ98"/>
  <c r="BE98"/>
  <c r="BS98"/>
  <c r="AX101"/>
  <c r="AV101"/>
  <c r="AT101"/>
  <c r="AR101"/>
  <c r="AY101"/>
  <c r="AW101"/>
  <c r="AU101"/>
  <c r="AS101"/>
  <c r="BC101"/>
  <c r="BM101"/>
  <c r="BU101"/>
  <c r="BB101"/>
  <c r="BF101"/>
  <c r="BJ101"/>
  <c r="BN101"/>
  <c r="BR101"/>
  <c r="BE101"/>
  <c r="BG101" s="1"/>
  <c r="BS101"/>
  <c r="BI101"/>
  <c r="BQ101"/>
  <c r="BH101"/>
  <c r="BL101"/>
  <c r="BP101"/>
  <c r="BT101"/>
  <c r="BA101"/>
  <c r="BK101"/>
  <c r="AY105"/>
  <c r="AW105"/>
  <c r="AU105"/>
  <c r="AS105"/>
  <c r="AX105"/>
  <c r="AT105"/>
  <c r="AV105"/>
  <c r="AR105"/>
  <c r="BC105"/>
  <c r="BM105"/>
  <c r="BU105"/>
  <c r="BB105"/>
  <c r="BF105"/>
  <c r="BJ105"/>
  <c r="BN105"/>
  <c r="BR105"/>
  <c r="BE105"/>
  <c r="BG105" s="1"/>
  <c r="BS105"/>
  <c r="BI105"/>
  <c r="BQ105"/>
  <c r="BH105"/>
  <c r="BL105"/>
  <c r="BP105"/>
  <c r="BT105"/>
  <c r="BA105"/>
  <c r="BK105"/>
  <c r="AY109"/>
  <c r="AW109"/>
  <c r="AU109"/>
  <c r="AS109"/>
  <c r="AV109"/>
  <c r="AR109"/>
  <c r="AX109"/>
  <c r="AT109"/>
  <c r="BC109"/>
  <c r="BM109"/>
  <c r="BU109"/>
  <c r="BE109"/>
  <c r="BS109"/>
  <c r="BI109"/>
  <c r="BQ109"/>
  <c r="BB109"/>
  <c r="BF109"/>
  <c r="BH109"/>
  <c r="BJ109"/>
  <c r="BL109"/>
  <c r="BN109"/>
  <c r="BP109"/>
  <c r="BR109"/>
  <c r="BT109"/>
  <c r="BA109"/>
  <c r="BK109"/>
  <c r="BG18"/>
  <c r="BO19"/>
  <c r="AJ114"/>
  <c r="AL39"/>
  <c r="AL9"/>
  <c r="AL13"/>
  <c r="AZ12"/>
  <c r="BO12"/>
  <c r="BV12"/>
  <c r="AZ13"/>
  <c r="AL16"/>
  <c r="AL52"/>
  <c r="AL69"/>
  <c r="AL85"/>
  <c r="BO8"/>
  <c r="BD9"/>
  <c r="BG17"/>
  <c r="BX17" s="1"/>
  <c r="AZ17"/>
  <c r="BV32"/>
  <c r="BO32"/>
  <c r="AZ32"/>
  <c r="AL27"/>
  <c r="BD42"/>
  <c r="BV46"/>
  <c r="BO46"/>
  <c r="AZ46"/>
  <c r="BV54"/>
  <c r="BO54"/>
  <c r="AZ54"/>
  <c r="BD45"/>
  <c r="BD47"/>
  <c r="BG47"/>
  <c r="BD50"/>
  <c r="BD48"/>
  <c r="BV48"/>
  <c r="BO48"/>
  <c r="BV71"/>
  <c r="BO71"/>
  <c r="BG71"/>
  <c r="AZ71"/>
  <c r="BV76"/>
  <c r="BO76"/>
  <c r="AZ76"/>
  <c r="BD79"/>
  <c r="AZ79"/>
  <c r="BV87"/>
  <c r="BO87"/>
  <c r="BV67"/>
  <c r="BO67"/>
  <c r="BD67"/>
  <c r="AZ67"/>
  <c r="BG73"/>
  <c r="BV73"/>
  <c r="BO73"/>
  <c r="BO96"/>
  <c r="BG96"/>
  <c r="AL88"/>
  <c r="BD93"/>
  <c r="AL103"/>
  <c r="BD107"/>
  <c r="BV107"/>
  <c r="BO107"/>
  <c r="BD106"/>
  <c r="BV18"/>
  <c r="AL73"/>
  <c r="AL89"/>
  <c r="AL97"/>
  <c r="AZ5"/>
  <c r="BG11"/>
  <c r="AL17"/>
  <c r="AZ21"/>
  <c r="BG25"/>
  <c r="BV25"/>
  <c r="BO25"/>
  <c r="BV27"/>
  <c r="BO27"/>
  <c r="AZ27"/>
  <c r="BD29"/>
  <c r="AZ29"/>
  <c r="BV40"/>
  <c r="BO40"/>
  <c r="AZ40"/>
  <c r="BD49"/>
  <c r="BV49"/>
  <c r="BO49"/>
  <c r="BV41"/>
  <c r="BO41"/>
  <c r="AZ41"/>
  <c r="AL44"/>
  <c r="BD57"/>
  <c r="BV57"/>
  <c r="BO57"/>
  <c r="BG65"/>
  <c r="BV65"/>
  <c r="BO65"/>
  <c r="BD82"/>
  <c r="BD64"/>
  <c r="BV64"/>
  <c r="BO64"/>
  <c r="BD81"/>
  <c r="AZ66"/>
  <c r="AZ72"/>
  <c r="BV74"/>
  <c r="BO74"/>
  <c r="BD74"/>
  <c r="AZ74"/>
  <c r="AZ80"/>
  <c r="BD91"/>
  <c r="BG91"/>
  <c r="BV97"/>
  <c r="BO97"/>
  <c r="BD92"/>
  <c r="AZ92"/>
  <c r="BG110"/>
  <c r="BV110"/>
  <c r="BO110"/>
  <c r="AZ69"/>
  <c r="AZ104"/>
  <c r="BV108"/>
  <c r="BO108"/>
  <c r="AZ108"/>
  <c r="BD43"/>
  <c r="BD60"/>
  <c r="BV60"/>
  <c r="BO60"/>
  <c r="BD85"/>
  <c r="BV85"/>
  <c r="BO85"/>
  <c r="BD89"/>
  <c r="BD102"/>
  <c r="BG102"/>
  <c r="BD52"/>
  <c r="BG52"/>
  <c r="BG78"/>
  <c r="BV78"/>
  <c r="BO78"/>
  <c r="BG88"/>
  <c r="BD88"/>
  <c r="BO88"/>
  <c r="BO90"/>
  <c r="BG90"/>
  <c r="BD103"/>
  <c r="AY16"/>
  <c r="AW16"/>
  <c r="AU16"/>
  <c r="AS16"/>
  <c r="AX16"/>
  <c r="AV16"/>
  <c r="AT16"/>
  <c r="AR16"/>
  <c r="BF16"/>
  <c r="BJ16"/>
  <c r="BN16"/>
  <c r="BR16"/>
  <c r="BB16"/>
  <c r="BH16"/>
  <c r="BL16"/>
  <c r="BP16"/>
  <c r="BT16"/>
  <c r="BA16"/>
  <c r="BE16"/>
  <c r="BG16" s="1"/>
  <c r="BK16"/>
  <c r="BQ16"/>
  <c r="BU16"/>
  <c r="BI16"/>
  <c r="BS16"/>
  <c r="BC16"/>
  <c r="BM16"/>
  <c r="BR7"/>
  <c r="BN7"/>
  <c r="BJ7"/>
  <c r="BF7"/>
  <c r="BB7"/>
  <c r="AX7"/>
  <c r="AT7"/>
  <c r="AY7"/>
  <c r="AW7"/>
  <c r="AU7"/>
  <c r="AS7"/>
  <c r="BT7"/>
  <c r="BP7"/>
  <c r="BL7"/>
  <c r="BH7"/>
  <c r="AV7"/>
  <c r="AR7"/>
  <c r="BA7"/>
  <c r="BE7"/>
  <c r="BK7"/>
  <c r="BQ7"/>
  <c r="BU7"/>
  <c r="BC7"/>
  <c r="BI7"/>
  <c r="BM7"/>
  <c r="BS7"/>
  <c r="AW6"/>
  <c r="AX6"/>
  <c r="AV6"/>
  <c r="AT6"/>
  <c r="AR6"/>
  <c r="AY6"/>
  <c r="AU6"/>
  <c r="AS6"/>
  <c r="BC6"/>
  <c r="BI6"/>
  <c r="BS6"/>
  <c r="BB6"/>
  <c r="BH6"/>
  <c r="BL6"/>
  <c r="BP6"/>
  <c r="BT6"/>
  <c r="BM6"/>
  <c r="BE6"/>
  <c r="BK6"/>
  <c r="BU6"/>
  <c r="BF6"/>
  <c r="BJ6"/>
  <c r="BN6"/>
  <c r="BR6"/>
  <c r="BA6"/>
  <c r="BQ6"/>
  <c r="BR10"/>
  <c r="BN10"/>
  <c r="BJ10"/>
  <c r="BF10"/>
  <c r="BB10"/>
  <c r="AX10"/>
  <c r="AV10"/>
  <c r="AR10"/>
  <c r="AY10"/>
  <c r="AW10"/>
  <c r="AU10"/>
  <c r="AS10"/>
  <c r="BT10"/>
  <c r="BP10"/>
  <c r="BL10"/>
  <c r="BH10"/>
  <c r="AT10"/>
  <c r="BC10"/>
  <c r="BI10"/>
  <c r="BM10"/>
  <c r="BS10"/>
  <c r="BA10"/>
  <c r="BE10"/>
  <c r="BK10"/>
  <c r="BQ10"/>
  <c r="BU10"/>
  <c r="BT14"/>
  <c r="BR14"/>
  <c r="BP14"/>
  <c r="BN14"/>
  <c r="BL14"/>
  <c r="BJ14"/>
  <c r="BH14"/>
  <c r="BF14"/>
  <c r="BB14"/>
  <c r="AX14"/>
  <c r="AV14"/>
  <c r="AT14"/>
  <c r="AR14"/>
  <c r="AY14"/>
  <c r="AW14"/>
  <c r="AU14"/>
  <c r="AS14"/>
  <c r="BA14"/>
  <c r="BE14"/>
  <c r="BK14"/>
  <c r="BQ14"/>
  <c r="BU14"/>
  <c r="BC14"/>
  <c r="BI14"/>
  <c r="BM14"/>
  <c r="BS14"/>
  <c r="AX20"/>
  <c r="AV20"/>
  <c r="AT20"/>
  <c r="AR20"/>
  <c r="AY20"/>
  <c r="AW20"/>
  <c r="AU20"/>
  <c r="AS20"/>
  <c r="BC20"/>
  <c r="BI20"/>
  <c r="BM20"/>
  <c r="BS20"/>
  <c r="BA20"/>
  <c r="BE20"/>
  <c r="BK20"/>
  <c r="BQ20"/>
  <c r="BU20"/>
  <c r="BB20"/>
  <c r="BH20"/>
  <c r="BL20"/>
  <c r="BP20"/>
  <c r="BT20"/>
  <c r="BF20"/>
  <c r="BN20"/>
  <c r="BJ20"/>
  <c r="BR20"/>
  <c r="AY33"/>
  <c r="AW33"/>
  <c r="AU33"/>
  <c r="AS33"/>
  <c r="AV33"/>
  <c r="AR33"/>
  <c r="AX33"/>
  <c r="AT33"/>
  <c r="BI33"/>
  <c r="BQ33"/>
  <c r="BF33"/>
  <c r="BN33"/>
  <c r="BA33"/>
  <c r="BK33"/>
  <c r="BC33"/>
  <c r="BM33"/>
  <c r="BU33"/>
  <c r="BB33"/>
  <c r="BJ33"/>
  <c r="BR33"/>
  <c r="BE33"/>
  <c r="BG33" s="1"/>
  <c r="BS33"/>
  <c r="BL33"/>
  <c r="BT33"/>
  <c r="BH33"/>
  <c r="BP33"/>
  <c r="AX37"/>
  <c r="AV37"/>
  <c r="AT37"/>
  <c r="AR37"/>
  <c r="AY37"/>
  <c r="AU37"/>
  <c r="AW37"/>
  <c r="AS37"/>
  <c r="BB37"/>
  <c r="BF37"/>
  <c r="BH37"/>
  <c r="BJ37"/>
  <c r="BL37"/>
  <c r="BN37"/>
  <c r="BP37"/>
  <c r="BR37"/>
  <c r="BT37"/>
  <c r="BM37"/>
  <c r="BU37"/>
  <c r="BE37"/>
  <c r="BG37" s="1"/>
  <c r="BA37"/>
  <c r="BI37"/>
  <c r="BQ37"/>
  <c r="BK37"/>
  <c r="BC37"/>
  <c r="BS37"/>
  <c r="AY24"/>
  <c r="AW24"/>
  <c r="AU24"/>
  <c r="AS24"/>
  <c r="AX24"/>
  <c r="AT24"/>
  <c r="AV24"/>
  <c r="AR24"/>
  <c r="BC24"/>
  <c r="BM24"/>
  <c r="BU24"/>
  <c r="BL24"/>
  <c r="BT24"/>
  <c r="BE24"/>
  <c r="BS24"/>
  <c r="BI24"/>
  <c r="BQ24"/>
  <c r="BH24"/>
  <c r="BP24"/>
  <c r="BA24"/>
  <c r="BK24"/>
  <c r="BF24"/>
  <c r="BN24"/>
  <c r="BJ24"/>
  <c r="BB24"/>
  <c r="BR24"/>
  <c r="AY100"/>
  <c r="AW100"/>
  <c r="AU100"/>
  <c r="AS100"/>
  <c r="AX100"/>
  <c r="AV100"/>
  <c r="AT100"/>
  <c r="AR100"/>
  <c r="BC100"/>
  <c r="BI100"/>
  <c r="BQ100"/>
  <c r="BB100"/>
  <c r="BF100"/>
  <c r="BH100"/>
  <c r="BJ100"/>
  <c r="BL100"/>
  <c r="BN100"/>
  <c r="BP100"/>
  <c r="BR100"/>
  <c r="BT100"/>
  <c r="BA100"/>
  <c r="BS100"/>
  <c r="BM100"/>
  <c r="BU100"/>
  <c r="BE100"/>
  <c r="BG100" s="1"/>
  <c r="BK100"/>
  <c r="BX13"/>
  <c r="AE114"/>
  <c r="AZ30"/>
  <c r="BX30" s="1"/>
  <c r="BY30" s="1"/>
  <c r="AZ39"/>
  <c r="BO39"/>
  <c r="BV39"/>
  <c r="AI114"/>
  <c r="AL15"/>
  <c r="AZ23"/>
  <c r="BX23" s="1"/>
  <c r="AZ34"/>
  <c r="BX34" s="1"/>
  <c r="BY34" s="1"/>
  <c r="AZ8"/>
  <c r="BV8"/>
  <c r="BO9"/>
  <c r="BX9" s="1"/>
  <c r="AZ18"/>
  <c r="BV19"/>
  <c r="BX19" s="1"/>
  <c r="BV42"/>
  <c r="BO42"/>
  <c r="AZ42"/>
  <c r="BD46"/>
  <c r="BV45"/>
  <c r="BO45"/>
  <c r="BV47"/>
  <c r="BO47"/>
  <c r="AZ47"/>
  <c r="BV50"/>
  <c r="BO50"/>
  <c r="AZ50"/>
  <c r="AZ48"/>
  <c r="BV79"/>
  <c r="BO79"/>
  <c r="BG87"/>
  <c r="AZ87"/>
  <c r="AL78"/>
  <c r="BD73"/>
  <c r="AZ73"/>
  <c r="BV96"/>
  <c r="BX96" s="1"/>
  <c r="BY96" s="1"/>
  <c r="AL90"/>
  <c r="BV93"/>
  <c r="BO93"/>
  <c r="BV106"/>
  <c r="BO106"/>
  <c r="AZ106"/>
  <c r="BX29"/>
  <c r="BY29" s="1"/>
  <c r="AL59"/>
  <c r="AL65"/>
  <c r="AL91"/>
  <c r="BV5"/>
  <c r="BX5" s="1"/>
  <c r="BO5"/>
  <c r="BO11"/>
  <c r="BD11"/>
  <c r="AZ11"/>
  <c r="BO15"/>
  <c r="BX15" s="1"/>
  <c r="BY15" s="1"/>
  <c r="BV21"/>
  <c r="BO21"/>
  <c r="BD25"/>
  <c r="AZ25"/>
  <c r="BG27"/>
  <c r="AZ57"/>
  <c r="BD65"/>
  <c r="AZ65"/>
  <c r="BV82"/>
  <c r="BO82"/>
  <c r="AL60"/>
  <c r="BV62"/>
  <c r="BO62"/>
  <c r="BD62"/>
  <c r="BV81"/>
  <c r="BO81"/>
  <c r="AZ81"/>
  <c r="BX66"/>
  <c r="BY66" s="1"/>
  <c r="BD72"/>
  <c r="BV72"/>
  <c r="BO72"/>
  <c r="BX80"/>
  <c r="BY80" s="1"/>
  <c r="BV91"/>
  <c r="BO91"/>
  <c r="AZ97"/>
  <c r="BV92"/>
  <c r="BO92"/>
  <c r="BD110"/>
  <c r="AZ110"/>
  <c r="BV69"/>
  <c r="BO69"/>
  <c r="BD104"/>
  <c r="BV104"/>
  <c r="BO104"/>
  <c r="BG108"/>
  <c r="BV43"/>
  <c r="BO43"/>
  <c r="BV83"/>
  <c r="BO83"/>
  <c r="BD83"/>
  <c r="AZ83"/>
  <c r="AZ85"/>
  <c r="BV89"/>
  <c r="BO89"/>
  <c r="BV99"/>
  <c r="BO99"/>
  <c r="BD99"/>
  <c r="AZ99"/>
  <c r="BV102"/>
  <c r="BO102"/>
  <c r="BV56"/>
  <c r="BO56"/>
  <c r="BD56"/>
  <c r="AZ56"/>
  <c r="BV52"/>
  <c r="BO52"/>
  <c r="AZ52"/>
  <c r="BD78"/>
  <c r="AZ78"/>
  <c r="BV88"/>
  <c r="AZ88"/>
  <c r="BV90"/>
  <c r="AZ90"/>
  <c r="BV94"/>
  <c r="BO94"/>
  <c r="BD94"/>
  <c r="AZ94"/>
  <c r="BV103"/>
  <c r="BO103"/>
  <c r="AZ24" l="1"/>
  <c r="BV33"/>
  <c r="BD14"/>
  <c r="BD10"/>
  <c r="BG6"/>
  <c r="AZ16"/>
  <c r="AZ111"/>
  <c r="AZ58"/>
  <c r="AZ59"/>
  <c r="BV36"/>
  <c r="AZ31"/>
  <c r="BV28"/>
  <c r="BV26"/>
  <c r="BW114"/>
  <c r="FH69" i="18"/>
  <c r="FH73"/>
  <c r="FI73" s="1"/>
  <c r="EO52"/>
  <c r="FG58"/>
  <c r="EO58"/>
  <c r="ER41"/>
  <c r="ER32"/>
  <c r="EK32"/>
  <c r="ER13"/>
  <c r="FG80"/>
  <c r="FH23"/>
  <c r="FH33"/>
  <c r="FI33" s="1"/>
  <c r="EK63"/>
  <c r="BX94" i="19"/>
  <c r="BY94" s="1"/>
  <c r="BX81"/>
  <c r="BY81" s="1"/>
  <c r="BX38"/>
  <c r="BY38" s="1"/>
  <c r="BX64"/>
  <c r="BG108"/>
  <c r="BD108"/>
  <c r="BG61"/>
  <c r="BG100"/>
  <c r="FH64" i="20"/>
  <c r="FI64" s="1"/>
  <c r="FR64" s="1"/>
  <c r="FG79"/>
  <c r="EZ79"/>
  <c r="FH79" s="1"/>
  <c r="FI79" s="1"/>
  <c r="EK72"/>
  <c r="FG72"/>
  <c r="EZ72"/>
  <c r="ER31"/>
  <c r="ER70"/>
  <c r="ER42"/>
  <c r="FH77"/>
  <c r="FI77" s="1"/>
  <c r="FH21"/>
  <c r="FI21" s="1"/>
  <c r="FH34"/>
  <c r="FI34" s="1"/>
  <c r="ER63"/>
  <c r="BX16" i="21"/>
  <c r="BY16" s="1"/>
  <c r="BX5"/>
  <c r="BY5" s="1"/>
  <c r="BX54"/>
  <c r="BY54" s="1"/>
  <c r="BX72"/>
  <c r="BY72" s="1"/>
  <c r="BX97"/>
  <c r="BY97" s="1"/>
  <c r="BX104"/>
  <c r="BY104" s="1"/>
  <c r="AZ99"/>
  <c r="BV73"/>
  <c r="AZ73"/>
  <c r="BD32"/>
  <c r="BO32"/>
  <c r="BG32"/>
  <c r="BX95"/>
  <c r="AZ109"/>
  <c r="BD107"/>
  <c r="AZ107"/>
  <c r="BG102"/>
  <c r="AZ102"/>
  <c r="AZ83"/>
  <c r="BG58"/>
  <c r="BD55"/>
  <c r="BG37"/>
  <c r="BD37"/>
  <c r="AZ33"/>
  <c r="BD15"/>
  <c r="AZ15"/>
  <c r="BD9"/>
  <c r="AZ9"/>
  <c r="BG106"/>
  <c r="BD105"/>
  <c r="AZ105"/>
  <c r="AZ94"/>
  <c r="BD88"/>
  <c r="BV79"/>
  <c r="BD76"/>
  <c r="AZ76"/>
  <c r="AZ71"/>
  <c r="BG53"/>
  <c r="BD51"/>
  <c r="AZ51"/>
  <c r="BD21"/>
  <c r="AZ21"/>
  <c r="BG11"/>
  <c r="AZ11"/>
  <c r="BD27"/>
  <c r="AZ27"/>
  <c r="FG58" i="20"/>
  <c r="EZ58"/>
  <c r="EK58"/>
  <c r="EO58"/>
  <c r="FG5"/>
  <c r="EZ5"/>
  <c r="EO5"/>
  <c r="FH5" s="1"/>
  <c r="FI5" s="1"/>
  <c r="BX31" i="19"/>
  <c r="BY31" s="1"/>
  <c r="BX59"/>
  <c r="BY59" s="1"/>
  <c r="BD84"/>
  <c r="BD58"/>
  <c r="BG14"/>
  <c r="BG10"/>
  <c r="BG7"/>
  <c r="BX59" i="21"/>
  <c r="BY59" s="1"/>
  <c r="BD99"/>
  <c r="BX56"/>
  <c r="BY56" s="1"/>
  <c r="BX49"/>
  <c r="BY49" s="1"/>
  <c r="BD109"/>
  <c r="BG33"/>
  <c r="BD94"/>
  <c r="BX102" i="17"/>
  <c r="BY102" s="1"/>
  <c r="BX89"/>
  <c r="BY89" s="1"/>
  <c r="BX104"/>
  <c r="BY104" s="1"/>
  <c r="BX11"/>
  <c r="BY11" s="1"/>
  <c r="BX45"/>
  <c r="BY45" s="1"/>
  <c r="AZ100"/>
  <c r="BD24"/>
  <c r="BG20"/>
  <c r="BD7"/>
  <c r="BD16"/>
  <c r="BX60"/>
  <c r="BX64"/>
  <c r="BY64" s="1"/>
  <c r="BG109"/>
  <c r="AZ105"/>
  <c r="BG86"/>
  <c r="BG75"/>
  <c r="BG63"/>
  <c r="AZ55"/>
  <c r="BG53"/>
  <c r="BX30" i="19"/>
  <c r="BY30" s="1"/>
  <c r="BX16"/>
  <c r="BY16" s="1"/>
  <c r="BX15"/>
  <c r="BX11"/>
  <c r="BY11" s="1"/>
  <c r="BX9"/>
  <c r="BY9" s="1"/>
  <c r="BX70"/>
  <c r="BY70" s="1"/>
  <c r="BX23"/>
  <c r="BY23" s="1"/>
  <c r="BX97"/>
  <c r="BX87" i="21"/>
  <c r="BY87" s="1"/>
  <c r="BX36"/>
  <c r="BY36" s="1"/>
  <c r="BX25"/>
  <c r="BY25" s="1"/>
  <c r="BX12"/>
  <c r="BY12" s="1"/>
  <c r="BX62"/>
  <c r="BY62" s="1"/>
  <c r="BX101"/>
  <c r="BY101" s="1"/>
  <c r="BX30"/>
  <c r="BY5" i="17"/>
  <c r="BY19"/>
  <c r="BY23"/>
  <c r="BY13"/>
  <c r="BY60" i="21"/>
  <c r="BY85"/>
  <c r="CD85" s="1"/>
  <c r="AL114"/>
  <c r="CH80"/>
  <c r="CF80"/>
  <c r="CD80"/>
  <c r="CH72"/>
  <c r="CF72"/>
  <c r="CD72"/>
  <c r="CH97"/>
  <c r="CD97"/>
  <c r="CF97"/>
  <c r="CH89"/>
  <c r="CD89"/>
  <c r="CF89"/>
  <c r="CH34"/>
  <c r="CF34"/>
  <c r="CD34"/>
  <c r="CH96"/>
  <c r="CF96"/>
  <c r="CD96"/>
  <c r="CH85"/>
  <c r="CF85"/>
  <c r="CF49"/>
  <c r="CH49"/>
  <c r="CD49"/>
  <c r="CF87"/>
  <c r="CH87"/>
  <c r="CD87"/>
  <c r="CH29"/>
  <c r="CD29"/>
  <c r="CF29"/>
  <c r="CH12"/>
  <c r="CF12"/>
  <c r="CD12"/>
  <c r="CF62"/>
  <c r="CH62"/>
  <c r="CD62"/>
  <c r="CH101"/>
  <c r="CF101"/>
  <c r="CD101"/>
  <c r="CH16"/>
  <c r="CF16"/>
  <c r="CD16"/>
  <c r="CH5"/>
  <c r="CF5"/>
  <c r="CD5"/>
  <c r="CH54"/>
  <c r="CF54"/>
  <c r="CD54"/>
  <c r="CF46"/>
  <c r="CH46"/>
  <c r="CD46"/>
  <c r="CH36"/>
  <c r="CD36"/>
  <c r="CF36"/>
  <c r="CH25"/>
  <c r="CF25"/>
  <c r="CD25"/>
  <c r="CH59"/>
  <c r="CD59"/>
  <c r="CF59"/>
  <c r="CH104"/>
  <c r="CF104"/>
  <c r="CD104"/>
  <c r="CF40"/>
  <c r="CH40"/>
  <c r="CD40"/>
  <c r="CH38"/>
  <c r="CD38"/>
  <c r="CF38"/>
  <c r="CH19"/>
  <c r="CF19"/>
  <c r="CD19"/>
  <c r="CH50"/>
  <c r="CF50"/>
  <c r="CD50"/>
  <c r="CH63"/>
  <c r="CF63"/>
  <c r="CD63"/>
  <c r="CH56"/>
  <c r="CF56"/>
  <c r="CD56"/>
  <c r="BA114"/>
  <c r="BD4"/>
  <c r="BP114"/>
  <c r="BV4"/>
  <c r="BH114"/>
  <c r="BO4"/>
  <c r="AR114"/>
  <c r="AZ4"/>
  <c r="BX111"/>
  <c r="BY111" s="1"/>
  <c r="BX108"/>
  <c r="BY108" s="1"/>
  <c r="BX86"/>
  <c r="BY86" s="1"/>
  <c r="BX28"/>
  <c r="BY28" s="1"/>
  <c r="BX84"/>
  <c r="BY84" s="1"/>
  <c r="BX70"/>
  <c r="BY70" s="1"/>
  <c r="BX61"/>
  <c r="BY61" s="1"/>
  <c r="BX41"/>
  <c r="BY41" s="1"/>
  <c r="BX44"/>
  <c r="BY44" s="1"/>
  <c r="BV99"/>
  <c r="BO99"/>
  <c r="BO73"/>
  <c r="BV32"/>
  <c r="AZ32"/>
  <c r="BX17"/>
  <c r="BY17" s="1"/>
  <c r="BX26"/>
  <c r="BY26" s="1"/>
  <c r="BX22"/>
  <c r="BY22" s="1"/>
  <c r="BX20"/>
  <c r="BY20" s="1"/>
  <c r="BX7"/>
  <c r="BY7" s="1"/>
  <c r="BX52"/>
  <c r="BY52" s="1"/>
  <c r="BX74"/>
  <c r="BY74" s="1"/>
  <c r="BX75"/>
  <c r="BY75" s="1"/>
  <c r="BY95"/>
  <c r="BY30"/>
  <c r="BX57"/>
  <c r="BY57" s="1"/>
  <c r="BX64"/>
  <c r="BY64" s="1"/>
  <c r="BV109"/>
  <c r="BO109"/>
  <c r="BV107"/>
  <c r="BO107"/>
  <c r="BV102"/>
  <c r="BO102"/>
  <c r="BV78"/>
  <c r="BO78"/>
  <c r="AZ78"/>
  <c r="AZ58"/>
  <c r="BV55"/>
  <c r="BO55"/>
  <c r="AZ55"/>
  <c r="BV37"/>
  <c r="BO37"/>
  <c r="AZ37"/>
  <c r="BV33"/>
  <c r="AZ18"/>
  <c r="BV15"/>
  <c r="BO15"/>
  <c r="BV9"/>
  <c r="BO9"/>
  <c r="AZ106"/>
  <c r="BV105"/>
  <c r="BO105"/>
  <c r="BV94"/>
  <c r="BO94"/>
  <c r="BV88"/>
  <c r="BO88"/>
  <c r="AZ88"/>
  <c r="BO79"/>
  <c r="AZ79"/>
  <c r="BG76"/>
  <c r="BV76"/>
  <c r="BO76"/>
  <c r="BV71"/>
  <c r="BO71"/>
  <c r="AZ53"/>
  <c r="BV51"/>
  <c r="BV21"/>
  <c r="BO21"/>
  <c r="BV27"/>
  <c r="BO27"/>
  <c r="BU114"/>
  <c r="BK114"/>
  <c r="BS114"/>
  <c r="BI114"/>
  <c r="BR114"/>
  <c r="BJ114"/>
  <c r="AV114"/>
  <c r="AS114"/>
  <c r="AW114"/>
  <c r="BG93"/>
  <c r="CH48"/>
  <c r="CD48"/>
  <c r="CF48"/>
  <c r="CF92"/>
  <c r="CH92"/>
  <c r="CD92"/>
  <c r="CF31"/>
  <c r="CH31"/>
  <c r="CD31"/>
  <c r="CH42"/>
  <c r="CD42"/>
  <c r="CF42"/>
  <c r="CH23"/>
  <c r="CF23"/>
  <c r="CD23"/>
  <c r="CH13"/>
  <c r="CF13"/>
  <c r="CD13"/>
  <c r="CH60"/>
  <c r="CD60"/>
  <c r="CF60"/>
  <c r="BE114"/>
  <c r="BG4"/>
  <c r="BX100"/>
  <c r="BY100" s="1"/>
  <c r="BX69"/>
  <c r="BY69" s="1"/>
  <c r="BX35"/>
  <c r="BY35" s="1"/>
  <c r="BX47"/>
  <c r="BY47" s="1"/>
  <c r="BX77"/>
  <c r="BY77" s="1"/>
  <c r="BX68"/>
  <c r="BY68" s="1"/>
  <c r="BX6"/>
  <c r="BY6" s="1"/>
  <c r="BX43"/>
  <c r="BY43" s="1"/>
  <c r="BX67"/>
  <c r="BY67" s="1"/>
  <c r="BX66"/>
  <c r="BY66" s="1"/>
  <c r="BG99"/>
  <c r="BD73"/>
  <c r="BW114"/>
  <c r="BX110"/>
  <c r="BY110" s="1"/>
  <c r="BX24"/>
  <c r="BY24" s="1"/>
  <c r="BX90"/>
  <c r="BY90" s="1"/>
  <c r="BX98"/>
  <c r="BY98" s="1"/>
  <c r="BX14"/>
  <c r="BY14" s="1"/>
  <c r="BX10"/>
  <c r="BY10" s="1"/>
  <c r="BX8"/>
  <c r="BY8" s="1"/>
  <c r="BX39"/>
  <c r="BY39" s="1"/>
  <c r="BX65"/>
  <c r="BY65" s="1"/>
  <c r="BX103"/>
  <c r="BY103" s="1"/>
  <c r="BX82"/>
  <c r="BY82" s="1"/>
  <c r="BX45"/>
  <c r="BY45" s="1"/>
  <c r="BX91"/>
  <c r="BY91" s="1"/>
  <c r="BX81"/>
  <c r="BY81" s="1"/>
  <c r="BG109"/>
  <c r="BD102"/>
  <c r="BD83"/>
  <c r="BV83"/>
  <c r="BX83" s="1"/>
  <c r="BY83" s="1"/>
  <c r="BO83"/>
  <c r="BD78"/>
  <c r="BV58"/>
  <c r="BO58"/>
  <c r="BD58"/>
  <c r="BG55"/>
  <c r="BO33"/>
  <c r="BD33"/>
  <c r="BV18"/>
  <c r="BO18"/>
  <c r="BD18"/>
  <c r="BG18"/>
  <c r="BG9"/>
  <c r="BV106"/>
  <c r="BO106"/>
  <c r="BD106"/>
  <c r="BG105"/>
  <c r="BG94"/>
  <c r="BD79"/>
  <c r="BD71"/>
  <c r="BV53"/>
  <c r="BO53"/>
  <c r="BD53"/>
  <c r="BG51"/>
  <c r="BO51"/>
  <c r="BV11"/>
  <c r="BO11"/>
  <c r="BD11"/>
  <c r="BG27"/>
  <c r="BQ114"/>
  <c r="BT114"/>
  <c r="BL114"/>
  <c r="BB114"/>
  <c r="BM114"/>
  <c r="BC114"/>
  <c r="BN114"/>
  <c r="BF114"/>
  <c r="AT114"/>
  <c r="AX114"/>
  <c r="AU114"/>
  <c r="AY114"/>
  <c r="BV93"/>
  <c r="BO93"/>
  <c r="AZ93"/>
  <c r="FP76" i="20"/>
  <c r="FN76"/>
  <c r="FR76"/>
  <c r="FP38"/>
  <c r="FN38"/>
  <c r="FR38"/>
  <c r="FR16"/>
  <c r="FP16"/>
  <c r="FN16"/>
  <c r="FN62"/>
  <c r="FP62"/>
  <c r="FR62"/>
  <c r="FR48"/>
  <c r="FN48"/>
  <c r="FP48"/>
  <c r="FN12"/>
  <c r="FP12"/>
  <c r="FR12"/>
  <c r="FN37"/>
  <c r="FR37"/>
  <c r="FP37"/>
  <c r="FP65"/>
  <c r="FR65"/>
  <c r="FN65"/>
  <c r="FR60"/>
  <c r="FN60"/>
  <c r="FP60"/>
  <c r="FN50"/>
  <c r="FP50"/>
  <c r="FR50"/>
  <c r="FR25"/>
  <c r="FN25"/>
  <c r="FP25"/>
  <c r="FP84"/>
  <c r="FR84"/>
  <c r="FN84"/>
  <c r="FR45"/>
  <c r="FP45"/>
  <c r="FN45"/>
  <c r="FN77"/>
  <c r="FR77"/>
  <c r="FP77"/>
  <c r="FR44"/>
  <c r="FN44"/>
  <c r="FP44"/>
  <c r="FP21"/>
  <c r="FR21"/>
  <c r="FN21"/>
  <c r="FN13"/>
  <c r="FR13"/>
  <c r="FP13"/>
  <c r="FR85"/>
  <c r="FP85"/>
  <c r="FN85"/>
  <c r="FG4"/>
  <c r="EZ4"/>
  <c r="EO4"/>
  <c r="EI18"/>
  <c r="EG18"/>
  <c r="EE18"/>
  <c r="EC18"/>
  <c r="EH18"/>
  <c r="ED18"/>
  <c r="EJ18"/>
  <c r="EF18"/>
  <c r="EV18"/>
  <c r="EP18"/>
  <c r="EX18"/>
  <c r="FF18"/>
  <c r="EM18"/>
  <c r="EQ18"/>
  <c r="ES18"/>
  <c r="EU18"/>
  <c r="EW18"/>
  <c r="EY18"/>
  <c r="FA18"/>
  <c r="FC18"/>
  <c r="FE18"/>
  <c r="EN18"/>
  <c r="FD18"/>
  <c r="EL18"/>
  <c r="ET18"/>
  <c r="FB18"/>
  <c r="DP88"/>
  <c r="DW10"/>
  <c r="DW88" s="1"/>
  <c r="BY9" i="17"/>
  <c r="DP88" i="18"/>
  <c r="BY103" i="19"/>
  <c r="CF103" s="1"/>
  <c r="BY15"/>
  <c r="CF15" s="1"/>
  <c r="BY97"/>
  <c r="BY52"/>
  <c r="CF52" s="1"/>
  <c r="FH33" i="20"/>
  <c r="FI39"/>
  <c r="FP64"/>
  <c r="FH9"/>
  <c r="FI9" s="1"/>
  <c r="EO69"/>
  <c r="EK52"/>
  <c r="EO41"/>
  <c r="EK32"/>
  <c r="FG31"/>
  <c r="EZ31"/>
  <c r="EK20"/>
  <c r="FG11"/>
  <c r="EZ11"/>
  <c r="EK86"/>
  <c r="FG70"/>
  <c r="EZ70"/>
  <c r="EO70"/>
  <c r="EK67"/>
  <c r="FG42"/>
  <c r="EZ42"/>
  <c r="EK24"/>
  <c r="FG82"/>
  <c r="EZ82"/>
  <c r="FH71"/>
  <c r="FI71" s="1"/>
  <c r="FH53"/>
  <c r="FI53" s="1"/>
  <c r="FH23"/>
  <c r="FI23" s="1"/>
  <c r="FH80"/>
  <c r="FI80" s="1"/>
  <c r="FH28"/>
  <c r="FI28" s="1"/>
  <c r="FH66"/>
  <c r="FH54"/>
  <c r="FI54" s="1"/>
  <c r="FH22"/>
  <c r="FI17"/>
  <c r="FH68"/>
  <c r="FH61"/>
  <c r="FI61" s="1"/>
  <c r="FI27"/>
  <c r="FH46"/>
  <c r="FI46" s="1"/>
  <c r="FH14"/>
  <c r="FI14" s="1"/>
  <c r="FI81"/>
  <c r="FI55"/>
  <c r="FI47"/>
  <c r="FI22"/>
  <c r="EK75"/>
  <c r="FG63"/>
  <c r="EZ63"/>
  <c r="EO30"/>
  <c r="FG30"/>
  <c r="EZ30"/>
  <c r="EK7"/>
  <c r="EZ15"/>
  <c r="FG83"/>
  <c r="EZ83"/>
  <c r="FP74"/>
  <c r="FR74"/>
  <c r="FN74"/>
  <c r="ER4"/>
  <c r="EK4"/>
  <c r="EI10"/>
  <c r="EI88" s="1"/>
  <c r="EG10"/>
  <c r="EE10"/>
  <c r="EE88" s="1"/>
  <c r="EC10"/>
  <c r="EH10"/>
  <c r="ED10"/>
  <c r="EJ10"/>
  <c r="EJ88" s="1"/>
  <c r="EF10"/>
  <c r="EF88" s="1"/>
  <c r="EV10"/>
  <c r="EV88" s="1"/>
  <c r="EL10"/>
  <c r="ET10"/>
  <c r="ET88" s="1"/>
  <c r="FB10"/>
  <c r="EM10"/>
  <c r="EQ10"/>
  <c r="ES10"/>
  <c r="EU10"/>
  <c r="EU88" s="1"/>
  <c r="EW10"/>
  <c r="EY10"/>
  <c r="FA10"/>
  <c r="FC10"/>
  <c r="FC88" s="1"/>
  <c r="FE10"/>
  <c r="EN10"/>
  <c r="FD10"/>
  <c r="FD88" s="1"/>
  <c r="EP10"/>
  <c r="ER10" s="1"/>
  <c r="EX10"/>
  <c r="FF10"/>
  <c r="FF88" s="1"/>
  <c r="FR6"/>
  <c r="FN6"/>
  <c r="FP6"/>
  <c r="FI19"/>
  <c r="FH36"/>
  <c r="FI36" s="1"/>
  <c r="FG69"/>
  <c r="EZ69"/>
  <c r="ER69"/>
  <c r="EK69"/>
  <c r="FH69" s="1"/>
  <c r="FI69" s="1"/>
  <c r="ER52"/>
  <c r="FG52"/>
  <c r="EZ52"/>
  <c r="FG41"/>
  <c r="EZ41"/>
  <c r="ER41"/>
  <c r="EK41"/>
  <c r="ER32"/>
  <c r="FG32"/>
  <c r="EZ32"/>
  <c r="EO31"/>
  <c r="EK31"/>
  <c r="FH31" s="1"/>
  <c r="FI31" s="1"/>
  <c r="EZ20"/>
  <c r="ER20"/>
  <c r="EO11"/>
  <c r="EK11"/>
  <c r="FH11" s="1"/>
  <c r="FI11" s="1"/>
  <c r="ER86"/>
  <c r="FG86"/>
  <c r="EZ86"/>
  <c r="EK70"/>
  <c r="FH70" s="1"/>
  <c r="FI70" s="1"/>
  <c r="ER67"/>
  <c r="EO67"/>
  <c r="FG67"/>
  <c r="EZ67"/>
  <c r="EK42"/>
  <c r="FH42" s="1"/>
  <c r="FI42" s="1"/>
  <c r="EZ24"/>
  <c r="ER24"/>
  <c r="FE88"/>
  <c r="EW88"/>
  <c r="EM88"/>
  <c r="EX88"/>
  <c r="EN88"/>
  <c r="EY88"/>
  <c r="EQ88"/>
  <c r="FB88"/>
  <c r="ED88"/>
  <c r="EH88"/>
  <c r="EG88"/>
  <c r="EO82"/>
  <c r="EK82"/>
  <c r="FH82" s="1"/>
  <c r="FI82" s="1"/>
  <c r="FH57"/>
  <c r="FI57" s="1"/>
  <c r="FH35"/>
  <c r="FI35" s="1"/>
  <c r="FH29"/>
  <c r="FI29" s="1"/>
  <c r="FH26"/>
  <c r="FI26" s="1"/>
  <c r="FH78"/>
  <c r="FI78" s="1"/>
  <c r="FH49"/>
  <c r="FI49" s="1"/>
  <c r="FI66"/>
  <c r="FI33"/>
  <c r="FN64"/>
  <c r="FT64" s="1"/>
  <c r="FU64" s="1"/>
  <c r="FH40"/>
  <c r="FI40" s="1"/>
  <c r="FH51"/>
  <c r="FI51" s="1"/>
  <c r="FH43"/>
  <c r="FI43" s="1"/>
  <c r="FH8"/>
  <c r="FI8" s="1"/>
  <c r="FI59"/>
  <c r="FI68"/>
  <c r="ER75"/>
  <c r="FG75"/>
  <c r="EZ75"/>
  <c r="EO63"/>
  <c r="EK63"/>
  <c r="ER56"/>
  <c r="FG56"/>
  <c r="EZ56"/>
  <c r="ER30"/>
  <c r="EK30"/>
  <c r="EZ7"/>
  <c r="EO7"/>
  <c r="EO15"/>
  <c r="FG15"/>
  <c r="EK15"/>
  <c r="ER83"/>
  <c r="FH83" s="1"/>
  <c r="FI83" s="1"/>
  <c r="FT73"/>
  <c r="FU73" s="1"/>
  <c r="CH103" i="19"/>
  <c r="CD103"/>
  <c r="CH30"/>
  <c r="CF30"/>
  <c r="CD30"/>
  <c r="CH16"/>
  <c r="CF16"/>
  <c r="CD16"/>
  <c r="CH15"/>
  <c r="CD15"/>
  <c r="CH11"/>
  <c r="CF11"/>
  <c r="CD11"/>
  <c r="CH9"/>
  <c r="CF9"/>
  <c r="CD9"/>
  <c r="CH70"/>
  <c r="CF70"/>
  <c r="CD70"/>
  <c r="CH94"/>
  <c r="CF94"/>
  <c r="CD94"/>
  <c r="CH81"/>
  <c r="CF81"/>
  <c r="CD81"/>
  <c r="CH12"/>
  <c r="CF12"/>
  <c r="CD12"/>
  <c r="CH66"/>
  <c r="CF66"/>
  <c r="CD66"/>
  <c r="CH23"/>
  <c r="CF23"/>
  <c r="CD23"/>
  <c r="CH97"/>
  <c r="CF97"/>
  <c r="CD97"/>
  <c r="CH29"/>
  <c r="CF29"/>
  <c r="CD29"/>
  <c r="CH40"/>
  <c r="CF40"/>
  <c r="CD40"/>
  <c r="CH52"/>
  <c r="CD52"/>
  <c r="CH38"/>
  <c r="CF38"/>
  <c r="CD38"/>
  <c r="CH68"/>
  <c r="CF68"/>
  <c r="CD68"/>
  <c r="CH34"/>
  <c r="CF34"/>
  <c r="CD34"/>
  <c r="CH79"/>
  <c r="CF79"/>
  <c r="CD79"/>
  <c r="CH102"/>
  <c r="CF102"/>
  <c r="CD102"/>
  <c r="CH42"/>
  <c r="CF42"/>
  <c r="CD42"/>
  <c r="CH49"/>
  <c r="CF49"/>
  <c r="CD49"/>
  <c r="CH72"/>
  <c r="CF72"/>
  <c r="CD72"/>
  <c r="CH31"/>
  <c r="CF31"/>
  <c r="CD31"/>
  <c r="CH59"/>
  <c r="CF59"/>
  <c r="CD59"/>
  <c r="CH13"/>
  <c r="CF13"/>
  <c r="CD13"/>
  <c r="CH65"/>
  <c r="CF65"/>
  <c r="CD65"/>
  <c r="AL114"/>
  <c r="FP73" i="18"/>
  <c r="FR73"/>
  <c r="FN73"/>
  <c r="FR46"/>
  <c r="FN46"/>
  <c r="FP46"/>
  <c r="FP21"/>
  <c r="FR21"/>
  <c r="FN21"/>
  <c r="FR78"/>
  <c r="FN78"/>
  <c r="FP78"/>
  <c r="FP33"/>
  <c r="FR33"/>
  <c r="FN33"/>
  <c r="FR16"/>
  <c r="FN16"/>
  <c r="FP16"/>
  <c r="FP53"/>
  <c r="FR53"/>
  <c r="FN53"/>
  <c r="FR72"/>
  <c r="FN72"/>
  <c r="FP72"/>
  <c r="FR62"/>
  <c r="FN62"/>
  <c r="FP62"/>
  <c r="FR50"/>
  <c r="FN50"/>
  <c r="FP50"/>
  <c r="FR48"/>
  <c r="FN48"/>
  <c r="FP48"/>
  <c r="FP85"/>
  <c r="FR85"/>
  <c r="FN85"/>
  <c r="FP25"/>
  <c r="FR25"/>
  <c r="FN25"/>
  <c r="FR66"/>
  <c r="FN66"/>
  <c r="FP66"/>
  <c r="BY32" i="19"/>
  <c r="BE114"/>
  <c r="BG4"/>
  <c r="BX105"/>
  <c r="BY105" s="1"/>
  <c r="BX75"/>
  <c r="BY75" s="1"/>
  <c r="BX35"/>
  <c r="BY35" s="1"/>
  <c r="BX106"/>
  <c r="BY106" s="1"/>
  <c r="BX69"/>
  <c r="BY69" s="1"/>
  <c r="BX60"/>
  <c r="BY60" s="1"/>
  <c r="BX45"/>
  <c r="BY45" s="1"/>
  <c r="BX41"/>
  <c r="BY41" s="1"/>
  <c r="BX21"/>
  <c r="BY21" s="1"/>
  <c r="BX5"/>
  <c r="BY5" s="1"/>
  <c r="BX36"/>
  <c r="BY36" s="1"/>
  <c r="BX25"/>
  <c r="BY25" s="1"/>
  <c r="BX57"/>
  <c r="BY57" s="1"/>
  <c r="BX67"/>
  <c r="BY67" s="1"/>
  <c r="BX91"/>
  <c r="BY91" s="1"/>
  <c r="BO87"/>
  <c r="BM114"/>
  <c r="BC114"/>
  <c r="BN114"/>
  <c r="BF114"/>
  <c r="BQ114"/>
  <c r="BT114"/>
  <c r="BL114"/>
  <c r="BB114"/>
  <c r="AT114"/>
  <c r="AX114"/>
  <c r="AU114"/>
  <c r="AY114"/>
  <c r="BG96"/>
  <c r="BD96"/>
  <c r="BV96"/>
  <c r="BO96"/>
  <c r="AZ96"/>
  <c r="BX89"/>
  <c r="BY89" s="1"/>
  <c r="BX54"/>
  <c r="BY54" s="1"/>
  <c r="BX18"/>
  <c r="BY18" s="1"/>
  <c r="BX17"/>
  <c r="BY17" s="1"/>
  <c r="BX8"/>
  <c r="BY8" s="1"/>
  <c r="BX19"/>
  <c r="BY19" s="1"/>
  <c r="BX46"/>
  <c r="BY46" s="1"/>
  <c r="BX50"/>
  <c r="BY50" s="1"/>
  <c r="BX80"/>
  <c r="BY80" s="1"/>
  <c r="BX93"/>
  <c r="BY93" s="1"/>
  <c r="BX107"/>
  <c r="BY107" s="1"/>
  <c r="BX27"/>
  <c r="BY27" s="1"/>
  <c r="BX56"/>
  <c r="BY56" s="1"/>
  <c r="BX82"/>
  <c r="BY82" s="1"/>
  <c r="BX99"/>
  <c r="BY99" s="1"/>
  <c r="BV95"/>
  <c r="BO95"/>
  <c r="BD71"/>
  <c r="BV28"/>
  <c r="BD26"/>
  <c r="BO26"/>
  <c r="BO101"/>
  <c r="BV98"/>
  <c r="BO98"/>
  <c r="BV86"/>
  <c r="BO86"/>
  <c r="BO77"/>
  <c r="BV76"/>
  <c r="BD33"/>
  <c r="BO33"/>
  <c r="BG24"/>
  <c r="BG20"/>
  <c r="AZ14"/>
  <c r="BO14"/>
  <c r="BV14"/>
  <c r="AZ10"/>
  <c r="BO10"/>
  <c r="BV10"/>
  <c r="AZ7"/>
  <c r="BO7"/>
  <c r="BV7"/>
  <c r="BW114"/>
  <c r="CJ68"/>
  <c r="CK68" s="1"/>
  <c r="CJ11"/>
  <c r="CK11" s="1"/>
  <c r="CJ42"/>
  <c r="CK42" s="1"/>
  <c r="CJ31"/>
  <c r="CK31" s="1"/>
  <c r="BA114"/>
  <c r="BD4"/>
  <c r="BP114"/>
  <c r="BV4"/>
  <c r="BH114"/>
  <c r="BO4"/>
  <c r="AR114"/>
  <c r="AZ4"/>
  <c r="BX109"/>
  <c r="BY109" s="1"/>
  <c r="BX73"/>
  <c r="BY73" s="1"/>
  <c r="BX111"/>
  <c r="BY111" s="1"/>
  <c r="BX78"/>
  <c r="BY78" s="1"/>
  <c r="BX43"/>
  <c r="BY43" s="1"/>
  <c r="BV87"/>
  <c r="AZ87"/>
  <c r="BI114"/>
  <c r="BR114"/>
  <c r="BJ114"/>
  <c r="BU114"/>
  <c r="BK114"/>
  <c r="AV114"/>
  <c r="AS114"/>
  <c r="AW114"/>
  <c r="BX104"/>
  <c r="BY104" s="1"/>
  <c r="BX85"/>
  <c r="BY85" s="1"/>
  <c r="BX83"/>
  <c r="BY83" s="1"/>
  <c r="BX37"/>
  <c r="BY37" s="1"/>
  <c r="BY64"/>
  <c r="BX74"/>
  <c r="BY74" s="1"/>
  <c r="BX92"/>
  <c r="BY92" s="1"/>
  <c r="BX48"/>
  <c r="BY48" s="1"/>
  <c r="BX39"/>
  <c r="BY39" s="1"/>
  <c r="BX62"/>
  <c r="BY62" s="1"/>
  <c r="BX90"/>
  <c r="BY90" s="1"/>
  <c r="BV108"/>
  <c r="BO108"/>
  <c r="AZ108"/>
  <c r="BD95"/>
  <c r="AZ95"/>
  <c r="BG88"/>
  <c r="BD88"/>
  <c r="BV88"/>
  <c r="BO88"/>
  <c r="AZ88"/>
  <c r="AZ71"/>
  <c r="BX71" s="1"/>
  <c r="BY71" s="1"/>
  <c r="BD61"/>
  <c r="BV61"/>
  <c r="BO61"/>
  <c r="AZ61"/>
  <c r="BD55"/>
  <c r="BV55"/>
  <c r="BO55"/>
  <c r="AZ55"/>
  <c r="BD28"/>
  <c r="BO28"/>
  <c r="AZ28"/>
  <c r="BG26"/>
  <c r="BV26"/>
  <c r="AZ26"/>
  <c r="BG47"/>
  <c r="BD47"/>
  <c r="BV47"/>
  <c r="BO47"/>
  <c r="AZ47"/>
  <c r="BG44"/>
  <c r="BV44"/>
  <c r="BO44"/>
  <c r="AZ44"/>
  <c r="BG22"/>
  <c r="BX22" s="1"/>
  <c r="BY22" s="1"/>
  <c r="AZ22"/>
  <c r="BD6"/>
  <c r="BV6"/>
  <c r="BO6"/>
  <c r="AZ6"/>
  <c r="AZ110"/>
  <c r="BX110" s="1"/>
  <c r="BY110" s="1"/>
  <c r="AZ101"/>
  <c r="BD100"/>
  <c r="BV100"/>
  <c r="BO100"/>
  <c r="AZ100"/>
  <c r="BD98"/>
  <c r="AZ98"/>
  <c r="BD86"/>
  <c r="AZ86"/>
  <c r="BV84"/>
  <c r="BO84"/>
  <c r="AZ84"/>
  <c r="BV77"/>
  <c r="BD77"/>
  <c r="AZ77"/>
  <c r="BG76"/>
  <c r="BD76"/>
  <c r="BO76"/>
  <c r="AZ76"/>
  <c r="BG63"/>
  <c r="BD63"/>
  <c r="BV63"/>
  <c r="BO63"/>
  <c r="AZ63"/>
  <c r="AZ58"/>
  <c r="BX58" s="1"/>
  <c r="BY58" s="1"/>
  <c r="BG53"/>
  <c r="BD53"/>
  <c r="BV53"/>
  <c r="BO53"/>
  <c r="AZ53"/>
  <c r="BG51"/>
  <c r="BD51"/>
  <c r="BV51"/>
  <c r="BO51"/>
  <c r="AZ51"/>
  <c r="BG33"/>
  <c r="BV33"/>
  <c r="AZ33"/>
  <c r="BD24"/>
  <c r="BV24"/>
  <c r="BO24"/>
  <c r="AZ24"/>
  <c r="BD20"/>
  <c r="BV20"/>
  <c r="BO20"/>
  <c r="AZ20"/>
  <c r="BD14"/>
  <c r="BD10"/>
  <c r="BD7"/>
  <c r="EJ42" i="18"/>
  <c r="EH42"/>
  <c r="EF42"/>
  <c r="ED42"/>
  <c r="EW42"/>
  <c r="ES42"/>
  <c r="EG42"/>
  <c r="EC42"/>
  <c r="EU42"/>
  <c r="EQ42"/>
  <c r="EM42"/>
  <c r="EI42"/>
  <c r="EE42"/>
  <c r="EP42"/>
  <c r="ER42" s="1"/>
  <c r="EX42"/>
  <c r="EN42"/>
  <c r="EY42"/>
  <c r="FA42"/>
  <c r="FE42"/>
  <c r="ET42"/>
  <c r="EV42"/>
  <c r="FB42"/>
  <c r="FF42"/>
  <c r="EL42"/>
  <c r="FD42"/>
  <c r="FC42"/>
  <c r="EJ24"/>
  <c r="EH24"/>
  <c r="EF24"/>
  <c r="ED24"/>
  <c r="FE24"/>
  <c r="FA24"/>
  <c r="EW24"/>
  <c r="ES24"/>
  <c r="EG24"/>
  <c r="EC24"/>
  <c r="FC24"/>
  <c r="EY24"/>
  <c r="EU24"/>
  <c r="EQ24"/>
  <c r="EM24"/>
  <c r="EI24"/>
  <c r="EE24"/>
  <c r="EP24"/>
  <c r="ER24" s="1"/>
  <c r="EX24"/>
  <c r="FD24"/>
  <c r="EN24"/>
  <c r="ET24"/>
  <c r="EV24"/>
  <c r="FB24"/>
  <c r="FF24"/>
  <c r="EL24"/>
  <c r="FH81"/>
  <c r="FI81" s="1"/>
  <c r="FH17"/>
  <c r="FH43"/>
  <c r="FI43" s="1"/>
  <c r="FH20"/>
  <c r="FI20" s="1"/>
  <c r="FH26"/>
  <c r="FI26" s="1"/>
  <c r="FH12"/>
  <c r="FI12" s="1"/>
  <c r="FH68"/>
  <c r="FI68" s="1"/>
  <c r="FI79"/>
  <c r="DW13"/>
  <c r="DW88" s="1"/>
  <c r="FI22"/>
  <c r="EK52"/>
  <c r="FG76"/>
  <c r="EO67"/>
  <c r="EK67"/>
  <c r="FG65"/>
  <c r="EZ65"/>
  <c r="ER65"/>
  <c r="EK58"/>
  <c r="EK41"/>
  <c r="EZ41"/>
  <c r="FG41"/>
  <c r="EO32"/>
  <c r="FG82"/>
  <c r="ER83"/>
  <c r="EK13"/>
  <c r="EZ13"/>
  <c r="FG13"/>
  <c r="ER80"/>
  <c r="EK80"/>
  <c r="FH57"/>
  <c r="FI57" s="1"/>
  <c r="FH71"/>
  <c r="FH75"/>
  <c r="FI75" s="1"/>
  <c r="FH36"/>
  <c r="FI36" s="1"/>
  <c r="FH8"/>
  <c r="FH6"/>
  <c r="FI6" s="1"/>
  <c r="FH37"/>
  <c r="FI70"/>
  <c r="FH54"/>
  <c r="FI54" s="1"/>
  <c r="FI69"/>
  <c r="FI55"/>
  <c r="FI29"/>
  <c r="FI77"/>
  <c r="ER86"/>
  <c r="EZ63"/>
  <c r="FG63"/>
  <c r="EK39"/>
  <c r="ER14"/>
  <c r="EK14"/>
  <c r="EK44"/>
  <c r="EK28"/>
  <c r="EO47"/>
  <c r="EZ47"/>
  <c r="EK47"/>
  <c r="DM88"/>
  <c r="EJ4"/>
  <c r="EH4"/>
  <c r="EF4"/>
  <c r="ED4"/>
  <c r="FE4"/>
  <c r="FA4"/>
  <c r="EW4"/>
  <c r="ES4"/>
  <c r="EG4"/>
  <c r="EC4"/>
  <c r="FC4"/>
  <c r="EY4"/>
  <c r="EU4"/>
  <c r="EQ4"/>
  <c r="EM4"/>
  <c r="EI4"/>
  <c r="EE4"/>
  <c r="EP4"/>
  <c r="EX4"/>
  <c r="FD4"/>
  <c r="EN4"/>
  <c r="ET4"/>
  <c r="EV4"/>
  <c r="FB4"/>
  <c r="FF4"/>
  <c r="EL4"/>
  <c r="EJ30"/>
  <c r="EH30"/>
  <c r="EF30"/>
  <c r="ED30"/>
  <c r="FE30"/>
  <c r="FA30"/>
  <c r="EW30"/>
  <c r="ES30"/>
  <c r="EG30"/>
  <c r="EC30"/>
  <c r="FC30"/>
  <c r="EY30"/>
  <c r="EU30"/>
  <c r="EQ30"/>
  <c r="EM30"/>
  <c r="EI30"/>
  <c r="EE30"/>
  <c r="ET30"/>
  <c r="EV30"/>
  <c r="FB30"/>
  <c r="FF30"/>
  <c r="EL30"/>
  <c r="EP30"/>
  <c r="EX30"/>
  <c r="FD30"/>
  <c r="EN30"/>
  <c r="EI10"/>
  <c r="EG10"/>
  <c r="EE10"/>
  <c r="EC10"/>
  <c r="EH10"/>
  <c r="ED10"/>
  <c r="EN10"/>
  <c r="EJ10"/>
  <c r="EF10"/>
  <c r="FD10"/>
  <c r="EL10"/>
  <c r="ET10"/>
  <c r="FB10"/>
  <c r="EQ10"/>
  <c r="EU10"/>
  <c r="EY10"/>
  <c r="FC10"/>
  <c r="EV10"/>
  <c r="EP10"/>
  <c r="EX10"/>
  <c r="FF10"/>
  <c r="EM10"/>
  <c r="ES10"/>
  <c r="EW10"/>
  <c r="FA10"/>
  <c r="FE10"/>
  <c r="FH19"/>
  <c r="FI19" s="1"/>
  <c r="FI51"/>
  <c r="FI45"/>
  <c r="FI17"/>
  <c r="FI8"/>
  <c r="FI11"/>
  <c r="FG52"/>
  <c r="EZ52"/>
  <c r="ER52"/>
  <c r="EZ76"/>
  <c r="EO76"/>
  <c r="EK76"/>
  <c r="FH76" s="1"/>
  <c r="FI76" s="1"/>
  <c r="ER67"/>
  <c r="FG67"/>
  <c r="EZ67"/>
  <c r="EK65"/>
  <c r="FH65" s="1"/>
  <c r="FI65" s="1"/>
  <c r="EZ58"/>
  <c r="EO41"/>
  <c r="EZ32"/>
  <c r="FG32"/>
  <c r="EO82"/>
  <c r="ER82"/>
  <c r="EK82"/>
  <c r="EZ83"/>
  <c r="FG83"/>
  <c r="EO13"/>
  <c r="EZ80"/>
  <c r="EO80"/>
  <c r="EO15"/>
  <c r="EK15"/>
  <c r="EZ15"/>
  <c r="FG15"/>
  <c r="FH38"/>
  <c r="FI38" s="1"/>
  <c r="FH56"/>
  <c r="FI56" s="1"/>
  <c r="FH60"/>
  <c r="FI60" s="1"/>
  <c r="FI37"/>
  <c r="FH31"/>
  <c r="FI31" s="1"/>
  <c r="FH9"/>
  <c r="FI9" s="1"/>
  <c r="FH7"/>
  <c r="FI7" s="1"/>
  <c r="FH5"/>
  <c r="FT25"/>
  <c r="FU25" s="1"/>
  <c r="FH74"/>
  <c r="FI74" s="1"/>
  <c r="FI61"/>
  <c r="FI49"/>
  <c r="FI84"/>
  <c r="FI5"/>
  <c r="EZ86"/>
  <c r="EK86"/>
  <c r="FH86" s="1"/>
  <c r="FI86" s="1"/>
  <c r="EO63"/>
  <c r="ER63"/>
  <c r="EK40"/>
  <c r="FH40" s="1"/>
  <c r="FI40" s="1"/>
  <c r="FG39"/>
  <c r="EZ39"/>
  <c r="EO39"/>
  <c r="ER39"/>
  <c r="FG35"/>
  <c r="EK35"/>
  <c r="FG14"/>
  <c r="EZ14"/>
  <c r="EO14"/>
  <c r="EO64"/>
  <c r="ER64"/>
  <c r="FG64"/>
  <c r="EZ64"/>
  <c r="EK64"/>
  <c r="ER44"/>
  <c r="FG44"/>
  <c r="EZ44"/>
  <c r="EO44"/>
  <c r="EK18"/>
  <c r="FH18" s="1"/>
  <c r="FI18" s="1"/>
  <c r="FG28"/>
  <c r="EZ28"/>
  <c r="ER28"/>
  <c r="EO28"/>
  <c r="ER27"/>
  <c r="EK27"/>
  <c r="FH27" s="1"/>
  <c r="FI27" s="1"/>
  <c r="FG47"/>
  <c r="FI34"/>
  <c r="FI23"/>
  <c r="FI71"/>
  <c r="FI59"/>
  <c r="BY17" i="17"/>
  <c r="BX52"/>
  <c r="BY52" s="1"/>
  <c r="BX56"/>
  <c r="BY56" s="1"/>
  <c r="BX103"/>
  <c r="BY103" s="1"/>
  <c r="BX94"/>
  <c r="BY94" s="1"/>
  <c r="BX90"/>
  <c r="BY90" s="1"/>
  <c r="BX88"/>
  <c r="BY88" s="1"/>
  <c r="BX83"/>
  <c r="BY83" s="1"/>
  <c r="BX43"/>
  <c r="BY43" s="1"/>
  <c r="BX69"/>
  <c r="BY69" s="1"/>
  <c r="BX92"/>
  <c r="BY92" s="1"/>
  <c r="BX91"/>
  <c r="BY91" s="1"/>
  <c r="BX72"/>
  <c r="BY72" s="1"/>
  <c r="BX62"/>
  <c r="BY62" s="1"/>
  <c r="BX82"/>
  <c r="BY82" s="1"/>
  <c r="BX21"/>
  <c r="BY21" s="1"/>
  <c r="BX106"/>
  <c r="BY106" s="1"/>
  <c r="BX93"/>
  <c r="BY93" s="1"/>
  <c r="BX79"/>
  <c r="BY79" s="1"/>
  <c r="BX50"/>
  <c r="BY50" s="1"/>
  <c r="BX42"/>
  <c r="BY42" s="1"/>
  <c r="BX8"/>
  <c r="BY8" s="1"/>
  <c r="BX39"/>
  <c r="BY39" s="1"/>
  <c r="BD100"/>
  <c r="BV24"/>
  <c r="BD37"/>
  <c r="BV37"/>
  <c r="BO37"/>
  <c r="BO33"/>
  <c r="BD33"/>
  <c r="BV20"/>
  <c r="BO20"/>
  <c r="BD20"/>
  <c r="BG14"/>
  <c r="AZ14"/>
  <c r="BO14"/>
  <c r="BV14"/>
  <c r="BG10"/>
  <c r="BD6"/>
  <c r="BV6"/>
  <c r="BO6"/>
  <c r="AZ6"/>
  <c r="BG7"/>
  <c r="AZ7"/>
  <c r="BO7"/>
  <c r="BV7"/>
  <c r="BX78"/>
  <c r="BY78" s="1"/>
  <c r="BX85"/>
  <c r="BY85" s="1"/>
  <c r="BX108"/>
  <c r="BY108" s="1"/>
  <c r="BX110"/>
  <c r="BY110" s="1"/>
  <c r="BX97"/>
  <c r="BY97" s="1"/>
  <c r="BX65"/>
  <c r="BY65" s="1"/>
  <c r="BX57"/>
  <c r="BY57" s="1"/>
  <c r="BX49"/>
  <c r="BY49" s="1"/>
  <c r="BX40"/>
  <c r="BY40" s="1"/>
  <c r="BX25"/>
  <c r="BY25" s="1"/>
  <c r="BX107"/>
  <c r="BY107" s="1"/>
  <c r="BX73"/>
  <c r="BY73" s="1"/>
  <c r="BX67"/>
  <c r="BY67" s="1"/>
  <c r="BX76"/>
  <c r="BY76" s="1"/>
  <c r="BX71"/>
  <c r="BY71" s="1"/>
  <c r="BX46"/>
  <c r="BY46" s="1"/>
  <c r="BX32"/>
  <c r="BY32" s="1"/>
  <c r="BX12"/>
  <c r="BY12" s="1"/>
  <c r="BD109"/>
  <c r="BD105"/>
  <c r="BV105"/>
  <c r="BO105"/>
  <c r="BD101"/>
  <c r="BV101"/>
  <c r="BO101"/>
  <c r="BG98"/>
  <c r="BO98"/>
  <c r="BV98"/>
  <c r="BD86"/>
  <c r="BG84"/>
  <c r="BV84"/>
  <c r="BO84"/>
  <c r="BD75"/>
  <c r="BD63"/>
  <c r="BG61"/>
  <c r="BV61"/>
  <c r="BO61"/>
  <c r="BD55"/>
  <c r="BV55"/>
  <c r="BO55"/>
  <c r="BD111"/>
  <c r="BG95"/>
  <c r="BD95"/>
  <c r="BO95"/>
  <c r="BD77"/>
  <c r="BG77"/>
  <c r="BD70"/>
  <c r="BD68"/>
  <c r="BD58"/>
  <c r="BV58"/>
  <c r="BO58"/>
  <c r="BD53"/>
  <c r="BG51"/>
  <c r="BV51"/>
  <c r="BO51"/>
  <c r="BD35"/>
  <c r="BO38"/>
  <c r="BO36"/>
  <c r="BD36"/>
  <c r="BV31"/>
  <c r="BO28"/>
  <c r="BD28"/>
  <c r="BO26"/>
  <c r="BO22"/>
  <c r="BD22"/>
  <c r="BD44"/>
  <c r="AB114"/>
  <c r="AY4"/>
  <c r="AY114" s="1"/>
  <c r="AS4"/>
  <c r="AS114" s="1"/>
  <c r="AX4"/>
  <c r="AX114" s="1"/>
  <c r="AV4"/>
  <c r="AV114" s="1"/>
  <c r="AT4"/>
  <c r="AT114" s="1"/>
  <c r="AR4"/>
  <c r="AW4"/>
  <c r="AW114" s="1"/>
  <c r="AU4"/>
  <c r="AU114" s="1"/>
  <c r="BC4"/>
  <c r="BC114" s="1"/>
  <c r="BI4"/>
  <c r="BI114" s="1"/>
  <c r="BQ4"/>
  <c r="BQ114" s="1"/>
  <c r="BU4"/>
  <c r="BU114" s="1"/>
  <c r="BB4"/>
  <c r="BB114" s="1"/>
  <c r="BH4"/>
  <c r="BL4"/>
  <c r="BL114" s="1"/>
  <c r="BP4"/>
  <c r="BT4"/>
  <c r="BT114" s="1"/>
  <c r="BM4"/>
  <c r="BM114" s="1"/>
  <c r="BA4"/>
  <c r="BE4"/>
  <c r="BK4"/>
  <c r="BK114" s="1"/>
  <c r="BS4"/>
  <c r="BS114" s="1"/>
  <c r="BF4"/>
  <c r="BF114" s="1"/>
  <c r="BJ4"/>
  <c r="BJ114" s="1"/>
  <c r="BN4"/>
  <c r="BN114" s="1"/>
  <c r="BR4"/>
  <c r="BR114" s="1"/>
  <c r="BX99"/>
  <c r="BY99" s="1"/>
  <c r="BX81"/>
  <c r="BY81" s="1"/>
  <c r="BX47"/>
  <c r="BY47" s="1"/>
  <c r="BV100"/>
  <c r="BO100"/>
  <c r="BO24"/>
  <c r="BG24"/>
  <c r="AZ37"/>
  <c r="AZ33"/>
  <c r="BX33" s="1"/>
  <c r="BY33" s="1"/>
  <c r="AZ20"/>
  <c r="BO10"/>
  <c r="BV10"/>
  <c r="AZ10"/>
  <c r="BV16"/>
  <c r="BO16"/>
  <c r="BY60"/>
  <c r="BX74"/>
  <c r="BY74" s="1"/>
  <c r="BX41"/>
  <c r="BY41" s="1"/>
  <c r="BX27"/>
  <c r="BY27" s="1"/>
  <c r="BX18"/>
  <c r="BY18" s="1"/>
  <c r="BX87"/>
  <c r="BY87" s="1"/>
  <c r="BX48"/>
  <c r="BY48" s="1"/>
  <c r="BX54"/>
  <c r="BY54" s="1"/>
  <c r="BV109"/>
  <c r="BO109"/>
  <c r="AZ109"/>
  <c r="AZ101"/>
  <c r="BD98"/>
  <c r="AZ98"/>
  <c r="BV86"/>
  <c r="BO86"/>
  <c r="AZ86"/>
  <c r="BD84"/>
  <c r="AZ84"/>
  <c r="BV75"/>
  <c r="BO75"/>
  <c r="AZ75"/>
  <c r="BV63"/>
  <c r="BO63"/>
  <c r="AZ63"/>
  <c r="BD61"/>
  <c r="AZ61"/>
  <c r="BV111"/>
  <c r="BO111"/>
  <c r="BV95"/>
  <c r="AZ95"/>
  <c r="BV77"/>
  <c r="BO77"/>
  <c r="AZ77"/>
  <c r="BV70"/>
  <c r="BO70"/>
  <c r="AZ70"/>
  <c r="BV68"/>
  <c r="BO68"/>
  <c r="AZ68"/>
  <c r="BV53"/>
  <c r="BO53"/>
  <c r="AZ53"/>
  <c r="BD51"/>
  <c r="AZ51"/>
  <c r="BV35"/>
  <c r="BO35"/>
  <c r="AZ35"/>
  <c r="BV59"/>
  <c r="BO59"/>
  <c r="BD59"/>
  <c r="BV38"/>
  <c r="BD38"/>
  <c r="AZ38"/>
  <c r="AZ36"/>
  <c r="BX36" s="1"/>
  <c r="BY36" s="1"/>
  <c r="BD31"/>
  <c r="BG31"/>
  <c r="BO31"/>
  <c r="AZ28"/>
  <c r="BX28" s="1"/>
  <c r="BY28" s="1"/>
  <c r="BD26"/>
  <c r="AZ26"/>
  <c r="BV22"/>
  <c r="AZ22"/>
  <c r="BV44"/>
  <c r="BO44"/>
  <c r="AZ44"/>
  <c r="AL114"/>
  <c r="FR79" i="20" l="1"/>
  <c r="FN79"/>
  <c r="FP79"/>
  <c r="FN5"/>
  <c r="FR5"/>
  <c r="FP5"/>
  <c r="BX22" i="17"/>
  <c r="BY22" s="1"/>
  <c r="BX26"/>
  <c r="BY26" s="1"/>
  <c r="BX59"/>
  <c r="BY59" s="1"/>
  <c r="BX16"/>
  <c r="BY16" s="1"/>
  <c r="BX10"/>
  <c r="BY10" s="1"/>
  <c r="FH63" i="18"/>
  <c r="FI63" s="1"/>
  <c r="FH82"/>
  <c r="FI82" s="1"/>
  <c r="FH32"/>
  <c r="FI32" s="1"/>
  <c r="ER30"/>
  <c r="FH83"/>
  <c r="FI83" s="1"/>
  <c r="EO42"/>
  <c r="CJ70" i="19"/>
  <c r="CK70" s="1"/>
  <c r="FH30" i="20"/>
  <c r="FI30" s="1"/>
  <c r="FH56"/>
  <c r="FI56" s="1"/>
  <c r="FH72"/>
  <c r="FI72" s="1"/>
  <c r="FH58"/>
  <c r="FI58" s="1"/>
  <c r="FP34"/>
  <c r="FN34"/>
  <c r="FT34" s="1"/>
  <c r="FU34" s="1"/>
  <c r="FR34"/>
  <c r="FT62" i="18"/>
  <c r="FU62" s="1"/>
  <c r="CJ65" i="19"/>
  <c r="CK65" s="1"/>
  <c r="CJ72"/>
  <c r="CK72" s="1"/>
  <c r="CJ16"/>
  <c r="CK16" s="1"/>
  <c r="CJ52"/>
  <c r="CK52" s="1"/>
  <c r="BX73" i="21"/>
  <c r="BY73" s="1"/>
  <c r="BX70" i="17"/>
  <c r="BY70" s="1"/>
  <c r="BX86"/>
  <c r="BY86" s="1"/>
  <c r="BX58"/>
  <c r="BY58" s="1"/>
  <c r="BX7"/>
  <c r="BY7" s="1"/>
  <c r="BX101" i="19"/>
  <c r="BY101" s="1"/>
  <c r="BX79" i="21"/>
  <c r="BY79" s="1"/>
  <c r="CJ85"/>
  <c r="CK85" s="1"/>
  <c r="CJ60"/>
  <c r="CK60" s="1"/>
  <c r="CJ13"/>
  <c r="CK13" s="1"/>
  <c r="CJ92"/>
  <c r="CK92" s="1"/>
  <c r="CJ48"/>
  <c r="CK48" s="1"/>
  <c r="CJ63"/>
  <c r="CK63" s="1"/>
  <c r="CJ19"/>
  <c r="CK19" s="1"/>
  <c r="CJ38"/>
  <c r="CK38" s="1"/>
  <c r="CJ40"/>
  <c r="CK40" s="1"/>
  <c r="CJ54"/>
  <c r="CK54" s="1"/>
  <c r="CJ16"/>
  <c r="CK16" s="1"/>
  <c r="CJ62"/>
  <c r="CK62" s="1"/>
  <c r="CJ49"/>
  <c r="CK49" s="1"/>
  <c r="CJ96"/>
  <c r="CK96" s="1"/>
  <c r="CJ97"/>
  <c r="CK97" s="1"/>
  <c r="CJ72"/>
  <c r="CK72" s="1"/>
  <c r="CH73"/>
  <c r="CD73"/>
  <c r="CF73"/>
  <c r="CF79"/>
  <c r="CH79"/>
  <c r="CD79"/>
  <c r="CH91"/>
  <c r="CD91"/>
  <c r="CF91"/>
  <c r="CH82"/>
  <c r="CF82"/>
  <c r="CD82"/>
  <c r="CH65"/>
  <c r="CD65"/>
  <c r="CF65"/>
  <c r="CH8"/>
  <c r="CF8"/>
  <c r="CD8"/>
  <c r="CH14"/>
  <c r="CF14"/>
  <c r="CD14"/>
  <c r="CH90"/>
  <c r="CF90"/>
  <c r="CD90"/>
  <c r="CH110"/>
  <c r="CF110"/>
  <c r="CD110"/>
  <c r="CH66"/>
  <c r="CF66"/>
  <c r="CD66"/>
  <c r="CH43"/>
  <c r="CF43"/>
  <c r="CD43"/>
  <c r="CH68"/>
  <c r="CF68"/>
  <c r="CD68"/>
  <c r="CH47"/>
  <c r="CF47"/>
  <c r="CD47"/>
  <c r="CF69"/>
  <c r="CH69"/>
  <c r="CD69"/>
  <c r="CH57"/>
  <c r="CF57"/>
  <c r="CD57"/>
  <c r="CH95"/>
  <c r="CF95"/>
  <c r="CD95"/>
  <c r="CF74"/>
  <c r="CH74"/>
  <c r="CD74"/>
  <c r="CH7"/>
  <c r="CF7"/>
  <c r="CD7"/>
  <c r="CH22"/>
  <c r="CF22"/>
  <c r="CD22"/>
  <c r="CH17"/>
  <c r="CF17"/>
  <c r="CD17"/>
  <c r="CH41"/>
  <c r="CF41"/>
  <c r="CD41"/>
  <c r="CH70"/>
  <c r="CF70"/>
  <c r="CD70"/>
  <c r="CH28"/>
  <c r="CF28"/>
  <c r="CD28"/>
  <c r="CH108"/>
  <c r="CF108"/>
  <c r="CD108"/>
  <c r="BV114"/>
  <c r="BX4"/>
  <c r="FT6" i="20"/>
  <c r="FU6" s="1"/>
  <c r="FT74"/>
  <c r="FU74" s="1"/>
  <c r="FT21"/>
  <c r="FU21" s="1"/>
  <c r="FT45"/>
  <c r="FU45" s="1"/>
  <c r="FT38"/>
  <c r="FU38" s="1"/>
  <c r="BX53" i="21"/>
  <c r="BY53" s="1"/>
  <c r="BX18"/>
  <c r="BY18" s="1"/>
  <c r="BX58"/>
  <c r="BY58" s="1"/>
  <c r="BG114"/>
  <c r="CJ23"/>
  <c r="CK23" s="1"/>
  <c r="CJ42"/>
  <c r="CK42" s="1"/>
  <c r="CJ31"/>
  <c r="CK31" s="1"/>
  <c r="BX27"/>
  <c r="BY27" s="1"/>
  <c r="BX21"/>
  <c r="BY21" s="1"/>
  <c r="BX71"/>
  <c r="BY71" s="1"/>
  <c r="BX76"/>
  <c r="BY76" s="1"/>
  <c r="BX9"/>
  <c r="BY9" s="1"/>
  <c r="BX15"/>
  <c r="BY15" s="1"/>
  <c r="BX33"/>
  <c r="BY33" s="1"/>
  <c r="BX55"/>
  <c r="BY55" s="1"/>
  <c r="BX78"/>
  <c r="BY78" s="1"/>
  <c r="BX102"/>
  <c r="BY102" s="1"/>
  <c r="BX107"/>
  <c r="BY107" s="1"/>
  <c r="BX109"/>
  <c r="BY109" s="1"/>
  <c r="BX32"/>
  <c r="BY32" s="1"/>
  <c r="BX99"/>
  <c r="BY99" s="1"/>
  <c r="AZ114"/>
  <c r="BO114"/>
  <c r="BD114"/>
  <c r="CJ56"/>
  <c r="CK56" s="1"/>
  <c r="CJ50"/>
  <c r="CK50" s="1"/>
  <c r="CJ104"/>
  <c r="CK104" s="1"/>
  <c r="CJ59"/>
  <c r="CK59" s="1"/>
  <c r="CJ25"/>
  <c r="CK25" s="1"/>
  <c r="CJ36"/>
  <c r="CK36" s="1"/>
  <c r="CJ46"/>
  <c r="CK46" s="1"/>
  <c r="CJ5"/>
  <c r="CK5" s="1"/>
  <c r="CJ101"/>
  <c r="CK101" s="1"/>
  <c r="CJ12"/>
  <c r="CK12" s="1"/>
  <c r="CJ29"/>
  <c r="CK29" s="1"/>
  <c r="CJ87"/>
  <c r="CK87" s="1"/>
  <c r="CJ34"/>
  <c r="CK34" s="1"/>
  <c r="CJ89"/>
  <c r="CK89" s="1"/>
  <c r="CJ80"/>
  <c r="CK80" s="1"/>
  <c r="CH83"/>
  <c r="CD83"/>
  <c r="CF83"/>
  <c r="CH81"/>
  <c r="CF81"/>
  <c r="CD81"/>
  <c r="CH45"/>
  <c r="CF45"/>
  <c r="CD45"/>
  <c r="CH103"/>
  <c r="CD103"/>
  <c r="CF103"/>
  <c r="CH39"/>
  <c r="CF39"/>
  <c r="CD39"/>
  <c r="CH10"/>
  <c r="CF10"/>
  <c r="CD10"/>
  <c r="CH98"/>
  <c r="CF98"/>
  <c r="CD98"/>
  <c r="CH24"/>
  <c r="CF24"/>
  <c r="CD24"/>
  <c r="CF67"/>
  <c r="CH67"/>
  <c r="CD67"/>
  <c r="CH6"/>
  <c r="CF6"/>
  <c r="CD6"/>
  <c r="CF77"/>
  <c r="CH77"/>
  <c r="CD77"/>
  <c r="CH35"/>
  <c r="CF35"/>
  <c r="CD35"/>
  <c r="CF100"/>
  <c r="CH100"/>
  <c r="CD100"/>
  <c r="CH64"/>
  <c r="CF64"/>
  <c r="CD64"/>
  <c r="CH30"/>
  <c r="CF30"/>
  <c r="CD30"/>
  <c r="CH75"/>
  <c r="CF75"/>
  <c r="CD75"/>
  <c r="CH52"/>
  <c r="CF52"/>
  <c r="CD52"/>
  <c r="CH20"/>
  <c r="CF20"/>
  <c r="CD20"/>
  <c r="CH26"/>
  <c r="CF26"/>
  <c r="CD26"/>
  <c r="CH44"/>
  <c r="CD44"/>
  <c r="CF44"/>
  <c r="CH61"/>
  <c r="CF61"/>
  <c r="CD61"/>
  <c r="CH84"/>
  <c r="CF84"/>
  <c r="CD84"/>
  <c r="CH86"/>
  <c r="CF86"/>
  <c r="CD86"/>
  <c r="CH111"/>
  <c r="CF111"/>
  <c r="CD111"/>
  <c r="BX93"/>
  <c r="BY93" s="1"/>
  <c r="BX11"/>
  <c r="BY11" s="1"/>
  <c r="BX106"/>
  <c r="BY106" s="1"/>
  <c r="BX51"/>
  <c r="BY51" s="1"/>
  <c r="BX88"/>
  <c r="BY88" s="1"/>
  <c r="BX94"/>
  <c r="BY94" s="1"/>
  <c r="BX105"/>
  <c r="BY105" s="1"/>
  <c r="BX37"/>
  <c r="BY37" s="1"/>
  <c r="FT85" i="20"/>
  <c r="FU85" s="1"/>
  <c r="FT84"/>
  <c r="FU84" s="1"/>
  <c r="FT65"/>
  <c r="FU65" s="1"/>
  <c r="FT48"/>
  <c r="FU48" s="1"/>
  <c r="FT76"/>
  <c r="FU76" s="1"/>
  <c r="FR83"/>
  <c r="FP83"/>
  <c r="FN83"/>
  <c r="FP56"/>
  <c r="FR56"/>
  <c r="FN56"/>
  <c r="FN57"/>
  <c r="FR57"/>
  <c r="FP57"/>
  <c r="FR61"/>
  <c r="FN61"/>
  <c r="FP61"/>
  <c r="FR51"/>
  <c r="FP51"/>
  <c r="FN51"/>
  <c r="FR40"/>
  <c r="FN40"/>
  <c r="FP40"/>
  <c r="FN35"/>
  <c r="FP35"/>
  <c r="FR35"/>
  <c r="FN82"/>
  <c r="FR82"/>
  <c r="FP82"/>
  <c r="FR69"/>
  <c r="FN69"/>
  <c r="FP69"/>
  <c r="FN30"/>
  <c r="FR30"/>
  <c r="FP30"/>
  <c r="FN26"/>
  <c r="FR26"/>
  <c r="FP26"/>
  <c r="FN68"/>
  <c r="FR68"/>
  <c r="FP68"/>
  <c r="FR8"/>
  <c r="FN8"/>
  <c r="FP8"/>
  <c r="FN33"/>
  <c r="FR33"/>
  <c r="FP33"/>
  <c r="FN49"/>
  <c r="FR49"/>
  <c r="FP49"/>
  <c r="FR70"/>
  <c r="FN70"/>
  <c r="FP70"/>
  <c r="FR11"/>
  <c r="FP11"/>
  <c r="FN11"/>
  <c r="FR31"/>
  <c r="FP31"/>
  <c r="FN31"/>
  <c r="FN36"/>
  <c r="FR36"/>
  <c r="FP36"/>
  <c r="FP19"/>
  <c r="FR19"/>
  <c r="FN19"/>
  <c r="FH4"/>
  <c r="FP22"/>
  <c r="FN22"/>
  <c r="FR22"/>
  <c r="FN55"/>
  <c r="FP55"/>
  <c r="FR55"/>
  <c r="FP81"/>
  <c r="FN81"/>
  <c r="FR81"/>
  <c r="FP46"/>
  <c r="FR46"/>
  <c r="FN46"/>
  <c r="FP17"/>
  <c r="FN17"/>
  <c r="FR17"/>
  <c r="FP80"/>
  <c r="FN80"/>
  <c r="FR80"/>
  <c r="FN53"/>
  <c r="FP53"/>
  <c r="FR53"/>
  <c r="FR9"/>
  <c r="FN9"/>
  <c r="FP9"/>
  <c r="FG10"/>
  <c r="EZ10"/>
  <c r="FH7"/>
  <c r="FI7" s="1"/>
  <c r="FH24"/>
  <c r="FI24" s="1"/>
  <c r="FH20"/>
  <c r="FI20" s="1"/>
  <c r="FG18"/>
  <c r="EZ18"/>
  <c r="EZ88"/>
  <c r="FG88"/>
  <c r="FT13"/>
  <c r="FU13" s="1"/>
  <c r="FT77"/>
  <c r="FU77" s="1"/>
  <c r="FT5"/>
  <c r="FU5" s="1"/>
  <c r="FT50"/>
  <c r="FU50" s="1"/>
  <c r="FT37"/>
  <c r="FU37" s="1"/>
  <c r="FP59"/>
  <c r="FN59"/>
  <c r="FR59"/>
  <c r="FP43"/>
  <c r="FN43"/>
  <c r="FR43"/>
  <c r="FN66"/>
  <c r="FR66"/>
  <c r="FP66"/>
  <c r="FR78"/>
  <c r="FP78"/>
  <c r="FN78"/>
  <c r="FP29"/>
  <c r="FN29"/>
  <c r="FR29"/>
  <c r="FN42"/>
  <c r="FP42"/>
  <c r="FR42"/>
  <c r="FR47"/>
  <c r="FN47"/>
  <c r="FP47"/>
  <c r="FR14"/>
  <c r="FN14"/>
  <c r="FP14"/>
  <c r="FR27"/>
  <c r="FP27"/>
  <c r="FN27"/>
  <c r="FN54"/>
  <c r="FP54"/>
  <c r="FR54"/>
  <c r="FR28"/>
  <c r="FP28"/>
  <c r="FN28"/>
  <c r="FP23"/>
  <c r="FN23"/>
  <c r="FR23"/>
  <c r="FP71"/>
  <c r="FN71"/>
  <c r="FR71"/>
  <c r="FR72"/>
  <c r="FP72"/>
  <c r="FN72"/>
  <c r="FN39"/>
  <c r="FP39"/>
  <c r="FR39"/>
  <c r="FH15"/>
  <c r="FI15" s="1"/>
  <c r="FH63"/>
  <c r="FI63" s="1"/>
  <c r="FH41"/>
  <c r="FI41" s="1"/>
  <c r="EO10"/>
  <c r="EK10"/>
  <c r="FH10" s="1"/>
  <c r="FI10" s="1"/>
  <c r="EC88"/>
  <c r="EP88"/>
  <c r="FH75"/>
  <c r="FI75" s="1"/>
  <c r="FH67"/>
  <c r="FI67" s="1"/>
  <c r="FH86"/>
  <c r="FI86" s="1"/>
  <c r="FH32"/>
  <c r="FI32" s="1"/>
  <c r="FH52"/>
  <c r="FI52" s="1"/>
  <c r="EO18"/>
  <c r="ER18"/>
  <c r="ER88" s="1"/>
  <c r="EK18"/>
  <c r="EL88"/>
  <c r="ES88"/>
  <c r="FA88"/>
  <c r="FT44"/>
  <c r="FU44" s="1"/>
  <c r="FT25"/>
  <c r="FU25" s="1"/>
  <c r="FT60"/>
  <c r="FU60" s="1"/>
  <c r="FT12"/>
  <c r="FU12" s="1"/>
  <c r="FT62"/>
  <c r="FU62" s="1"/>
  <c r="FT16"/>
  <c r="FU16" s="1"/>
  <c r="CH110" i="19"/>
  <c r="CF110"/>
  <c r="CD110"/>
  <c r="CH22"/>
  <c r="CF22"/>
  <c r="CD22"/>
  <c r="CH71"/>
  <c r="CF71"/>
  <c r="CD71"/>
  <c r="CH62"/>
  <c r="CF62"/>
  <c r="CD62"/>
  <c r="CH48"/>
  <c r="CF48"/>
  <c r="CD48"/>
  <c r="CH74"/>
  <c r="CF74"/>
  <c r="CD74"/>
  <c r="CH37"/>
  <c r="CF37"/>
  <c r="CD37"/>
  <c r="CH85"/>
  <c r="CF85"/>
  <c r="CD85"/>
  <c r="CH43"/>
  <c r="CF43"/>
  <c r="CD43"/>
  <c r="CH111"/>
  <c r="CF111"/>
  <c r="CD111"/>
  <c r="CH109"/>
  <c r="CF109"/>
  <c r="CD109"/>
  <c r="CH101"/>
  <c r="CF101"/>
  <c r="CD101"/>
  <c r="CH82"/>
  <c r="CF82"/>
  <c r="CD82"/>
  <c r="CH27"/>
  <c r="CF27"/>
  <c r="CD27"/>
  <c r="CH93"/>
  <c r="CF93"/>
  <c r="CD93"/>
  <c r="CH50"/>
  <c r="CF50"/>
  <c r="CD50"/>
  <c r="CH19"/>
  <c r="CF19"/>
  <c r="CD19"/>
  <c r="CH17"/>
  <c r="CF17"/>
  <c r="CD17"/>
  <c r="CH54"/>
  <c r="CF54"/>
  <c r="CD54"/>
  <c r="CH91"/>
  <c r="CF91"/>
  <c r="CD91"/>
  <c r="CH57"/>
  <c r="CF57"/>
  <c r="CD57"/>
  <c r="CH36"/>
  <c r="CF36"/>
  <c r="CD36"/>
  <c r="CH21"/>
  <c r="CF21"/>
  <c r="CD21"/>
  <c r="CH45"/>
  <c r="CF45"/>
  <c r="CD45"/>
  <c r="CH69"/>
  <c r="CF69"/>
  <c r="CD69"/>
  <c r="CH35"/>
  <c r="CF35"/>
  <c r="CD35"/>
  <c r="CH105"/>
  <c r="CF105"/>
  <c r="CD105"/>
  <c r="CH58"/>
  <c r="CF58"/>
  <c r="CD58"/>
  <c r="CH90"/>
  <c r="CF90"/>
  <c r="CD90"/>
  <c r="CH39"/>
  <c r="CF39"/>
  <c r="CD39"/>
  <c r="CH92"/>
  <c r="CF92"/>
  <c r="CD92"/>
  <c r="CH64"/>
  <c r="CF64"/>
  <c r="CD64"/>
  <c r="CH83"/>
  <c r="CF83"/>
  <c r="CD83"/>
  <c r="CH104"/>
  <c r="CF104"/>
  <c r="CD104"/>
  <c r="CH78"/>
  <c r="CF78"/>
  <c r="CD78"/>
  <c r="CH73"/>
  <c r="CF73"/>
  <c r="CD73"/>
  <c r="CH99"/>
  <c r="CF99"/>
  <c r="CD99"/>
  <c r="CH56"/>
  <c r="CF56"/>
  <c r="CD56"/>
  <c r="CH107"/>
  <c r="CF107"/>
  <c r="CD107"/>
  <c r="CH80"/>
  <c r="CF80"/>
  <c r="CD80"/>
  <c r="CH46"/>
  <c r="CF46"/>
  <c r="CD46"/>
  <c r="CH8"/>
  <c r="CF8"/>
  <c r="CD8"/>
  <c r="CH18"/>
  <c r="CF18"/>
  <c r="CD18"/>
  <c r="CH89"/>
  <c r="CF89"/>
  <c r="CD89"/>
  <c r="CH67"/>
  <c r="CF67"/>
  <c r="CD67"/>
  <c r="CH25"/>
  <c r="CF25"/>
  <c r="CD25"/>
  <c r="CH5"/>
  <c r="CF5"/>
  <c r="CD5"/>
  <c r="CH41"/>
  <c r="CF41"/>
  <c r="CD41"/>
  <c r="CH60"/>
  <c r="CF60"/>
  <c r="CD60"/>
  <c r="CH106"/>
  <c r="CF106"/>
  <c r="CD106"/>
  <c r="CH75"/>
  <c r="CF75"/>
  <c r="CD75"/>
  <c r="CH32"/>
  <c r="CF32"/>
  <c r="CD32"/>
  <c r="FR34" i="18"/>
  <c r="FN34"/>
  <c r="FP34"/>
  <c r="FP59"/>
  <c r="FR59"/>
  <c r="FN59"/>
  <c r="FP23"/>
  <c r="FR23"/>
  <c r="FN23"/>
  <c r="FR40"/>
  <c r="FN40"/>
  <c r="FP40"/>
  <c r="FP63"/>
  <c r="FR63"/>
  <c r="FN63"/>
  <c r="FR84"/>
  <c r="FN84"/>
  <c r="FP84"/>
  <c r="FP61"/>
  <c r="FR61"/>
  <c r="FN61"/>
  <c r="FP7"/>
  <c r="FR7"/>
  <c r="FN7"/>
  <c r="FP31"/>
  <c r="FR31"/>
  <c r="FN31"/>
  <c r="FR60"/>
  <c r="FN60"/>
  <c r="FP60"/>
  <c r="FR38"/>
  <c r="FN38"/>
  <c r="FP38"/>
  <c r="FP65"/>
  <c r="FR65"/>
  <c r="FN65"/>
  <c r="FR76"/>
  <c r="FN76"/>
  <c r="FP76"/>
  <c r="FP11"/>
  <c r="FR11"/>
  <c r="FN11"/>
  <c r="FP17"/>
  <c r="FR17"/>
  <c r="FN17"/>
  <c r="FP51"/>
  <c r="FR51"/>
  <c r="FN51"/>
  <c r="FP29"/>
  <c r="FR29"/>
  <c r="FN29"/>
  <c r="FP69"/>
  <c r="FR69"/>
  <c r="FN69"/>
  <c r="FR70"/>
  <c r="FN70"/>
  <c r="FP70"/>
  <c r="FR6"/>
  <c r="FN6"/>
  <c r="FP6"/>
  <c r="FR36"/>
  <c r="FN36"/>
  <c r="FP36"/>
  <c r="FR68"/>
  <c r="FN68"/>
  <c r="FP68"/>
  <c r="FP43"/>
  <c r="FR43"/>
  <c r="FN43"/>
  <c r="FP81"/>
  <c r="FR81"/>
  <c r="FN81"/>
  <c r="FP71"/>
  <c r="FR71"/>
  <c r="FN71"/>
  <c r="FP27"/>
  <c r="FR27"/>
  <c r="FN27"/>
  <c r="FR18"/>
  <c r="FN18"/>
  <c r="FP18"/>
  <c r="FR86"/>
  <c r="FN86"/>
  <c r="FP86"/>
  <c r="FP5"/>
  <c r="FR5"/>
  <c r="FN5"/>
  <c r="FP49"/>
  <c r="FR49"/>
  <c r="FN49"/>
  <c r="FR74"/>
  <c r="FN74"/>
  <c r="FP74"/>
  <c r="FP9"/>
  <c r="FR9"/>
  <c r="FN9"/>
  <c r="FP37"/>
  <c r="FR37"/>
  <c r="FN37"/>
  <c r="FR56"/>
  <c r="FN56"/>
  <c r="FP56"/>
  <c r="FR82"/>
  <c r="FN82"/>
  <c r="FP82"/>
  <c r="FR32"/>
  <c r="FN32"/>
  <c r="FP32"/>
  <c r="FR8"/>
  <c r="FN8"/>
  <c r="FP8"/>
  <c r="FP45"/>
  <c r="FR45"/>
  <c r="FN45"/>
  <c r="FP19"/>
  <c r="FR19"/>
  <c r="FN19"/>
  <c r="FR26"/>
  <c r="FN26"/>
  <c r="FP26"/>
  <c r="FP77"/>
  <c r="FR77"/>
  <c r="FN77"/>
  <c r="FP55"/>
  <c r="FR55"/>
  <c r="FN55"/>
  <c r="FR54"/>
  <c r="FN54"/>
  <c r="FP54"/>
  <c r="FP75"/>
  <c r="FR75"/>
  <c r="FN75"/>
  <c r="FP57"/>
  <c r="FR57"/>
  <c r="FN57"/>
  <c r="FP83"/>
  <c r="FR83"/>
  <c r="FN83"/>
  <c r="FR22"/>
  <c r="FN22"/>
  <c r="FP22"/>
  <c r="FP79"/>
  <c r="FR79"/>
  <c r="FN79"/>
  <c r="FR12"/>
  <c r="FN12"/>
  <c r="FP12"/>
  <c r="FR20"/>
  <c r="FN20"/>
  <c r="FP20"/>
  <c r="CJ13" i="19"/>
  <c r="CK13" s="1"/>
  <c r="CJ29"/>
  <c r="CK29" s="1"/>
  <c r="CJ103"/>
  <c r="CK103" s="1"/>
  <c r="CJ79"/>
  <c r="CK79" s="1"/>
  <c r="CJ66"/>
  <c r="CK66" s="1"/>
  <c r="CJ81"/>
  <c r="CK81" s="1"/>
  <c r="FT85" i="18"/>
  <c r="FU85" s="1"/>
  <c r="FT50"/>
  <c r="FU50" s="1"/>
  <c r="FT72"/>
  <c r="FU72" s="1"/>
  <c r="FT21"/>
  <c r="FU21" s="1"/>
  <c r="BX33" i="19"/>
  <c r="BY33" s="1"/>
  <c r="BX51"/>
  <c r="BY51" s="1"/>
  <c r="BX77"/>
  <c r="BY77" s="1"/>
  <c r="BX100"/>
  <c r="BY100" s="1"/>
  <c r="BX6"/>
  <c r="BY6" s="1"/>
  <c r="BX44"/>
  <c r="BY44" s="1"/>
  <c r="BX47"/>
  <c r="BY47" s="1"/>
  <c r="BX26"/>
  <c r="BY26" s="1"/>
  <c r="BX88"/>
  <c r="BY88" s="1"/>
  <c r="BX87"/>
  <c r="BY87" s="1"/>
  <c r="CJ38"/>
  <c r="CK38" s="1"/>
  <c r="CJ97"/>
  <c r="CK97" s="1"/>
  <c r="CJ49"/>
  <c r="CK49" s="1"/>
  <c r="CJ23"/>
  <c r="CK23" s="1"/>
  <c r="CJ9"/>
  <c r="CK9" s="1"/>
  <c r="CJ15"/>
  <c r="CK15" s="1"/>
  <c r="CJ30"/>
  <c r="CK30" s="1"/>
  <c r="BX10"/>
  <c r="BY10" s="1"/>
  <c r="BX86"/>
  <c r="BY86" s="1"/>
  <c r="BX98"/>
  <c r="BY98" s="1"/>
  <c r="BG114"/>
  <c r="CJ40"/>
  <c r="CK40" s="1"/>
  <c r="CJ59"/>
  <c r="CK59" s="1"/>
  <c r="CJ102"/>
  <c r="CK102" s="1"/>
  <c r="CJ34"/>
  <c r="CK34" s="1"/>
  <c r="CJ12"/>
  <c r="CK12" s="1"/>
  <c r="CJ94"/>
  <c r="CK94" s="1"/>
  <c r="BV114"/>
  <c r="BX4"/>
  <c r="BX20"/>
  <c r="BY20" s="1"/>
  <c r="BX24"/>
  <c r="BY24" s="1"/>
  <c r="BX53"/>
  <c r="BY53" s="1"/>
  <c r="BX63"/>
  <c r="BY63" s="1"/>
  <c r="BX84"/>
  <c r="BY84" s="1"/>
  <c r="BX55"/>
  <c r="BY55" s="1"/>
  <c r="BX61"/>
  <c r="BY61" s="1"/>
  <c r="BX108"/>
  <c r="BY108" s="1"/>
  <c r="AZ114"/>
  <c r="BO114"/>
  <c r="BD114"/>
  <c r="BX7"/>
  <c r="BY7" s="1"/>
  <c r="BX14"/>
  <c r="BY14" s="1"/>
  <c r="BX76"/>
  <c r="BY76" s="1"/>
  <c r="BX28"/>
  <c r="BY28" s="1"/>
  <c r="BX95"/>
  <c r="BY95" s="1"/>
  <c r="BX96"/>
  <c r="BY96" s="1"/>
  <c r="FH64" i="18"/>
  <c r="FI64" s="1"/>
  <c r="FH35"/>
  <c r="FI35" s="1"/>
  <c r="FG10"/>
  <c r="EZ10"/>
  <c r="ER10"/>
  <c r="EO10"/>
  <c r="EO30"/>
  <c r="EK30"/>
  <c r="EZ30"/>
  <c r="FG30"/>
  <c r="FF88"/>
  <c r="EV88"/>
  <c r="EN88"/>
  <c r="EX88"/>
  <c r="EE88"/>
  <c r="EM88"/>
  <c r="EU88"/>
  <c r="FC88"/>
  <c r="EG88"/>
  <c r="EW88"/>
  <c r="FE88"/>
  <c r="ED88"/>
  <c r="EH88"/>
  <c r="FH47"/>
  <c r="FI47" s="1"/>
  <c r="FH44"/>
  <c r="FI44" s="1"/>
  <c r="FH41"/>
  <c r="FI41" s="1"/>
  <c r="FH52"/>
  <c r="FI52" s="1"/>
  <c r="EO24"/>
  <c r="EK24"/>
  <c r="EZ24"/>
  <c r="FG24"/>
  <c r="FT48"/>
  <c r="FU48" s="1"/>
  <c r="FT73"/>
  <c r="FU73" s="1"/>
  <c r="FT16"/>
  <c r="FU16" s="1"/>
  <c r="FT53"/>
  <c r="FU53" s="1"/>
  <c r="EL88"/>
  <c r="EO4"/>
  <c r="EO88" s="1"/>
  <c r="EP88"/>
  <c r="ER4"/>
  <c r="ER88" s="1"/>
  <c r="EC88"/>
  <c r="EK4"/>
  <c r="ES88"/>
  <c r="EZ4"/>
  <c r="FA88"/>
  <c r="FG4"/>
  <c r="FH15"/>
  <c r="FI15" s="1"/>
  <c r="EK10"/>
  <c r="FH10" s="1"/>
  <c r="FI10" s="1"/>
  <c r="FB88"/>
  <c r="ET88"/>
  <c r="FD88"/>
  <c r="EI88"/>
  <c r="EQ88"/>
  <c r="EY88"/>
  <c r="EF88"/>
  <c r="EJ88"/>
  <c r="FH28"/>
  <c r="FI28" s="1"/>
  <c r="FH14"/>
  <c r="FI14" s="1"/>
  <c r="FH39"/>
  <c r="FI39" s="1"/>
  <c r="FH80"/>
  <c r="FI80" s="1"/>
  <c r="FH13"/>
  <c r="FI13" s="1"/>
  <c r="FH58"/>
  <c r="FI58" s="1"/>
  <c r="FH67"/>
  <c r="FI67" s="1"/>
  <c r="FG42"/>
  <c r="EK42"/>
  <c r="EZ42"/>
  <c r="FT66"/>
  <c r="FU66" s="1"/>
  <c r="FT46"/>
  <c r="FU46" s="1"/>
  <c r="FT33"/>
  <c r="FU33" s="1"/>
  <c r="FT78"/>
  <c r="FU78" s="1"/>
  <c r="BA114" i="17"/>
  <c r="BD4"/>
  <c r="BD114" s="1"/>
  <c r="BE114"/>
  <c r="BG4"/>
  <c r="BG114" s="1"/>
  <c r="BP114"/>
  <c r="BV4"/>
  <c r="BH114"/>
  <c r="BO4"/>
  <c r="BO114" s="1"/>
  <c r="AR114"/>
  <c r="AZ4"/>
  <c r="AZ114" s="1"/>
  <c r="BX53"/>
  <c r="BY53" s="1"/>
  <c r="BX63"/>
  <c r="BY63" s="1"/>
  <c r="BX38"/>
  <c r="BY38" s="1"/>
  <c r="BX35"/>
  <c r="BY35" s="1"/>
  <c r="BX68"/>
  <c r="BY68" s="1"/>
  <c r="BX77"/>
  <c r="BY77" s="1"/>
  <c r="BX95"/>
  <c r="BY95" s="1"/>
  <c r="BX111"/>
  <c r="BY111" s="1"/>
  <c r="BX75"/>
  <c r="BY75" s="1"/>
  <c r="BX100"/>
  <c r="BY100" s="1"/>
  <c r="BX55"/>
  <c r="BY55" s="1"/>
  <c r="BX84"/>
  <c r="BY84" s="1"/>
  <c r="BX105"/>
  <c r="BY105" s="1"/>
  <c r="BX14"/>
  <c r="BY14" s="1"/>
  <c r="BX20"/>
  <c r="BY20" s="1"/>
  <c r="BX37"/>
  <c r="BY37" s="1"/>
  <c r="BX24"/>
  <c r="BY24" s="1"/>
  <c r="BX44"/>
  <c r="BY44" s="1"/>
  <c r="BX109"/>
  <c r="BY109" s="1"/>
  <c r="BX31"/>
  <c r="BY31" s="1"/>
  <c r="BX51"/>
  <c r="BY51" s="1"/>
  <c r="BX61"/>
  <c r="BY61" s="1"/>
  <c r="BX98"/>
  <c r="BY98" s="1"/>
  <c r="BX101"/>
  <c r="BY101" s="1"/>
  <c r="BX6"/>
  <c r="BY6" s="1"/>
  <c r="FT79" i="20" l="1"/>
  <c r="FU79" s="1"/>
  <c r="FH18"/>
  <c r="FI18" s="1"/>
  <c r="FP58"/>
  <c r="FR58"/>
  <c r="FN58"/>
  <c r="FT58" s="1"/>
  <c r="FU58" s="1"/>
  <c r="EO88"/>
  <c r="FT23"/>
  <c r="FU23" s="1"/>
  <c r="FT14"/>
  <c r="FU14" s="1"/>
  <c r="FT43"/>
  <c r="FU43" s="1"/>
  <c r="FT9"/>
  <c r="FU9" s="1"/>
  <c r="FT80"/>
  <c r="FU80" s="1"/>
  <c r="FT8"/>
  <c r="FU8" s="1"/>
  <c r="FT69"/>
  <c r="FU69" s="1"/>
  <c r="CJ86" i="21"/>
  <c r="CK86" s="1"/>
  <c r="CJ61"/>
  <c r="CK61" s="1"/>
  <c r="CJ44"/>
  <c r="CK44" s="1"/>
  <c r="CJ26"/>
  <c r="CK26" s="1"/>
  <c r="CJ52"/>
  <c r="CK52" s="1"/>
  <c r="CJ30"/>
  <c r="CK30" s="1"/>
  <c r="CJ100"/>
  <c r="CK100" s="1"/>
  <c r="CJ77"/>
  <c r="CK77" s="1"/>
  <c r="CJ67"/>
  <c r="CK67" s="1"/>
  <c r="CJ98"/>
  <c r="CK98" s="1"/>
  <c r="CJ39"/>
  <c r="CK39" s="1"/>
  <c r="CJ103"/>
  <c r="CK103" s="1"/>
  <c r="CJ45"/>
  <c r="CK45" s="1"/>
  <c r="CJ108"/>
  <c r="CK108" s="1"/>
  <c r="CJ70"/>
  <c r="CK70" s="1"/>
  <c r="CJ17"/>
  <c r="CK17" s="1"/>
  <c r="CJ7"/>
  <c r="CK7" s="1"/>
  <c r="CJ95"/>
  <c r="CK95" s="1"/>
  <c r="CJ69"/>
  <c r="CK69" s="1"/>
  <c r="CJ68"/>
  <c r="CK68" s="1"/>
  <c r="CJ66"/>
  <c r="CK66" s="1"/>
  <c r="CJ90"/>
  <c r="CK90" s="1"/>
  <c r="CJ8"/>
  <c r="CK8" s="1"/>
  <c r="CJ65"/>
  <c r="CK65" s="1"/>
  <c r="CJ82"/>
  <c r="CK82" s="1"/>
  <c r="CJ91"/>
  <c r="CK91" s="1"/>
  <c r="CJ79"/>
  <c r="CK79" s="1"/>
  <c r="CH37"/>
  <c r="CF37"/>
  <c r="CD37"/>
  <c r="CH94"/>
  <c r="CD94"/>
  <c r="CF94"/>
  <c r="CH51"/>
  <c r="CD51"/>
  <c r="CF51"/>
  <c r="CH11"/>
  <c r="CF11"/>
  <c r="CD11"/>
  <c r="CH99"/>
  <c r="CD99"/>
  <c r="CF99"/>
  <c r="CH109"/>
  <c r="CF109"/>
  <c r="CD109"/>
  <c r="CH102"/>
  <c r="CD102"/>
  <c r="CF102"/>
  <c r="CH55"/>
  <c r="CF55"/>
  <c r="CD55"/>
  <c r="CH15"/>
  <c r="CF15"/>
  <c r="CD15"/>
  <c r="CH76"/>
  <c r="CD76"/>
  <c r="CF76"/>
  <c r="CH21"/>
  <c r="CF21"/>
  <c r="CD21"/>
  <c r="CH58"/>
  <c r="CF58"/>
  <c r="CD58"/>
  <c r="CJ58" s="1"/>
  <c r="CK58" s="1"/>
  <c r="CH53"/>
  <c r="CF53"/>
  <c r="CD53"/>
  <c r="CJ32" i="19"/>
  <c r="CK32" s="1"/>
  <c r="CJ111" i="21"/>
  <c r="CK111" s="1"/>
  <c r="CJ84"/>
  <c r="CK84" s="1"/>
  <c r="CJ20"/>
  <c r="CK20" s="1"/>
  <c r="CJ75"/>
  <c r="CK75" s="1"/>
  <c r="CJ64"/>
  <c r="CK64" s="1"/>
  <c r="CJ35"/>
  <c r="CK35" s="1"/>
  <c r="CJ6"/>
  <c r="CK6" s="1"/>
  <c r="CJ24"/>
  <c r="CK24" s="1"/>
  <c r="CJ10"/>
  <c r="CK10" s="1"/>
  <c r="CJ81"/>
  <c r="CK81" s="1"/>
  <c r="CJ83"/>
  <c r="CK83" s="1"/>
  <c r="CJ28"/>
  <c r="CK28" s="1"/>
  <c r="CJ41"/>
  <c r="CK41" s="1"/>
  <c r="CJ22"/>
  <c r="CK22" s="1"/>
  <c r="CJ74"/>
  <c r="CK74" s="1"/>
  <c r="CJ57"/>
  <c r="CK57" s="1"/>
  <c r="CJ47"/>
  <c r="CK47" s="1"/>
  <c r="CJ43"/>
  <c r="CK43" s="1"/>
  <c r="CJ110"/>
  <c r="CK110" s="1"/>
  <c r="CJ14"/>
  <c r="CK14" s="1"/>
  <c r="CH105"/>
  <c r="CF105"/>
  <c r="CD105"/>
  <c r="CH88"/>
  <c r="CF88"/>
  <c r="CD88"/>
  <c r="CH106"/>
  <c r="CF106"/>
  <c r="CD106"/>
  <c r="CH93"/>
  <c r="CF93"/>
  <c r="CD93"/>
  <c r="CH32"/>
  <c r="CF32"/>
  <c r="CD32"/>
  <c r="CH107"/>
  <c r="CF107"/>
  <c r="CD107"/>
  <c r="CH78"/>
  <c r="CF78"/>
  <c r="CD78"/>
  <c r="CH33"/>
  <c r="CD33"/>
  <c r="CF33"/>
  <c r="CH9"/>
  <c r="CF9"/>
  <c r="CD9"/>
  <c r="CH71"/>
  <c r="CD71"/>
  <c r="CF71"/>
  <c r="CH27"/>
  <c r="CF27"/>
  <c r="CD27"/>
  <c r="CH18"/>
  <c r="CF18"/>
  <c r="CD18"/>
  <c r="BX114"/>
  <c r="BY4"/>
  <c r="CJ73"/>
  <c r="CK73" s="1"/>
  <c r="FT71" i="20"/>
  <c r="FU71" s="1"/>
  <c r="FT47"/>
  <c r="FU47" s="1"/>
  <c r="FT29"/>
  <c r="FU29" s="1"/>
  <c r="FT59"/>
  <c r="FU59" s="1"/>
  <c r="FT17"/>
  <c r="FU17" s="1"/>
  <c r="FT81"/>
  <c r="FU81" s="1"/>
  <c r="FT22"/>
  <c r="FU22" s="1"/>
  <c r="FT70"/>
  <c r="FU70" s="1"/>
  <c r="FT40"/>
  <c r="FU40" s="1"/>
  <c r="FT61"/>
  <c r="FU61" s="1"/>
  <c r="FN18"/>
  <c r="FP18"/>
  <c r="FR18"/>
  <c r="FR32"/>
  <c r="FP32"/>
  <c r="FN32"/>
  <c r="FP67"/>
  <c r="FR67"/>
  <c r="FN67"/>
  <c r="FN10"/>
  <c r="FP10"/>
  <c r="FR10"/>
  <c r="FR41"/>
  <c r="FP41"/>
  <c r="FN41"/>
  <c r="FR15"/>
  <c r="FN15"/>
  <c r="FP15"/>
  <c r="FP24"/>
  <c r="FN24"/>
  <c r="FR24"/>
  <c r="EK88"/>
  <c r="FN52"/>
  <c r="FR52"/>
  <c r="FP52"/>
  <c r="FN86"/>
  <c r="FR86"/>
  <c r="FP86"/>
  <c r="FP75"/>
  <c r="FN75"/>
  <c r="FR75"/>
  <c r="FN63"/>
  <c r="FP63"/>
  <c r="FR63"/>
  <c r="FN20"/>
  <c r="FR20"/>
  <c r="FP20"/>
  <c r="FR7"/>
  <c r="FN7"/>
  <c r="FP7"/>
  <c r="FH88"/>
  <c r="FI4"/>
  <c r="FT39"/>
  <c r="FU39" s="1"/>
  <c r="FT72"/>
  <c r="FU72" s="1"/>
  <c r="FT28"/>
  <c r="FU28" s="1"/>
  <c r="FT54"/>
  <c r="FU54" s="1"/>
  <c r="FT27"/>
  <c r="FU27" s="1"/>
  <c r="FT42"/>
  <c r="FU42" s="1"/>
  <c r="FT78"/>
  <c r="FU78" s="1"/>
  <c r="FT66"/>
  <c r="FU66" s="1"/>
  <c r="FT53"/>
  <c r="FU53" s="1"/>
  <c r="FT46"/>
  <c r="FU46" s="1"/>
  <c r="FT55"/>
  <c r="FU55" s="1"/>
  <c r="FT19"/>
  <c r="FU19" s="1"/>
  <c r="FT36"/>
  <c r="FU36" s="1"/>
  <c r="FT31"/>
  <c r="FU31" s="1"/>
  <c r="FT11"/>
  <c r="FU11" s="1"/>
  <c r="FT49"/>
  <c r="FU49" s="1"/>
  <c r="FT33"/>
  <c r="FU33" s="1"/>
  <c r="FT68"/>
  <c r="FU68" s="1"/>
  <c r="FT26"/>
  <c r="FU26" s="1"/>
  <c r="FT30"/>
  <c r="FU30" s="1"/>
  <c r="FT82"/>
  <c r="FU82" s="1"/>
  <c r="FT35"/>
  <c r="FU35" s="1"/>
  <c r="FT51"/>
  <c r="FU51" s="1"/>
  <c r="FT57"/>
  <c r="FU57" s="1"/>
  <c r="FT56"/>
  <c r="FU56" s="1"/>
  <c r="FT83"/>
  <c r="FU83" s="1"/>
  <c r="CH96" i="19"/>
  <c r="CF96"/>
  <c r="CD96"/>
  <c r="CH28"/>
  <c r="CF28"/>
  <c r="CD28"/>
  <c r="CH14"/>
  <c r="CF14"/>
  <c r="CD14"/>
  <c r="CH61"/>
  <c r="CF61"/>
  <c r="CD61"/>
  <c r="CH84"/>
  <c r="CF84"/>
  <c r="CD84"/>
  <c r="CH53"/>
  <c r="CF53"/>
  <c r="CD53"/>
  <c r="CH20"/>
  <c r="CF20"/>
  <c r="CD20"/>
  <c r="CH98"/>
  <c r="CF98"/>
  <c r="CD98"/>
  <c r="CH10"/>
  <c r="CF10"/>
  <c r="CD10"/>
  <c r="CH87"/>
  <c r="CF87"/>
  <c r="CD87"/>
  <c r="CH26"/>
  <c r="CF26"/>
  <c r="CD26"/>
  <c r="CH44"/>
  <c r="CF44"/>
  <c r="CD44"/>
  <c r="CH100"/>
  <c r="CF100"/>
  <c r="CD100"/>
  <c r="CH51"/>
  <c r="CF51"/>
  <c r="CD51"/>
  <c r="CH95"/>
  <c r="CF95"/>
  <c r="CD95"/>
  <c r="CH76"/>
  <c r="CF76"/>
  <c r="CD76"/>
  <c r="CH7"/>
  <c r="CF7"/>
  <c r="CD7"/>
  <c r="CH108"/>
  <c r="CF108"/>
  <c r="CD108"/>
  <c r="CH55"/>
  <c r="CF55"/>
  <c r="CD55"/>
  <c r="CH63"/>
  <c r="CF63"/>
  <c r="CD63"/>
  <c r="CH24"/>
  <c r="CF24"/>
  <c r="CD24"/>
  <c r="CH86"/>
  <c r="CF86"/>
  <c r="CD86"/>
  <c r="CH88"/>
  <c r="CF88"/>
  <c r="CD88"/>
  <c r="CH47"/>
  <c r="CF47"/>
  <c r="CD47"/>
  <c r="CH6"/>
  <c r="CF6"/>
  <c r="CD6"/>
  <c r="CH77"/>
  <c r="CF77"/>
  <c r="CD77"/>
  <c r="CH33"/>
  <c r="CF33"/>
  <c r="CD33"/>
  <c r="FR58" i="18"/>
  <c r="FN58"/>
  <c r="FP58"/>
  <c r="FR80"/>
  <c r="FN80"/>
  <c r="FP80"/>
  <c r="FR14"/>
  <c r="FN14"/>
  <c r="FP14"/>
  <c r="FR10"/>
  <c r="FN10"/>
  <c r="FP10"/>
  <c r="FR52"/>
  <c r="FN52"/>
  <c r="FP52"/>
  <c r="FR44"/>
  <c r="FN44"/>
  <c r="FP44"/>
  <c r="FR64"/>
  <c r="FN64"/>
  <c r="FP64"/>
  <c r="FP67"/>
  <c r="FR67"/>
  <c r="FN67"/>
  <c r="FP13"/>
  <c r="FR13"/>
  <c r="FN13"/>
  <c r="FP39"/>
  <c r="FR39"/>
  <c r="FN39"/>
  <c r="FR28"/>
  <c r="FN28"/>
  <c r="FP28"/>
  <c r="FP15"/>
  <c r="FR15"/>
  <c r="FN15"/>
  <c r="FP41"/>
  <c r="FR41"/>
  <c r="FN41"/>
  <c r="FP47"/>
  <c r="FR47"/>
  <c r="FN47"/>
  <c r="FP35"/>
  <c r="FR35"/>
  <c r="FN35"/>
  <c r="FT55"/>
  <c r="FU55" s="1"/>
  <c r="FT26"/>
  <c r="FU26" s="1"/>
  <c r="FT17"/>
  <c r="FU17" s="1"/>
  <c r="FT5"/>
  <c r="FU5" s="1"/>
  <c r="FT18"/>
  <c r="FU18" s="1"/>
  <c r="FT34"/>
  <c r="FU34" s="1"/>
  <c r="FT12"/>
  <c r="FU12" s="1"/>
  <c r="FT57"/>
  <c r="FU57" s="1"/>
  <c r="FT45"/>
  <c r="FU45" s="1"/>
  <c r="CJ105" i="19"/>
  <c r="CK105" s="1"/>
  <c r="CJ69"/>
  <c r="CK69" s="1"/>
  <c r="CJ21"/>
  <c r="CK21" s="1"/>
  <c r="CJ36"/>
  <c r="CK36" s="1"/>
  <c r="CJ57"/>
  <c r="CK57" s="1"/>
  <c r="CJ54"/>
  <c r="CK54" s="1"/>
  <c r="CJ19"/>
  <c r="CK19" s="1"/>
  <c r="CJ111"/>
  <c r="CK111" s="1"/>
  <c r="CJ85"/>
  <c r="CK85" s="1"/>
  <c r="CJ74"/>
  <c r="CK74" s="1"/>
  <c r="CJ62"/>
  <c r="CK62" s="1"/>
  <c r="CJ75"/>
  <c r="CK75" s="1"/>
  <c r="CJ60"/>
  <c r="CK60" s="1"/>
  <c r="CJ5"/>
  <c r="CK5" s="1"/>
  <c r="CJ67"/>
  <c r="CK67" s="1"/>
  <c r="CJ18"/>
  <c r="CK18" s="1"/>
  <c r="CJ46"/>
  <c r="CK46" s="1"/>
  <c r="CJ80"/>
  <c r="CK80" s="1"/>
  <c r="CJ107"/>
  <c r="CK107" s="1"/>
  <c r="CJ99"/>
  <c r="CK99" s="1"/>
  <c r="CJ78"/>
  <c r="CK78" s="1"/>
  <c r="CJ83"/>
  <c r="CK83" s="1"/>
  <c r="CJ92"/>
  <c r="CK92" s="1"/>
  <c r="CJ90"/>
  <c r="CK90" s="1"/>
  <c r="CJ22"/>
  <c r="CK22" s="1"/>
  <c r="BX114"/>
  <c r="BY4"/>
  <c r="FT22" i="18"/>
  <c r="FU22" s="1"/>
  <c r="FT54"/>
  <c r="FU54" s="1"/>
  <c r="FT11"/>
  <c r="FU11" s="1"/>
  <c r="FT9"/>
  <c r="FU9" s="1"/>
  <c r="FT49"/>
  <c r="FU49" s="1"/>
  <c r="FT86"/>
  <c r="FU86" s="1"/>
  <c r="FT19"/>
  <c r="FU19" s="1"/>
  <c r="FT84"/>
  <c r="FU84" s="1"/>
  <c r="FT7"/>
  <c r="FU7" s="1"/>
  <c r="CJ35" i="19"/>
  <c r="CK35" s="1"/>
  <c r="CJ45"/>
  <c r="CK45" s="1"/>
  <c r="CJ91"/>
  <c r="CK91" s="1"/>
  <c r="CJ17"/>
  <c r="CK17" s="1"/>
  <c r="CJ50"/>
  <c r="CK50" s="1"/>
  <c r="CJ93"/>
  <c r="CK93" s="1"/>
  <c r="CJ27"/>
  <c r="CK27" s="1"/>
  <c r="CJ82"/>
  <c r="CK82" s="1"/>
  <c r="CJ109"/>
  <c r="CK109" s="1"/>
  <c r="CJ43"/>
  <c r="CK43" s="1"/>
  <c r="CJ37"/>
  <c r="CK37" s="1"/>
  <c r="CJ48"/>
  <c r="CK48" s="1"/>
  <c r="CJ106"/>
  <c r="CK106" s="1"/>
  <c r="CJ41"/>
  <c r="CK41" s="1"/>
  <c r="CJ25"/>
  <c r="CK25" s="1"/>
  <c r="CJ89"/>
  <c r="CK89" s="1"/>
  <c r="CJ8"/>
  <c r="CK8" s="1"/>
  <c r="CJ56"/>
  <c r="CK56" s="1"/>
  <c r="CJ73"/>
  <c r="CK73" s="1"/>
  <c r="CJ104"/>
  <c r="CK104" s="1"/>
  <c r="CJ64"/>
  <c r="CK64" s="1"/>
  <c r="CJ39"/>
  <c r="CK39" s="1"/>
  <c r="CJ71"/>
  <c r="CK71" s="1"/>
  <c r="CJ110"/>
  <c r="CK110" s="1"/>
  <c r="CJ101"/>
  <c r="CK101" s="1"/>
  <c r="CJ58"/>
  <c r="CK58" s="1"/>
  <c r="FT28" i="18"/>
  <c r="FU28" s="1"/>
  <c r="FH42"/>
  <c r="FI42" s="1"/>
  <c r="FT81"/>
  <c r="FU81" s="1"/>
  <c r="FT68"/>
  <c r="FU68" s="1"/>
  <c r="FT36"/>
  <c r="FU36" s="1"/>
  <c r="FT51"/>
  <c r="FU51" s="1"/>
  <c r="FT65"/>
  <c r="FU65" s="1"/>
  <c r="FT74"/>
  <c r="FU74" s="1"/>
  <c r="FT71"/>
  <c r="FU71" s="1"/>
  <c r="FT20"/>
  <c r="FU20" s="1"/>
  <c r="FT79"/>
  <c r="FU79" s="1"/>
  <c r="FT69"/>
  <c r="FU69" s="1"/>
  <c r="FT29"/>
  <c r="FU29" s="1"/>
  <c r="FT8"/>
  <c r="FU8" s="1"/>
  <c r="FT38"/>
  <c r="FU38" s="1"/>
  <c r="FT60"/>
  <c r="FU60" s="1"/>
  <c r="FT61"/>
  <c r="FU61" s="1"/>
  <c r="FT59"/>
  <c r="FU59" s="1"/>
  <c r="FT6"/>
  <c r="FU6" s="1"/>
  <c r="FT83"/>
  <c r="FU83" s="1"/>
  <c r="FT31"/>
  <c r="FU31" s="1"/>
  <c r="EK88"/>
  <c r="FH4"/>
  <c r="FT43"/>
  <c r="FU43" s="1"/>
  <c r="FT77"/>
  <c r="FU77" s="1"/>
  <c r="FG88"/>
  <c r="EZ88"/>
  <c r="FT76"/>
  <c r="FU76" s="1"/>
  <c r="FT82"/>
  <c r="FU82" s="1"/>
  <c r="FT56"/>
  <c r="FU56" s="1"/>
  <c r="FT37"/>
  <c r="FU37" s="1"/>
  <c r="FT27"/>
  <c r="FU27" s="1"/>
  <c r="FH24"/>
  <c r="FI24" s="1"/>
  <c r="FH30"/>
  <c r="FI30" s="1"/>
  <c r="FT75"/>
  <c r="FU75" s="1"/>
  <c r="FT70"/>
  <c r="FU70" s="1"/>
  <c r="FT40"/>
  <c r="FU40" s="1"/>
  <c r="FT23"/>
  <c r="FU23" s="1"/>
  <c r="FT32"/>
  <c r="FU32" s="1"/>
  <c r="FT63"/>
  <c r="FU63" s="1"/>
  <c r="BV114" i="17"/>
  <c r="BX4"/>
  <c r="CJ55" i="21" l="1"/>
  <c r="CK55" s="1"/>
  <c r="CJ102"/>
  <c r="CK102" s="1"/>
  <c r="CJ109"/>
  <c r="CK109" s="1"/>
  <c r="CJ27"/>
  <c r="CK27" s="1"/>
  <c r="CJ71"/>
  <c r="CK71" s="1"/>
  <c r="CJ9"/>
  <c r="CK9" s="1"/>
  <c r="CJ33"/>
  <c r="CK33" s="1"/>
  <c r="CJ78"/>
  <c r="CK78" s="1"/>
  <c r="CJ32"/>
  <c r="CK32" s="1"/>
  <c r="CJ106"/>
  <c r="CK106" s="1"/>
  <c r="CJ105"/>
  <c r="CK105" s="1"/>
  <c r="CJ94"/>
  <c r="CK94" s="1"/>
  <c r="CJ37"/>
  <c r="CK37" s="1"/>
  <c r="BY114"/>
  <c r="BY115" s="1"/>
  <c r="CH4"/>
  <c r="CH114" s="1"/>
  <c r="CF4"/>
  <c r="CF114" s="1"/>
  <c r="CD4"/>
  <c r="FT15" i="20"/>
  <c r="FU15" s="1"/>
  <c r="CJ18" i="21"/>
  <c r="CK18" s="1"/>
  <c r="CJ107"/>
  <c r="CK107" s="1"/>
  <c r="CJ93"/>
  <c r="CK93" s="1"/>
  <c r="CJ88"/>
  <c r="CK88" s="1"/>
  <c r="CJ53"/>
  <c r="CK53" s="1"/>
  <c r="CJ21"/>
  <c r="CK21" s="1"/>
  <c r="CJ76"/>
  <c r="CK76" s="1"/>
  <c r="CJ15"/>
  <c r="CK15" s="1"/>
  <c r="CJ99"/>
  <c r="CK99" s="1"/>
  <c r="CJ11"/>
  <c r="CK11" s="1"/>
  <c r="CJ51"/>
  <c r="CK51" s="1"/>
  <c r="FT24" i="20"/>
  <c r="FU24" s="1"/>
  <c r="FI88"/>
  <c r="FI89" s="1"/>
  <c r="FN4"/>
  <c r="FP4"/>
  <c r="FP88" s="1"/>
  <c r="FR4"/>
  <c r="FR88" s="1"/>
  <c r="FT20"/>
  <c r="FU20" s="1"/>
  <c r="FT63"/>
  <c r="FU63" s="1"/>
  <c r="FT86"/>
  <c r="FU86" s="1"/>
  <c r="FT52"/>
  <c r="FU52" s="1"/>
  <c r="FT67" i="18"/>
  <c r="FU67" s="1"/>
  <c r="FT10"/>
  <c r="FU10" s="1"/>
  <c r="FT7" i="20"/>
  <c r="FU7" s="1"/>
  <c r="FT75"/>
  <c r="FU75" s="1"/>
  <c r="FT41"/>
  <c r="FU41" s="1"/>
  <c r="FT10"/>
  <c r="FU10" s="1"/>
  <c r="FT67"/>
  <c r="FU67" s="1"/>
  <c r="FT32"/>
  <c r="FU32" s="1"/>
  <c r="FT18"/>
  <c r="FU18" s="1"/>
  <c r="CH4" i="19"/>
  <c r="CF4"/>
  <c r="CD4"/>
  <c r="FR24" i="18"/>
  <c r="FN24"/>
  <c r="FP24"/>
  <c r="FR42"/>
  <c r="FN42"/>
  <c r="FP42"/>
  <c r="FR30"/>
  <c r="FN30"/>
  <c r="FP30"/>
  <c r="FT80"/>
  <c r="FU80" s="1"/>
  <c r="CJ44" i="19"/>
  <c r="CK44" s="1"/>
  <c r="CJ26"/>
  <c r="CK26" s="1"/>
  <c r="CJ87"/>
  <c r="CK87" s="1"/>
  <c r="CJ98"/>
  <c r="CK98" s="1"/>
  <c r="CJ76"/>
  <c r="CK76" s="1"/>
  <c r="CJ33"/>
  <c r="CK33" s="1"/>
  <c r="CJ77"/>
  <c r="CK77" s="1"/>
  <c r="CJ47"/>
  <c r="CK47" s="1"/>
  <c r="CJ86"/>
  <c r="CK86" s="1"/>
  <c r="CJ96"/>
  <c r="CK96" s="1"/>
  <c r="BY114"/>
  <c r="BY115" s="1"/>
  <c r="CH114"/>
  <c r="CF114"/>
  <c r="CJ63"/>
  <c r="CK63" s="1"/>
  <c r="FT41" i="18"/>
  <c r="FU41" s="1"/>
  <c r="FT14"/>
  <c r="FU14" s="1"/>
  <c r="FT58"/>
  <c r="FU58" s="1"/>
  <c r="FT44"/>
  <c r="FU44" s="1"/>
  <c r="FT39"/>
  <c r="FU39" s="1"/>
  <c r="CJ51" i="19"/>
  <c r="CK51" s="1"/>
  <c r="CJ100"/>
  <c r="CK100" s="1"/>
  <c r="CJ10"/>
  <c r="CK10" s="1"/>
  <c r="CJ24"/>
  <c r="CK24" s="1"/>
  <c r="CJ55"/>
  <c r="CK55" s="1"/>
  <c r="CJ108"/>
  <c r="CK108" s="1"/>
  <c r="CJ7"/>
  <c r="CK7" s="1"/>
  <c r="CJ95"/>
  <c r="CK95" s="1"/>
  <c r="CJ6"/>
  <c r="CK6" s="1"/>
  <c r="CJ88"/>
  <c r="CK88" s="1"/>
  <c r="CJ20"/>
  <c r="CK20" s="1"/>
  <c r="CJ53"/>
  <c r="CK53" s="1"/>
  <c r="CJ84"/>
  <c r="CK84" s="1"/>
  <c r="CJ61"/>
  <c r="CK61" s="1"/>
  <c r="CJ14"/>
  <c r="CK14" s="1"/>
  <c r="CJ28"/>
  <c r="CK28" s="1"/>
  <c r="FT35" i="18"/>
  <c r="FU35" s="1"/>
  <c r="FT47"/>
  <c r="FU47" s="1"/>
  <c r="FT64"/>
  <c r="FU64" s="1"/>
  <c r="FT15"/>
  <c r="FU15" s="1"/>
  <c r="FH88"/>
  <c r="FI4"/>
  <c r="FT52"/>
  <c r="FU52" s="1"/>
  <c r="FT13"/>
  <c r="FU13" s="1"/>
  <c r="BX114" i="17"/>
  <c r="BY4"/>
  <c r="CD114" i="21" l="1"/>
  <c r="CD115" s="1"/>
  <c r="CD116" s="1"/>
  <c r="CJ4"/>
  <c r="FN88" i="20"/>
  <c r="FN90" s="1"/>
  <c r="FN91" s="1"/>
  <c r="FT4"/>
  <c r="FP4" i="18"/>
  <c r="FR4"/>
  <c r="FN4"/>
  <c r="CD114" i="19"/>
  <c r="CD115" s="1"/>
  <c r="CD116" s="1"/>
  <c r="CJ4"/>
  <c r="FT24" i="18"/>
  <c r="FU24" s="1"/>
  <c r="FT42"/>
  <c r="FU42" s="1"/>
  <c r="FT30"/>
  <c r="FU30" s="1"/>
  <c r="FI88"/>
  <c r="FI89" s="1"/>
  <c r="FR88"/>
  <c r="FP88"/>
  <c r="BY114" i="17"/>
  <c r="BY115" s="1"/>
  <c r="CE116" i="21" l="1"/>
  <c r="CJ114"/>
  <c r="CK4"/>
  <c r="CK114" s="1"/>
  <c r="CK116" s="1"/>
  <c r="FT88" i="20"/>
  <c r="FU4"/>
  <c r="FU88" s="1"/>
  <c r="FU90" s="1"/>
  <c r="CJ114" i="19"/>
  <c r="CK4"/>
  <c r="CK114" s="1"/>
  <c r="CK116" s="1"/>
  <c r="FN88" i="18"/>
  <c r="FN89" s="1"/>
  <c r="FN90" s="1"/>
  <c r="CD118" i="19" s="1"/>
  <c r="FT4" i="18"/>
  <c r="FO91" i="20" l="1"/>
  <c r="CD120" i="21" s="1"/>
  <c r="FT88" i="18"/>
  <c r="FU4"/>
  <c r="FU88" s="1"/>
  <c r="FU90" s="1"/>
  <c r="DQ88" i="16" l="1"/>
  <c r="DN88"/>
  <c r="DL88"/>
  <c r="DI88"/>
  <c r="DZ86"/>
  <c r="CT86"/>
  <c r="BC86"/>
  <c r="BB86"/>
  <c r="DX86" s="1"/>
  <c r="EB86" s="1"/>
  <c r="B86"/>
  <c r="FK86" s="1"/>
  <c r="FL86" s="1"/>
  <c r="A86"/>
  <c r="DZ85"/>
  <c r="CJ85"/>
  <c r="CI85"/>
  <c r="CI88" s="1"/>
  <c r="B85"/>
  <c r="FK85" s="1"/>
  <c r="FL85" s="1"/>
  <c r="A85"/>
  <c r="DZ84"/>
  <c r="DE84"/>
  <c r="B84"/>
  <c r="FK84" s="1"/>
  <c r="FL84" s="1"/>
  <c r="A84"/>
  <c r="FK83"/>
  <c r="FL83" s="1"/>
  <c r="DZ83"/>
  <c r="CO88"/>
  <c r="CL88"/>
  <c r="BE88"/>
  <c r="B83"/>
  <c r="A83"/>
  <c r="CX88"/>
  <c r="CF88"/>
  <c r="CC88"/>
  <c r="BW88"/>
  <c r="BK88"/>
  <c r="BH88"/>
  <c r="AY88"/>
  <c r="AV88"/>
  <c r="AS88"/>
  <c r="DY82"/>
  <c r="DY88" s="1"/>
  <c r="AM88"/>
  <c r="AJ88"/>
  <c r="AD88"/>
  <c r="AA88"/>
  <c r="U88"/>
  <c r="R88"/>
  <c r="O88"/>
  <c r="L88"/>
  <c r="I88"/>
  <c r="F88"/>
  <c r="C88"/>
  <c r="B82"/>
  <c r="FK82" s="1"/>
  <c r="FL82" s="1"/>
  <c r="A82"/>
  <c r="DZ81"/>
  <c r="B81"/>
  <c r="FK81" s="1"/>
  <c r="FL81" s="1"/>
  <c r="A81"/>
  <c r="DZ80"/>
  <c r="DX80"/>
  <c r="B80"/>
  <c r="FK80" s="1"/>
  <c r="FL80" s="1"/>
  <c r="A80"/>
  <c r="DZ79"/>
  <c r="DX79"/>
  <c r="DD79"/>
  <c r="B79"/>
  <c r="FK79" s="1"/>
  <c r="FL79" s="1"/>
  <c r="A79"/>
  <c r="DZ78"/>
  <c r="DX78"/>
  <c r="DD78"/>
  <c r="DA88"/>
  <c r="B78"/>
  <c r="FK78" s="1"/>
  <c r="FL78" s="1"/>
  <c r="A78"/>
  <c r="DZ77"/>
  <c r="DX77"/>
  <c r="DD77"/>
  <c r="B77"/>
  <c r="FK77" s="1"/>
  <c r="FL77" s="1"/>
  <c r="A77"/>
  <c r="DZ76"/>
  <c r="DX76"/>
  <c r="B76"/>
  <c r="FK76" s="1"/>
  <c r="FL76" s="1"/>
  <c r="A76"/>
  <c r="DZ75"/>
  <c r="DD75"/>
  <c r="B75"/>
  <c r="FK75" s="1"/>
  <c r="FL75" s="1"/>
  <c r="A75"/>
  <c r="FK74"/>
  <c r="FL74" s="1"/>
  <c r="DZ74"/>
  <c r="DE74"/>
  <c r="B74"/>
  <c r="A74"/>
  <c r="DZ73"/>
  <c r="DX73"/>
  <c r="EB73" s="1"/>
  <c r="DD73"/>
  <c r="DE73"/>
  <c r="B73"/>
  <c r="FK73" s="1"/>
  <c r="FL73" s="1"/>
  <c r="A73"/>
  <c r="DZ72"/>
  <c r="DX72"/>
  <c r="EB72" s="1"/>
  <c r="DD72"/>
  <c r="B72"/>
  <c r="FK72" s="1"/>
  <c r="FL72" s="1"/>
  <c r="A72"/>
  <c r="DZ71"/>
  <c r="DX71"/>
  <c r="DD71"/>
  <c r="B71"/>
  <c r="A71"/>
  <c r="DZ70"/>
  <c r="DX70"/>
  <c r="B70"/>
  <c r="FK70" s="1"/>
  <c r="FL70" s="1"/>
  <c r="A70"/>
  <c r="DZ69"/>
  <c r="DD69"/>
  <c r="B69"/>
  <c r="FK69" s="1"/>
  <c r="FL69" s="1"/>
  <c r="A69"/>
  <c r="DZ68"/>
  <c r="DX68"/>
  <c r="DD68"/>
  <c r="B68"/>
  <c r="A68"/>
  <c r="DZ67"/>
  <c r="DX67"/>
  <c r="B67"/>
  <c r="FK67" s="1"/>
  <c r="FL67" s="1"/>
  <c r="A67"/>
  <c r="DZ66"/>
  <c r="B66"/>
  <c r="FK66" s="1"/>
  <c r="FL66" s="1"/>
  <c r="A66"/>
  <c r="DZ65"/>
  <c r="DX65"/>
  <c r="EB65" s="1"/>
  <c r="B65"/>
  <c r="FK65" s="1"/>
  <c r="FL65" s="1"/>
  <c r="A65"/>
  <c r="DZ64"/>
  <c r="DX64"/>
  <c r="EB64" s="1"/>
  <c r="DD64"/>
  <c r="B64"/>
  <c r="A64"/>
  <c r="FK63"/>
  <c r="FL63" s="1"/>
  <c r="DZ63"/>
  <c r="DX63"/>
  <c r="EB63" s="1"/>
  <c r="B63"/>
  <c r="A63"/>
  <c r="DZ62"/>
  <c r="DX62"/>
  <c r="EB62" s="1"/>
  <c r="DD62"/>
  <c r="B62"/>
  <c r="A62"/>
  <c r="DZ61"/>
  <c r="B61"/>
  <c r="FK61" s="1"/>
  <c r="FL61" s="1"/>
  <c r="FM61" s="1"/>
  <c r="A61"/>
  <c r="DZ60"/>
  <c r="DX60"/>
  <c r="DD60"/>
  <c r="B60"/>
  <c r="A60"/>
  <c r="DZ59"/>
  <c r="B59"/>
  <c r="FK59" s="1"/>
  <c r="FL59" s="1"/>
  <c r="FM59" s="1"/>
  <c r="A59"/>
  <c r="DZ58"/>
  <c r="DX58"/>
  <c r="DD58"/>
  <c r="B58"/>
  <c r="A58"/>
  <c r="FK57"/>
  <c r="FL57" s="1"/>
  <c r="DZ57"/>
  <c r="DX57"/>
  <c r="B57"/>
  <c r="A57"/>
  <c r="DZ56"/>
  <c r="DX56"/>
  <c r="DD56"/>
  <c r="B56"/>
  <c r="A56"/>
  <c r="DZ55"/>
  <c r="B55"/>
  <c r="FK55" s="1"/>
  <c r="FL55" s="1"/>
  <c r="FM55" s="1"/>
  <c r="A55"/>
  <c r="DZ54"/>
  <c r="DX54"/>
  <c r="DD54"/>
  <c r="B54"/>
  <c r="A54"/>
  <c r="DZ53"/>
  <c r="DX53"/>
  <c r="DD53"/>
  <c r="DE53"/>
  <c r="B53"/>
  <c r="FK53" s="1"/>
  <c r="FL53" s="1"/>
  <c r="A53"/>
  <c r="DZ52"/>
  <c r="DD52"/>
  <c r="DX52"/>
  <c r="EB52" s="1"/>
  <c r="B52"/>
  <c r="FK52" s="1"/>
  <c r="FL52" s="1"/>
  <c r="A52"/>
  <c r="DZ51"/>
  <c r="DX51"/>
  <c r="DD51"/>
  <c r="B51"/>
  <c r="FK51" s="1"/>
  <c r="FL51" s="1"/>
  <c r="A51"/>
  <c r="DZ50"/>
  <c r="B50"/>
  <c r="FK50" s="1"/>
  <c r="FL50" s="1"/>
  <c r="A50"/>
  <c r="DZ49"/>
  <c r="DX49"/>
  <c r="DD49"/>
  <c r="B49"/>
  <c r="FK49" s="1"/>
  <c r="FL49" s="1"/>
  <c r="A49"/>
  <c r="DZ48"/>
  <c r="DE48"/>
  <c r="B48"/>
  <c r="FK48" s="1"/>
  <c r="FL48" s="1"/>
  <c r="A48"/>
  <c r="DZ47"/>
  <c r="DD47"/>
  <c r="DX47"/>
  <c r="B47"/>
  <c r="FK47" s="1"/>
  <c r="FL47" s="1"/>
  <c r="A47"/>
  <c r="DZ46"/>
  <c r="B46"/>
  <c r="FK46" s="1"/>
  <c r="FL46" s="1"/>
  <c r="A46"/>
  <c r="DZ45"/>
  <c r="DX45"/>
  <c r="EB45" s="1"/>
  <c r="DD45"/>
  <c r="DE45"/>
  <c r="B45"/>
  <c r="FK45" s="1"/>
  <c r="FL45" s="1"/>
  <c r="A45"/>
  <c r="DZ44"/>
  <c r="DD44"/>
  <c r="B44"/>
  <c r="FK44" s="1"/>
  <c r="FL44" s="1"/>
  <c r="A44"/>
  <c r="DZ43"/>
  <c r="B43"/>
  <c r="FK43" s="1"/>
  <c r="FL43" s="1"/>
  <c r="A43"/>
  <c r="DZ42"/>
  <c r="DX42"/>
  <c r="B42"/>
  <c r="FK42" s="1"/>
  <c r="FL42" s="1"/>
  <c r="A42"/>
  <c r="DZ41"/>
  <c r="DD41"/>
  <c r="DX41"/>
  <c r="EB41" s="1"/>
  <c r="B41"/>
  <c r="FK41" s="1"/>
  <c r="FL41" s="1"/>
  <c r="A41"/>
  <c r="DZ40"/>
  <c r="DX40"/>
  <c r="B40"/>
  <c r="FK40" s="1"/>
  <c r="FL40" s="1"/>
  <c r="A40"/>
  <c r="DZ39"/>
  <c r="DX39"/>
  <c r="DD39"/>
  <c r="B39"/>
  <c r="A39"/>
  <c r="DZ38"/>
  <c r="B38"/>
  <c r="FK38" s="1"/>
  <c r="FL38" s="1"/>
  <c r="FM38" s="1"/>
  <c r="A38"/>
  <c r="DZ37"/>
  <c r="DX37"/>
  <c r="B37"/>
  <c r="A37"/>
  <c r="DZ36"/>
  <c r="B36"/>
  <c r="FK36" s="1"/>
  <c r="FL36" s="1"/>
  <c r="FM36" s="1"/>
  <c r="A36"/>
  <c r="DZ35"/>
  <c r="DX35"/>
  <c r="DD35"/>
  <c r="B35"/>
  <c r="A35"/>
  <c r="DZ34"/>
  <c r="B34"/>
  <c r="FK34" s="1"/>
  <c r="FL34" s="1"/>
  <c r="A34"/>
  <c r="DZ33"/>
  <c r="DX33"/>
  <c r="DD33"/>
  <c r="B33"/>
  <c r="FK33" s="1"/>
  <c r="FL33" s="1"/>
  <c r="A33"/>
  <c r="DZ32"/>
  <c r="DD32"/>
  <c r="B32"/>
  <c r="FK32" s="1"/>
  <c r="FL32" s="1"/>
  <c r="A32"/>
  <c r="DZ31"/>
  <c r="B31"/>
  <c r="FK31" s="1"/>
  <c r="FL31" s="1"/>
  <c r="A31"/>
  <c r="DZ30"/>
  <c r="DX30"/>
  <c r="B30"/>
  <c r="FK30" s="1"/>
  <c r="FL30" s="1"/>
  <c r="A30"/>
  <c r="FK29"/>
  <c r="FL29" s="1"/>
  <c r="DZ29"/>
  <c r="DX29"/>
  <c r="B29"/>
  <c r="A29"/>
  <c r="DZ28"/>
  <c r="DX28"/>
  <c r="EB28" s="1"/>
  <c r="B28"/>
  <c r="FK28" s="1"/>
  <c r="FL28" s="1"/>
  <c r="A28"/>
  <c r="DZ27"/>
  <c r="DX27"/>
  <c r="EB27" s="1"/>
  <c r="B27"/>
  <c r="FK27" s="1"/>
  <c r="FL27" s="1"/>
  <c r="A27"/>
  <c r="DZ26"/>
  <c r="B26"/>
  <c r="FK26" s="1"/>
  <c r="FL26" s="1"/>
  <c r="A26"/>
  <c r="DZ25"/>
  <c r="DX25"/>
  <c r="DD25"/>
  <c r="DE25"/>
  <c r="B25"/>
  <c r="FK25" s="1"/>
  <c r="FL25" s="1"/>
  <c r="A25"/>
  <c r="DZ24"/>
  <c r="DX24"/>
  <c r="EB24" s="1"/>
  <c r="B24"/>
  <c r="FK24" s="1"/>
  <c r="FL24" s="1"/>
  <c r="A24"/>
  <c r="DZ23"/>
  <c r="DX23"/>
  <c r="EB23" s="1"/>
  <c r="B23"/>
  <c r="FK23" s="1"/>
  <c r="FL23" s="1"/>
  <c r="A23"/>
  <c r="DZ22"/>
  <c r="CR88"/>
  <c r="B22"/>
  <c r="FK22" s="1"/>
  <c r="FL22" s="1"/>
  <c r="A22"/>
  <c r="DZ21"/>
  <c r="DX21"/>
  <c r="DD21"/>
  <c r="DE21"/>
  <c r="B21"/>
  <c r="FK21" s="1"/>
  <c r="FL21" s="1"/>
  <c r="A21"/>
  <c r="DZ20"/>
  <c r="DD20"/>
  <c r="B20"/>
  <c r="FK20" s="1"/>
  <c r="FL20" s="1"/>
  <c r="A20"/>
  <c r="DZ19"/>
  <c r="B19"/>
  <c r="FK19" s="1"/>
  <c r="FL19" s="1"/>
  <c r="A19"/>
  <c r="DZ18"/>
  <c r="DX18"/>
  <c r="DD18"/>
  <c r="X88"/>
  <c r="B18"/>
  <c r="FK18" s="1"/>
  <c r="FL18" s="1"/>
  <c r="A18"/>
  <c r="FK17"/>
  <c r="FL17" s="1"/>
  <c r="DZ17"/>
  <c r="DX17"/>
  <c r="EB17" s="1"/>
  <c r="B17"/>
  <c r="A17"/>
  <c r="DZ16"/>
  <c r="DX16"/>
  <c r="EB16" s="1"/>
  <c r="DD16"/>
  <c r="B16"/>
  <c r="FK16" s="1"/>
  <c r="FL16" s="1"/>
  <c r="A16"/>
  <c r="FK15"/>
  <c r="FL15" s="1"/>
  <c r="DZ15"/>
  <c r="DX15"/>
  <c r="EB15" s="1"/>
  <c r="B15"/>
  <c r="A15"/>
  <c r="DZ14"/>
  <c r="DX14"/>
  <c r="DD14"/>
  <c r="B14"/>
  <c r="FK14" s="1"/>
  <c r="FL14" s="1"/>
  <c r="A14"/>
  <c r="DZ13"/>
  <c r="BQ88"/>
  <c r="B13"/>
  <c r="A13"/>
  <c r="DZ12"/>
  <c r="B12"/>
  <c r="FK12" s="1"/>
  <c r="FL12" s="1"/>
  <c r="FO12" s="1"/>
  <c r="A12"/>
  <c r="DZ11"/>
  <c r="DX11"/>
  <c r="B11"/>
  <c r="FK11" s="1"/>
  <c r="FL11" s="1"/>
  <c r="A11"/>
  <c r="DZ10"/>
  <c r="DX10"/>
  <c r="DD10"/>
  <c r="B10"/>
  <c r="A10"/>
  <c r="DZ9"/>
  <c r="B9"/>
  <c r="FK9" s="1"/>
  <c r="FL9" s="1"/>
  <c r="FQ9" s="1"/>
  <c r="A9"/>
  <c r="DZ8"/>
  <c r="B8"/>
  <c r="FK8" s="1"/>
  <c r="FL8" s="1"/>
  <c r="FQ8" s="1"/>
  <c r="A8"/>
  <c r="DZ7"/>
  <c r="DX7"/>
  <c r="B7"/>
  <c r="FK7" s="1"/>
  <c r="FL7" s="1"/>
  <c r="FQ7" s="1"/>
  <c r="A7"/>
  <c r="DZ6"/>
  <c r="B6"/>
  <c r="FK6" s="1"/>
  <c r="FL6" s="1"/>
  <c r="FQ6" s="1"/>
  <c r="A6"/>
  <c r="DZ5"/>
  <c r="B5"/>
  <c r="FK5" s="1"/>
  <c r="FL5" s="1"/>
  <c r="FQ5" s="1"/>
  <c r="A5"/>
  <c r="DZ4"/>
  <c r="B4"/>
  <c r="FK4" s="1"/>
  <c r="FL4" s="1"/>
  <c r="FO4" s="1"/>
  <c r="A4"/>
  <c r="FU3"/>
  <c r="DA3"/>
  <c r="CF3"/>
  <c r="BE3"/>
  <c r="AV3"/>
  <c r="AM3"/>
  <c r="AG3"/>
  <c r="X3"/>
  <c r="U3"/>
  <c r="I3"/>
  <c r="F3"/>
  <c r="C3"/>
  <c r="FR2"/>
  <c r="FP2"/>
  <c r="FF2"/>
  <c r="FE2"/>
  <c r="FD2"/>
  <c r="FC2"/>
  <c r="FB2"/>
  <c r="FA2"/>
  <c r="EY2"/>
  <c r="EX2"/>
  <c r="EW2"/>
  <c r="EV2"/>
  <c r="EU2"/>
  <c r="ET2"/>
  <c r="ES2"/>
  <c r="EQ2"/>
  <c r="EP2"/>
  <c r="EN2"/>
  <c r="EM2"/>
  <c r="EL2"/>
  <c r="EJ2"/>
  <c r="EI2"/>
  <c r="EH2"/>
  <c r="EG2"/>
  <c r="EF2"/>
  <c r="EE2"/>
  <c r="ED2"/>
  <c r="EC2"/>
  <c r="DR2"/>
  <c r="DG2"/>
  <c r="DG88" s="1"/>
  <c r="DF2"/>
  <c r="DF88" s="1"/>
  <c r="EK2" l="1"/>
  <c r="EB68"/>
  <c r="EB76"/>
  <c r="EB79"/>
  <c r="EB80"/>
  <c r="DX85"/>
  <c r="EB85" s="1"/>
  <c r="EB77"/>
  <c r="DD85"/>
  <c r="EB67"/>
  <c r="EB78"/>
  <c r="EB10"/>
  <c r="EB11"/>
  <c r="EB21"/>
  <c r="EB30"/>
  <c r="EB40"/>
  <c r="EB42"/>
  <c r="EB49"/>
  <c r="EB54"/>
  <c r="EB14"/>
  <c r="EB18"/>
  <c r="EB25"/>
  <c r="EB29"/>
  <c r="EB33"/>
  <c r="EB35"/>
  <c r="EB37"/>
  <c r="EB39"/>
  <c r="EB47"/>
  <c r="EB51"/>
  <c r="EB53"/>
  <c r="EB56"/>
  <c r="EB58"/>
  <c r="EB60"/>
  <c r="EB71"/>
  <c r="FQ11"/>
  <c r="FO11"/>
  <c r="FM11"/>
  <c r="FQ61"/>
  <c r="FQ59"/>
  <c r="FQ55"/>
  <c r="FQ38"/>
  <c r="FQ36"/>
  <c r="DX12"/>
  <c r="EB12" s="1"/>
  <c r="DD12"/>
  <c r="BN88"/>
  <c r="DX4"/>
  <c r="DD4"/>
  <c r="DX5"/>
  <c r="EB5" s="1"/>
  <c r="DD5"/>
  <c r="DX6"/>
  <c r="EB6" s="1"/>
  <c r="DD6"/>
  <c r="BZ88"/>
  <c r="DD7"/>
  <c r="DX8"/>
  <c r="EB8" s="1"/>
  <c r="DD8"/>
  <c r="DX9"/>
  <c r="EB9" s="1"/>
  <c r="DD9"/>
  <c r="FK10"/>
  <c r="FL10" s="1"/>
  <c r="FK13"/>
  <c r="FL13" s="1"/>
  <c r="FQ14"/>
  <c r="FO14"/>
  <c r="FM14"/>
  <c r="FQ15"/>
  <c r="FO15"/>
  <c r="FM15"/>
  <c r="FQ16"/>
  <c r="FO16"/>
  <c r="FM16"/>
  <c r="FQ17"/>
  <c r="FO17"/>
  <c r="FM17"/>
  <c r="FQ18"/>
  <c r="FO18"/>
  <c r="FM18"/>
  <c r="FQ22"/>
  <c r="FO22"/>
  <c r="FM22"/>
  <c r="FQ23"/>
  <c r="FO23"/>
  <c r="FM23"/>
  <c r="FQ32"/>
  <c r="FO32"/>
  <c r="FM32"/>
  <c r="FQ33"/>
  <c r="FO33"/>
  <c r="FM33"/>
  <c r="FG2"/>
  <c r="FO5"/>
  <c r="FO6"/>
  <c r="FO7"/>
  <c r="FO8"/>
  <c r="FO9"/>
  <c r="ER2"/>
  <c r="EZ2"/>
  <c r="FM4"/>
  <c r="FQ4"/>
  <c r="DE5"/>
  <c r="FM5"/>
  <c r="DE6"/>
  <c r="FM6"/>
  <c r="EB7"/>
  <c r="FM7"/>
  <c r="DE8"/>
  <c r="FM8"/>
  <c r="DE9"/>
  <c r="FM9"/>
  <c r="DE11"/>
  <c r="DD11"/>
  <c r="FM12"/>
  <c r="FQ12"/>
  <c r="DE14"/>
  <c r="DE16"/>
  <c r="DE19"/>
  <c r="DE26"/>
  <c r="DE33"/>
  <c r="DE34"/>
  <c r="FO36"/>
  <c r="FQ19"/>
  <c r="FO19"/>
  <c r="FM19"/>
  <c r="FQ20"/>
  <c r="FO20"/>
  <c r="FM20"/>
  <c r="FQ21"/>
  <c r="FO21"/>
  <c r="FM21"/>
  <c r="FQ24"/>
  <c r="FO24"/>
  <c r="FM24"/>
  <c r="FQ25"/>
  <c r="FO25"/>
  <c r="FM25"/>
  <c r="FQ26"/>
  <c r="FO26"/>
  <c r="FM26"/>
  <c r="FQ27"/>
  <c r="FO27"/>
  <c r="FM27"/>
  <c r="FQ28"/>
  <c r="FO28"/>
  <c r="FM28"/>
  <c r="FQ29"/>
  <c r="FO29"/>
  <c r="FM29"/>
  <c r="FQ30"/>
  <c r="FO30"/>
  <c r="FM30"/>
  <c r="FQ31"/>
  <c r="FO31"/>
  <c r="FM31"/>
  <c r="EO2"/>
  <c r="DE12"/>
  <c r="FO34"/>
  <c r="FO38"/>
  <c r="FK35"/>
  <c r="FL35" s="1"/>
  <c r="DX38"/>
  <c r="EB38" s="1"/>
  <c r="DD38"/>
  <c r="FQ41"/>
  <c r="FO41"/>
  <c r="FM41"/>
  <c r="FQ42"/>
  <c r="FO42"/>
  <c r="FM42"/>
  <c r="FQ43"/>
  <c r="FO43"/>
  <c r="FM43"/>
  <c r="FQ48"/>
  <c r="FO48"/>
  <c r="FM48"/>
  <c r="FQ49"/>
  <c r="FO49"/>
  <c r="FM49"/>
  <c r="FQ50"/>
  <c r="FO50"/>
  <c r="FM50"/>
  <c r="FQ51"/>
  <c r="FO51"/>
  <c r="FM51"/>
  <c r="BB88"/>
  <c r="DE10"/>
  <c r="BT88"/>
  <c r="BV88"/>
  <c r="DD13"/>
  <c r="DX13"/>
  <c r="EB13" s="1"/>
  <c r="DE15"/>
  <c r="DD15"/>
  <c r="DE17"/>
  <c r="DD17"/>
  <c r="Z88"/>
  <c r="DD19"/>
  <c r="DX19"/>
  <c r="EB19" s="1"/>
  <c r="DE20"/>
  <c r="DX20"/>
  <c r="EB20" s="1"/>
  <c r="CT88"/>
  <c r="DD22"/>
  <c r="DX22"/>
  <c r="EB22" s="1"/>
  <c r="DE23"/>
  <c r="DD23"/>
  <c r="DE24"/>
  <c r="DD24"/>
  <c r="DD26"/>
  <c r="DX26"/>
  <c r="EB26" s="1"/>
  <c r="DE29"/>
  <c r="DD29"/>
  <c r="DE30"/>
  <c r="DD30"/>
  <c r="DD31"/>
  <c r="DX31"/>
  <c r="EB31" s="1"/>
  <c r="DE32"/>
  <c r="DX32"/>
  <c r="EB32" s="1"/>
  <c r="DD34"/>
  <c r="DX34"/>
  <c r="EB34" s="1"/>
  <c r="FM34"/>
  <c r="FQ34"/>
  <c r="DE35"/>
  <c r="DE38"/>
  <c r="DE39"/>
  <c r="DE46"/>
  <c r="DE49"/>
  <c r="DE50"/>
  <c r="DE51"/>
  <c r="FO57"/>
  <c r="FO59"/>
  <c r="DX36"/>
  <c r="EB36" s="1"/>
  <c r="DD36"/>
  <c r="FK37"/>
  <c r="FL37" s="1"/>
  <c r="FK39"/>
  <c r="FL39" s="1"/>
  <c r="FQ40"/>
  <c r="FO40"/>
  <c r="FM40"/>
  <c r="FQ44"/>
  <c r="FO44"/>
  <c r="FM44"/>
  <c r="FQ45"/>
  <c r="FO45"/>
  <c r="FM45"/>
  <c r="FQ46"/>
  <c r="FO46"/>
  <c r="FM46"/>
  <c r="FQ47"/>
  <c r="FO47"/>
  <c r="FM47"/>
  <c r="FQ52"/>
  <c r="FO52"/>
  <c r="FM52"/>
  <c r="FQ53"/>
  <c r="FM53"/>
  <c r="FO53"/>
  <c r="BS88"/>
  <c r="DE27"/>
  <c r="DD27"/>
  <c r="DE28"/>
  <c r="DD28"/>
  <c r="DE31"/>
  <c r="DE36"/>
  <c r="DE37"/>
  <c r="DD37"/>
  <c r="DE40"/>
  <c r="DD40"/>
  <c r="FO55"/>
  <c r="FO61"/>
  <c r="FO63"/>
  <c r="FK58"/>
  <c r="FL58" s="1"/>
  <c r="DX59"/>
  <c r="EB59" s="1"/>
  <c r="DD59"/>
  <c r="FK64"/>
  <c r="FL64" s="1"/>
  <c r="FQ65"/>
  <c r="FO65"/>
  <c r="FM65"/>
  <c r="FQ72"/>
  <c r="FO72"/>
  <c r="FM72"/>
  <c r="DE41"/>
  <c r="DE42"/>
  <c r="DD42"/>
  <c r="DD43"/>
  <c r="DX43"/>
  <c r="EB43" s="1"/>
  <c r="DE44"/>
  <c r="DX44"/>
  <c r="EB44" s="1"/>
  <c r="DD46"/>
  <c r="DX46"/>
  <c r="EB46" s="1"/>
  <c r="DD48"/>
  <c r="DX48"/>
  <c r="EB48" s="1"/>
  <c r="DD50"/>
  <c r="DX50"/>
  <c r="EB50" s="1"/>
  <c r="EB57"/>
  <c r="FM57"/>
  <c r="FQ57"/>
  <c r="DE58"/>
  <c r="DE59"/>
  <c r="DD63"/>
  <c r="FM63"/>
  <c r="FQ63"/>
  <c r="DE64"/>
  <c r="DE66"/>
  <c r="FK54"/>
  <c r="FL54" s="1"/>
  <c r="DX55"/>
  <c r="EB55" s="1"/>
  <c r="DD55"/>
  <c r="FK56"/>
  <c r="FL56" s="1"/>
  <c r="FK60"/>
  <c r="FL60" s="1"/>
  <c r="DX61"/>
  <c r="EB61" s="1"/>
  <c r="DD61"/>
  <c r="FK62"/>
  <c r="FL62" s="1"/>
  <c r="FQ66"/>
  <c r="FO66"/>
  <c r="FM66"/>
  <c r="FO67"/>
  <c r="FQ67"/>
  <c r="FM67"/>
  <c r="FQ69"/>
  <c r="FO69"/>
  <c r="FM69"/>
  <c r="DE43"/>
  <c r="DE47"/>
  <c r="DE52"/>
  <c r="DE54"/>
  <c r="DE55"/>
  <c r="DE56"/>
  <c r="DE60"/>
  <c r="DE61"/>
  <c r="DE62"/>
  <c r="FO70"/>
  <c r="FK68"/>
  <c r="FL68" s="1"/>
  <c r="FK71"/>
  <c r="FL71" s="1"/>
  <c r="FQ78"/>
  <c r="FO78"/>
  <c r="FM78"/>
  <c r="FQ79"/>
  <c r="FO79"/>
  <c r="FM79"/>
  <c r="FQ80"/>
  <c r="FO80"/>
  <c r="FM80"/>
  <c r="FQ82"/>
  <c r="FO82"/>
  <c r="FM82"/>
  <c r="DE57"/>
  <c r="DD57"/>
  <c r="DD66"/>
  <c r="DX66"/>
  <c r="EB66" s="1"/>
  <c r="DE68"/>
  <c r="DX69"/>
  <c r="EB69" s="1"/>
  <c r="EB70"/>
  <c r="FM70"/>
  <c r="FQ70"/>
  <c r="DE72"/>
  <c r="FQ73"/>
  <c r="FO73"/>
  <c r="FM73"/>
  <c r="FQ74"/>
  <c r="FO74"/>
  <c r="FM74"/>
  <c r="FQ75"/>
  <c r="FO75"/>
  <c r="FM75"/>
  <c r="FQ76"/>
  <c r="FO76"/>
  <c r="FM76"/>
  <c r="FQ77"/>
  <c r="FO77"/>
  <c r="FM77"/>
  <c r="FQ81"/>
  <c r="FM81"/>
  <c r="FO81"/>
  <c r="DE65"/>
  <c r="DD65"/>
  <c r="DE67"/>
  <c r="DD67"/>
  <c r="DE69"/>
  <c r="DE71"/>
  <c r="DE77"/>
  <c r="DE79"/>
  <c r="AG88"/>
  <c r="DX83"/>
  <c r="EB83" s="1"/>
  <c r="FQ85"/>
  <c r="FO85"/>
  <c r="FM85"/>
  <c r="DE70"/>
  <c r="DD70"/>
  <c r="DD74"/>
  <c r="DX74"/>
  <c r="EB74" s="1"/>
  <c r="DE75"/>
  <c r="DX75"/>
  <c r="EB75" s="1"/>
  <c r="DE76"/>
  <c r="DD76"/>
  <c r="DE78"/>
  <c r="H88"/>
  <c r="T88"/>
  <c r="AF88"/>
  <c r="AL88"/>
  <c r="AX88"/>
  <c r="BM88"/>
  <c r="BY88"/>
  <c r="AI88"/>
  <c r="BG88"/>
  <c r="DX81"/>
  <c r="EB81" s="1"/>
  <c r="AP88"/>
  <c r="DZ82"/>
  <c r="DZ88" s="1"/>
  <c r="CU88"/>
  <c r="DD83"/>
  <c r="FQ83"/>
  <c r="FO83"/>
  <c r="FM83"/>
  <c r="FQ84"/>
  <c r="FO84"/>
  <c r="FM84"/>
  <c r="FQ86"/>
  <c r="FO86"/>
  <c r="FM86"/>
  <c r="DE80"/>
  <c r="DD80"/>
  <c r="DE81"/>
  <c r="DD81"/>
  <c r="N88"/>
  <c r="AR88"/>
  <c r="CE88"/>
  <c r="CQ88"/>
  <c r="E88"/>
  <c r="K88"/>
  <c r="Q88"/>
  <c r="W88"/>
  <c r="AC88"/>
  <c r="AO88"/>
  <c r="AU88"/>
  <c r="BA88"/>
  <c r="BJ88"/>
  <c r="CH88"/>
  <c r="CZ88"/>
  <c r="DD82"/>
  <c r="DX82"/>
  <c r="CN88"/>
  <c r="DD84"/>
  <c r="DX84"/>
  <c r="EB84" s="1"/>
  <c r="CK85"/>
  <c r="DE85" s="1"/>
  <c r="BD86"/>
  <c r="DE86" s="1"/>
  <c r="DD86"/>
  <c r="CK88" l="1"/>
  <c r="DH88"/>
  <c r="EB82"/>
  <c r="DJ88"/>
  <c r="DV88"/>
  <c r="DK88"/>
  <c r="CW88"/>
  <c r="DE83"/>
  <c r="FQ71"/>
  <c r="FO71"/>
  <c r="FM71"/>
  <c r="FQ68"/>
  <c r="FO68"/>
  <c r="FM68"/>
  <c r="FQ62"/>
  <c r="FO62"/>
  <c r="FM62"/>
  <c r="FQ60"/>
  <c r="FO60"/>
  <c r="FM60"/>
  <c r="FQ56"/>
  <c r="FO56"/>
  <c r="FM56"/>
  <c r="FQ54"/>
  <c r="FO54"/>
  <c r="FM54"/>
  <c r="FQ64"/>
  <c r="FO64"/>
  <c r="FM64"/>
  <c r="BP88"/>
  <c r="DE4"/>
  <c r="DD88"/>
  <c r="DE82"/>
  <c r="DE22"/>
  <c r="DE7"/>
  <c r="DC88"/>
  <c r="CB88"/>
  <c r="FQ58"/>
  <c r="FO58"/>
  <c r="FM58"/>
  <c r="FQ39"/>
  <c r="FO39"/>
  <c r="FM39"/>
  <c r="FQ37"/>
  <c r="FO37"/>
  <c r="FM37"/>
  <c r="FQ35"/>
  <c r="FO35"/>
  <c r="FM35"/>
  <c r="FQ13"/>
  <c r="FO13"/>
  <c r="FM13"/>
  <c r="FQ10"/>
  <c r="FO10"/>
  <c r="FM10"/>
  <c r="DX88"/>
  <c r="EB4"/>
  <c r="EB88" s="1"/>
  <c r="DE63"/>
  <c r="BD88"/>
  <c r="DE18"/>
  <c r="DE13"/>
  <c r="FH2"/>
  <c r="FH26" l="1"/>
  <c r="FI26" s="1"/>
  <c r="FH54"/>
  <c r="FI54" s="1"/>
  <c r="FH8"/>
  <c r="FI8" s="1"/>
  <c r="FH64"/>
  <c r="FI64" s="1"/>
  <c r="DS88"/>
  <c r="DT88"/>
  <c r="DU88"/>
  <c r="DO88"/>
  <c r="DE88"/>
  <c r="DE90" s="1"/>
  <c r="FH25"/>
  <c r="FI25" s="1"/>
  <c r="FH21"/>
  <c r="FI21" s="1"/>
  <c r="FH73"/>
  <c r="FI73" s="1"/>
  <c r="FH77"/>
  <c r="FI77" s="1"/>
  <c r="FH53"/>
  <c r="FI53" s="1"/>
  <c r="FH35"/>
  <c r="FI35" s="1"/>
  <c r="FH79"/>
  <c r="FI79" s="1"/>
  <c r="DR88"/>
  <c r="FH45"/>
  <c r="FI45" s="1"/>
  <c r="FH48"/>
  <c r="FI48" s="1"/>
  <c r="FH74"/>
  <c r="FI74" s="1"/>
  <c r="FH84"/>
  <c r="FI84" s="1"/>
  <c r="FH6"/>
  <c r="FI6" s="1"/>
  <c r="FH16"/>
  <c r="FI16" s="1"/>
  <c r="FH46"/>
  <c r="FH60"/>
  <c r="FI60" s="1"/>
  <c r="FH71"/>
  <c r="FI71" s="1"/>
  <c r="FH12"/>
  <c r="FI12" s="1"/>
  <c r="FH55"/>
  <c r="FH27"/>
  <c r="FH80" l="1"/>
  <c r="FI80" s="1"/>
  <c r="FH68"/>
  <c r="FI68" s="1"/>
  <c r="FH51"/>
  <c r="FI51" s="1"/>
  <c r="FH5"/>
  <c r="FI5" s="1"/>
  <c r="FH85"/>
  <c r="FI85" s="1"/>
  <c r="FH57"/>
  <c r="FH49"/>
  <c r="FI49" s="1"/>
  <c r="FH9"/>
  <c r="FI9" s="1"/>
  <c r="FH78"/>
  <c r="FI78" s="1"/>
  <c r="FH28"/>
  <c r="FI28" s="1"/>
  <c r="FH65"/>
  <c r="FI65" s="1"/>
  <c r="FH67"/>
  <c r="FI67" s="1"/>
  <c r="FH29"/>
  <c r="FH36"/>
  <c r="FH70"/>
  <c r="FH61"/>
  <c r="FI61" s="1"/>
  <c r="FH15"/>
  <c r="FI15" s="1"/>
  <c r="FH81"/>
  <c r="FI81" s="1"/>
  <c r="FH37"/>
  <c r="FI37" s="1"/>
  <c r="FH72"/>
  <c r="FI72" s="1"/>
  <c r="FH62"/>
  <c r="FI62" s="1"/>
  <c r="FH58"/>
  <c r="FI58" s="1"/>
  <c r="FH50"/>
  <c r="FI50" s="1"/>
  <c r="FH19"/>
  <c r="FI19" s="1"/>
  <c r="FI46"/>
  <c r="FI36"/>
  <c r="FH66"/>
  <c r="FI66" s="1"/>
  <c r="FH34"/>
  <c r="FI34" s="1"/>
  <c r="DW88"/>
  <c r="DM88"/>
  <c r="EJ88"/>
  <c r="EH88"/>
  <c r="EF88"/>
  <c r="ED88"/>
  <c r="EG88"/>
  <c r="EI88"/>
  <c r="EE88"/>
  <c r="EV88"/>
  <c r="FB88"/>
  <c r="FF88"/>
  <c r="EM88"/>
  <c r="EU88"/>
  <c r="FC88"/>
  <c r="EW88"/>
  <c r="FE88"/>
  <c r="EN88"/>
  <c r="ET88"/>
  <c r="EX88"/>
  <c r="FD88"/>
  <c r="EQ88"/>
  <c r="EY88"/>
  <c r="FI27"/>
  <c r="FI55"/>
  <c r="FH69"/>
  <c r="FI69" s="1"/>
  <c r="FH32"/>
  <c r="FI32" s="1"/>
  <c r="FH10"/>
  <c r="FI10" s="1"/>
  <c r="FH82"/>
  <c r="FI82" s="1"/>
  <c r="FH7"/>
  <c r="FI7" s="1"/>
  <c r="FH63"/>
  <c r="FI63" s="1"/>
  <c r="FH17"/>
  <c r="FI17" s="1"/>
  <c r="FH56"/>
  <c r="FI56" s="1"/>
  <c r="FH33"/>
  <c r="FI33" s="1"/>
  <c r="FH14"/>
  <c r="FI14" s="1"/>
  <c r="FI70"/>
  <c r="FI29"/>
  <c r="FH59"/>
  <c r="FI59" s="1"/>
  <c r="FH38"/>
  <c r="FI38" s="1"/>
  <c r="FI57"/>
  <c r="DP88"/>
  <c r="FH20"/>
  <c r="FI20" s="1"/>
  <c r="FH41"/>
  <c r="FI41" s="1"/>
  <c r="FH31"/>
  <c r="FI31" s="1"/>
  <c r="FH30"/>
  <c r="FI30" s="1"/>
  <c r="FH22"/>
  <c r="FI22" s="1"/>
  <c r="FH86" l="1"/>
  <c r="FI86" s="1"/>
  <c r="FH40"/>
  <c r="FI40" s="1"/>
  <c r="FH42"/>
  <c r="FI42" s="1"/>
  <c r="ES88"/>
  <c r="FA88"/>
  <c r="EP88"/>
  <c r="EC88"/>
  <c r="FH52"/>
  <c r="FI52" s="1"/>
  <c r="FH44"/>
  <c r="FI44" s="1"/>
  <c r="FH24"/>
  <c r="FI24" s="1"/>
  <c r="FH47"/>
  <c r="FI47" s="1"/>
  <c r="FH75"/>
  <c r="FI75" s="1"/>
  <c r="FH23"/>
  <c r="FI23" s="1"/>
  <c r="FH13"/>
  <c r="FI13" s="1"/>
  <c r="FH11"/>
  <c r="FI11" s="1"/>
  <c r="FH43"/>
  <c r="FI43" s="1"/>
  <c r="FH76"/>
  <c r="FI76" s="1"/>
  <c r="EL88"/>
  <c r="EO88"/>
  <c r="FH39"/>
  <c r="FI39" s="1"/>
  <c r="FH83"/>
  <c r="FI83" s="1"/>
  <c r="FH18" l="1"/>
  <c r="FI18" s="1"/>
  <c r="EK88"/>
  <c r="FH4"/>
  <c r="ER88"/>
  <c r="FG88"/>
  <c r="EZ88"/>
  <c r="FH88" l="1"/>
  <c r="FI4"/>
  <c r="FI88" s="1"/>
  <c r="FI89" l="1"/>
  <c r="FI90" s="1"/>
  <c r="Q4" i="22"/>
  <c r="P6"/>
  <c r="N6" l="1"/>
  <c r="L6"/>
  <c r="P4"/>
  <c r="J6"/>
  <c r="C10" s="1"/>
  <c r="Q5"/>
  <c r="D11" l="1"/>
  <c r="D10"/>
  <c r="E10"/>
  <c r="J4"/>
  <c r="N4"/>
  <c r="N5" s="1"/>
  <c r="P5"/>
  <c r="L4"/>
  <c r="L5" s="1"/>
  <c r="F10" l="1"/>
  <c r="FS2" i="16" s="1"/>
  <c r="FJ2"/>
  <c r="BZ2" i="17"/>
  <c r="J5" i="22"/>
  <c r="F11" l="1"/>
  <c r="CI2" i="17" s="1"/>
  <c r="FS72" i="16"/>
  <c r="FS56"/>
  <c r="FS47"/>
  <c r="FS21"/>
  <c r="FS78"/>
  <c r="FS62"/>
  <c r="FS53"/>
  <c r="FS20"/>
  <c r="FS65"/>
  <c r="FS27"/>
  <c r="FS34"/>
  <c r="FS70"/>
  <c r="FS28"/>
  <c r="FS43"/>
  <c r="FS80"/>
  <c r="FS38"/>
  <c r="FS37"/>
  <c r="FS81"/>
  <c r="FS26"/>
  <c r="FS74"/>
  <c r="FS77"/>
  <c r="FS60"/>
  <c r="FS51"/>
  <c r="FS33"/>
  <c r="FS75"/>
  <c r="FS68"/>
  <c r="FS44"/>
  <c r="FS35"/>
  <c r="FS14"/>
  <c r="FS6"/>
  <c r="FS29"/>
  <c r="FS63"/>
  <c r="FS12"/>
  <c r="FS30"/>
  <c r="FS76"/>
  <c r="FS5"/>
  <c r="FS19"/>
  <c r="FS55"/>
  <c r="FS86"/>
  <c r="FS59"/>
  <c r="FS83"/>
  <c r="FS79"/>
  <c r="FS64"/>
  <c r="FS41"/>
  <c r="FS32"/>
  <c r="FS10"/>
  <c r="FS71"/>
  <c r="FS54"/>
  <c r="FS45"/>
  <c r="FS18"/>
  <c r="FS8"/>
  <c r="FS22"/>
  <c r="FS42"/>
  <c r="FS84"/>
  <c r="FS23"/>
  <c r="FS67"/>
  <c r="FS7"/>
  <c r="FS24"/>
  <c r="FS48"/>
  <c r="FS36"/>
  <c r="FS46"/>
  <c r="FS85"/>
  <c r="FS69"/>
  <c r="FS52"/>
  <c r="FS39"/>
  <c r="FS16"/>
  <c r="FS73"/>
  <c r="FS58"/>
  <c r="FS49"/>
  <c r="FS25"/>
  <c r="FS61"/>
  <c r="FS15"/>
  <c r="FS40"/>
  <c r="FS82"/>
  <c r="FS13"/>
  <c r="FS50"/>
  <c r="FS9"/>
  <c r="FS11"/>
  <c r="FS31"/>
  <c r="FS66"/>
  <c r="FS17"/>
  <c r="FS57"/>
  <c r="FS4"/>
  <c r="FJ62"/>
  <c r="FJ37"/>
  <c r="FJ64"/>
  <c r="FJ23"/>
  <c r="FJ25"/>
  <c r="FJ49"/>
  <c r="FJ75"/>
  <c r="FJ84"/>
  <c r="FJ44"/>
  <c r="FJ81"/>
  <c r="FJ14"/>
  <c r="FJ86"/>
  <c r="FJ39"/>
  <c r="FJ41"/>
  <c r="FJ48"/>
  <c r="FJ74"/>
  <c r="FJ53"/>
  <c r="FJ51"/>
  <c r="FJ12"/>
  <c r="FJ19"/>
  <c r="FJ42"/>
  <c r="FJ11"/>
  <c r="FJ70"/>
  <c r="FJ38"/>
  <c r="FJ68"/>
  <c r="FJ5"/>
  <c r="FJ56"/>
  <c r="FJ22"/>
  <c r="FJ85"/>
  <c r="FJ28"/>
  <c r="FJ52"/>
  <c r="FJ16"/>
  <c r="FJ47"/>
  <c r="FJ34"/>
  <c r="FJ69"/>
  <c r="FJ63"/>
  <c r="FJ60"/>
  <c r="FJ36"/>
  <c r="FJ59"/>
  <c r="FJ79"/>
  <c r="FJ30"/>
  <c r="FJ21"/>
  <c r="FJ40"/>
  <c r="FJ4"/>
  <c r="FJ46"/>
  <c r="FJ78"/>
  <c r="FJ77"/>
  <c r="FJ45"/>
  <c r="FJ10"/>
  <c r="FJ43"/>
  <c r="FJ73"/>
  <c r="FJ65"/>
  <c r="FJ54"/>
  <c r="FJ32"/>
  <c r="FJ27"/>
  <c r="FJ83"/>
  <c r="FJ72"/>
  <c r="FJ9"/>
  <c r="FJ58"/>
  <c r="FJ67"/>
  <c r="FJ20"/>
  <c r="FJ35"/>
  <c r="FJ80"/>
  <c r="FJ13"/>
  <c r="FJ71"/>
  <c r="FJ6"/>
  <c r="FJ66"/>
  <c r="FJ33"/>
  <c r="FJ76"/>
  <c r="FJ50"/>
  <c r="FJ7"/>
  <c r="FJ15"/>
  <c r="FJ26"/>
  <c r="FJ55"/>
  <c r="FJ31"/>
  <c r="FJ8"/>
  <c r="FJ17"/>
  <c r="FJ82"/>
  <c r="FJ24"/>
  <c r="FJ61"/>
  <c r="FJ57"/>
  <c r="FJ18"/>
  <c r="FJ29"/>
  <c r="BZ30" i="17"/>
  <c r="BZ69"/>
  <c r="BZ41"/>
  <c r="BZ110"/>
  <c r="BZ71"/>
  <c r="BZ102"/>
  <c r="BZ99"/>
  <c r="BZ25"/>
  <c r="BZ21"/>
  <c r="BZ62"/>
  <c r="BZ73"/>
  <c r="BZ38"/>
  <c r="BZ28"/>
  <c r="BZ23"/>
  <c r="BZ81"/>
  <c r="BZ17"/>
  <c r="BZ49"/>
  <c r="BZ76"/>
  <c r="BZ48"/>
  <c r="BZ103"/>
  <c r="BZ44"/>
  <c r="BZ84"/>
  <c r="BZ11"/>
  <c r="BZ58"/>
  <c r="BZ93"/>
  <c r="BZ90"/>
  <c r="BZ96"/>
  <c r="BZ105"/>
  <c r="BZ7"/>
  <c r="BZ65"/>
  <c r="BZ109"/>
  <c r="BZ43"/>
  <c r="BZ54"/>
  <c r="BZ79"/>
  <c r="BZ61"/>
  <c r="BZ46"/>
  <c r="BZ97"/>
  <c r="BZ14"/>
  <c r="BZ64"/>
  <c r="BZ95"/>
  <c r="BZ108"/>
  <c r="BZ29"/>
  <c r="BZ80"/>
  <c r="BZ68"/>
  <c r="BZ107"/>
  <c r="BZ98"/>
  <c r="BZ33"/>
  <c r="BZ31"/>
  <c r="BZ106"/>
  <c r="BZ104"/>
  <c r="BZ82"/>
  <c r="BZ89"/>
  <c r="BZ45"/>
  <c r="BZ50"/>
  <c r="BZ85"/>
  <c r="BZ57"/>
  <c r="BZ66"/>
  <c r="BZ92"/>
  <c r="BZ36"/>
  <c r="BZ22"/>
  <c r="BZ37"/>
  <c r="BZ75"/>
  <c r="BZ63"/>
  <c r="BZ101"/>
  <c r="BZ10"/>
  <c r="BZ78"/>
  <c r="BZ87"/>
  <c r="BZ16"/>
  <c r="BZ13"/>
  <c r="BZ56"/>
  <c r="BZ42"/>
  <c r="BZ77"/>
  <c r="BZ67"/>
  <c r="BZ8"/>
  <c r="BZ47"/>
  <c r="BZ52"/>
  <c r="BZ55"/>
  <c r="BZ12"/>
  <c r="BZ51"/>
  <c r="BZ72"/>
  <c r="BZ18"/>
  <c r="BZ24"/>
  <c r="BZ27"/>
  <c r="BZ34"/>
  <c r="BZ20"/>
  <c r="BZ100"/>
  <c r="BZ32"/>
  <c r="BZ86"/>
  <c r="BZ70"/>
  <c r="BZ15"/>
  <c r="BZ88"/>
  <c r="BZ53"/>
  <c r="BZ19"/>
  <c r="BZ111"/>
  <c r="BZ39"/>
  <c r="BZ5"/>
  <c r="BZ40"/>
  <c r="BZ60"/>
  <c r="BZ91"/>
  <c r="BZ83"/>
  <c r="BZ26"/>
  <c r="BZ6"/>
  <c r="BZ59"/>
  <c r="BZ94"/>
  <c r="BZ35"/>
  <c r="BZ9"/>
  <c r="BZ74"/>
  <c r="BZ4"/>
  <c r="CI66" l="1"/>
  <c r="CF66" s="1"/>
  <c r="CI16"/>
  <c r="CH16" s="1"/>
  <c r="CI68"/>
  <c r="CF68" s="1"/>
  <c r="CI37"/>
  <c r="CH37" s="1"/>
  <c r="CI50"/>
  <c r="CD50" s="1"/>
  <c r="CI45"/>
  <c r="CH45" s="1"/>
  <c r="CI12"/>
  <c r="CH12" s="1"/>
  <c r="CI84"/>
  <c r="CD84" s="1"/>
  <c r="CI39"/>
  <c r="CD39" s="1"/>
  <c r="CI6"/>
  <c r="CH6" s="1"/>
  <c r="CI7"/>
  <c r="CF7" s="1"/>
  <c r="CI86"/>
  <c r="CF86" s="1"/>
  <c r="CI48"/>
  <c r="CF48" s="1"/>
  <c r="CI11"/>
  <c r="CH11" s="1"/>
  <c r="CI67"/>
  <c r="CF67" s="1"/>
  <c r="CI64"/>
  <c r="CF64" s="1"/>
  <c r="CI87"/>
  <c r="CF87" s="1"/>
  <c r="CI104"/>
  <c r="CF104" s="1"/>
  <c r="CI83"/>
  <c r="CD83" s="1"/>
  <c r="CI75"/>
  <c r="CH75" s="1"/>
  <c r="CI13"/>
  <c r="CH13" s="1"/>
  <c r="CI80"/>
  <c r="CF80" s="1"/>
  <c r="CI82"/>
  <c r="CF82" s="1"/>
  <c r="CI10"/>
  <c r="CH10" s="1"/>
  <c r="CI51"/>
  <c r="CH51" s="1"/>
  <c r="CI53"/>
  <c r="CH53" s="1"/>
  <c r="CI34"/>
  <c r="CH34" s="1"/>
  <c r="CI70"/>
  <c r="CD70" s="1"/>
  <c r="CI18"/>
  <c r="CH18" s="1"/>
  <c r="CI35"/>
  <c r="CD35" s="1"/>
  <c r="CI105"/>
  <c r="CH105" s="1"/>
  <c r="CI65"/>
  <c r="CH65" s="1"/>
  <c r="CI63"/>
  <c r="CD63" s="1"/>
  <c r="CI4"/>
  <c r="CF4" s="1"/>
  <c r="CI111"/>
  <c r="CF111" s="1"/>
  <c r="CI36"/>
  <c r="CH36" s="1"/>
  <c r="CI23"/>
  <c r="CD23" s="1"/>
  <c r="CI38"/>
  <c r="CH38" s="1"/>
  <c r="CI41"/>
  <c r="CD41" s="1"/>
  <c r="CI73"/>
  <c r="CD73" s="1"/>
  <c r="CI85"/>
  <c r="CD85" s="1"/>
  <c r="CI107"/>
  <c r="CF107" s="1"/>
  <c r="CI74"/>
  <c r="CH74" s="1"/>
  <c r="CI31"/>
  <c r="CH31" s="1"/>
  <c r="CI21"/>
  <c r="CF21" s="1"/>
  <c r="CI109"/>
  <c r="CH109" s="1"/>
  <c r="CI77"/>
  <c r="CH77" s="1"/>
  <c r="CI33"/>
  <c r="CF33" s="1"/>
  <c r="CI106"/>
  <c r="CD106" s="1"/>
  <c r="CI97"/>
  <c r="CH97" s="1"/>
  <c r="CI43"/>
  <c r="CH43" s="1"/>
  <c r="CI94"/>
  <c r="CH94" s="1"/>
  <c r="CI47"/>
  <c r="CF47" s="1"/>
  <c r="CI91"/>
  <c r="CF91" s="1"/>
  <c r="CI14"/>
  <c r="CH14" s="1"/>
  <c r="CI46"/>
  <c r="CH46" s="1"/>
  <c r="CI8"/>
  <c r="CD8" s="1"/>
  <c r="CI57"/>
  <c r="CF57" s="1"/>
  <c r="CI52"/>
  <c r="CD52" s="1"/>
  <c r="CI110"/>
  <c r="CF110" s="1"/>
  <c r="CI88"/>
  <c r="CF88" s="1"/>
  <c r="CI92"/>
  <c r="CH92" s="1"/>
  <c r="CI20"/>
  <c r="CH20" s="1"/>
  <c r="CI93"/>
  <c r="CD93" s="1"/>
  <c r="CI22"/>
  <c r="CF22" s="1"/>
  <c r="CI81"/>
  <c r="CF81" s="1"/>
  <c r="CI79"/>
  <c r="CD79" s="1"/>
  <c r="CI76"/>
  <c r="CF76" s="1"/>
  <c r="CI95"/>
  <c r="CF95" s="1"/>
  <c r="CI55"/>
  <c r="CF55" s="1"/>
  <c r="CI24"/>
  <c r="CD24" s="1"/>
  <c r="CI32"/>
  <c r="CD32" s="1"/>
  <c r="CI98"/>
  <c r="CD98" s="1"/>
  <c r="CI58"/>
  <c r="CH58" s="1"/>
  <c r="CI26"/>
  <c r="CH26" s="1"/>
  <c r="CI108"/>
  <c r="CF108" s="1"/>
  <c r="CI69"/>
  <c r="CD69" s="1"/>
  <c r="CI49"/>
  <c r="CF49" s="1"/>
  <c r="CI60"/>
  <c r="CD60" s="1"/>
  <c r="CI54"/>
  <c r="CH54" s="1"/>
  <c r="CI96"/>
  <c r="CH96" s="1"/>
  <c r="CI101"/>
  <c r="CH101" s="1"/>
  <c r="CI28"/>
  <c r="CH28" s="1"/>
  <c r="CI100"/>
  <c r="CH100" s="1"/>
  <c r="CI29"/>
  <c r="CF29" s="1"/>
  <c r="CI89"/>
  <c r="CF89" s="1"/>
  <c r="CI62"/>
  <c r="CH62" s="1"/>
  <c r="CI78"/>
  <c r="CF78" s="1"/>
  <c r="CI9"/>
  <c r="CF9" s="1"/>
  <c r="CI19"/>
  <c r="CH19" s="1"/>
  <c r="CI56"/>
  <c r="CH56" s="1"/>
  <c r="CI5"/>
  <c r="CH5" s="1"/>
  <c r="CI102"/>
  <c r="CH102" s="1"/>
  <c r="CI103"/>
  <c r="CH103" s="1"/>
  <c r="CI30"/>
  <c r="CD30" s="1"/>
  <c r="CI40"/>
  <c r="CH40" s="1"/>
  <c r="CI15"/>
  <c r="CF15" s="1"/>
  <c r="CI72"/>
  <c r="CF72" s="1"/>
  <c r="CI42"/>
  <c r="CF42" s="1"/>
  <c r="CI71"/>
  <c r="CH71" s="1"/>
  <c r="CI59"/>
  <c r="CD59" s="1"/>
  <c r="CI44"/>
  <c r="CD44" s="1"/>
  <c r="CI90"/>
  <c r="CD90" s="1"/>
  <c r="CI61"/>
  <c r="CH61" s="1"/>
  <c r="CI25"/>
  <c r="CH25" s="1"/>
  <c r="CI99"/>
  <c r="CF99" s="1"/>
  <c r="CI27"/>
  <c r="CH27" s="1"/>
  <c r="CI17"/>
  <c r="CF17" s="1"/>
  <c r="FS88" i="16"/>
  <c r="CH35" i="17"/>
  <c r="CF39"/>
  <c r="CF32"/>
  <c r="CD51"/>
  <c r="CF106"/>
  <c r="CD21"/>
  <c r="FP18" i="16"/>
  <c r="FN18"/>
  <c r="FR18"/>
  <c r="FP61"/>
  <c r="FN61"/>
  <c r="FR61"/>
  <c r="FN82"/>
  <c r="FR82"/>
  <c r="FP82"/>
  <c r="FN8"/>
  <c r="FR8"/>
  <c r="FP8"/>
  <c r="FP55"/>
  <c r="FR55"/>
  <c r="FN55"/>
  <c r="FN15"/>
  <c r="FP15"/>
  <c r="FR15"/>
  <c r="FN50"/>
  <c r="FP50"/>
  <c r="FR50"/>
  <c r="FP33"/>
  <c r="FR33"/>
  <c r="FN33"/>
  <c r="FN6"/>
  <c r="FR6"/>
  <c r="FP6"/>
  <c r="FN13"/>
  <c r="FR13"/>
  <c r="FP13"/>
  <c r="FR35"/>
  <c r="FP35"/>
  <c r="FN35"/>
  <c r="FR67"/>
  <c r="FN67"/>
  <c r="FP67"/>
  <c r="FR9"/>
  <c r="FN9"/>
  <c r="FP9"/>
  <c r="FR83"/>
  <c r="FN83"/>
  <c r="FP83"/>
  <c r="FN32"/>
  <c r="FP32"/>
  <c r="FR32"/>
  <c r="FN65"/>
  <c r="FR65"/>
  <c r="FP65"/>
  <c r="FR43"/>
  <c r="FN43"/>
  <c r="FP43"/>
  <c r="FP45"/>
  <c r="FR45"/>
  <c r="FN45"/>
  <c r="FR78"/>
  <c r="FN78"/>
  <c r="FP78"/>
  <c r="FJ88"/>
  <c r="FJ90" s="1"/>
  <c r="FN4"/>
  <c r="FP4"/>
  <c r="FR4"/>
  <c r="FR21"/>
  <c r="FN21"/>
  <c r="FP21"/>
  <c r="FR79"/>
  <c r="FP79"/>
  <c r="FN79"/>
  <c r="FP36"/>
  <c r="FR36"/>
  <c r="FN36"/>
  <c r="FP63"/>
  <c r="FN63"/>
  <c r="FR63"/>
  <c r="FN34"/>
  <c r="FP34"/>
  <c r="FR34"/>
  <c r="FR16"/>
  <c r="FP16"/>
  <c r="FN16"/>
  <c r="FN28"/>
  <c r="FP28"/>
  <c r="FR28"/>
  <c r="FN22"/>
  <c r="FR22"/>
  <c r="FP22"/>
  <c r="FN5"/>
  <c r="FP5"/>
  <c r="FR5"/>
  <c r="FN38"/>
  <c r="FR38"/>
  <c r="FP38"/>
  <c r="FP11"/>
  <c r="FR11"/>
  <c r="FN11"/>
  <c r="FR19"/>
  <c r="FP19"/>
  <c r="FN19"/>
  <c r="FN51"/>
  <c r="FP51"/>
  <c r="FR51"/>
  <c r="FP74"/>
  <c r="FN74"/>
  <c r="FR74"/>
  <c r="FR41"/>
  <c r="FP41"/>
  <c r="FN41"/>
  <c r="FR86"/>
  <c r="FP86"/>
  <c r="FN86"/>
  <c r="FP81"/>
  <c r="FN81"/>
  <c r="FR81"/>
  <c r="FR84"/>
  <c r="FP84"/>
  <c r="FN84"/>
  <c r="FN49"/>
  <c r="FR49"/>
  <c r="FP49"/>
  <c r="FP23"/>
  <c r="FR23"/>
  <c r="FN23"/>
  <c r="FP37"/>
  <c r="FN37"/>
  <c r="FR37"/>
  <c r="CF74" i="17"/>
  <c r="CF18"/>
  <c r="CD67"/>
  <c r="CH63"/>
  <c r="CH82"/>
  <c r="CH107"/>
  <c r="CH93"/>
  <c r="CF73"/>
  <c r="BZ114"/>
  <c r="BZ115" s="1"/>
  <c r="CH9"/>
  <c r="CF6"/>
  <c r="CF60"/>
  <c r="CD53"/>
  <c r="CH86"/>
  <c r="CF24"/>
  <c r="CH52"/>
  <c r="CD56"/>
  <c r="CH22"/>
  <c r="CH57"/>
  <c r="CH50"/>
  <c r="CF98"/>
  <c r="CD29"/>
  <c r="CD46"/>
  <c r="CD65"/>
  <c r="CH23"/>
  <c r="CF25"/>
  <c r="CH69"/>
  <c r="FN29" i="16"/>
  <c r="FP29"/>
  <c r="FR29"/>
  <c r="FR57"/>
  <c r="FN57"/>
  <c r="FP57"/>
  <c r="FN24"/>
  <c r="FR24"/>
  <c r="FP24"/>
  <c r="FP17"/>
  <c r="FN17"/>
  <c r="FR17"/>
  <c r="FR31"/>
  <c r="FP31"/>
  <c r="FN31"/>
  <c r="FN26"/>
  <c r="FP26"/>
  <c r="FR26"/>
  <c r="FR7"/>
  <c r="FN7"/>
  <c r="FP7"/>
  <c r="FR76"/>
  <c r="FP76"/>
  <c r="FN76"/>
  <c r="FN66"/>
  <c r="FR66"/>
  <c r="FP66"/>
  <c r="FN71"/>
  <c r="FR71"/>
  <c r="FP71"/>
  <c r="FR80"/>
  <c r="FP80"/>
  <c r="FN80"/>
  <c r="FR20"/>
  <c r="FN20"/>
  <c r="FP20"/>
  <c r="FN58"/>
  <c r="FP58"/>
  <c r="FR58"/>
  <c r="FP72"/>
  <c r="FR72"/>
  <c r="FN72"/>
  <c r="FP27"/>
  <c r="FR27"/>
  <c r="FN27"/>
  <c r="FR54"/>
  <c r="FP54"/>
  <c r="FN54"/>
  <c r="FP73"/>
  <c r="FN73"/>
  <c r="FR73"/>
  <c r="FP10"/>
  <c r="FR10"/>
  <c r="FN10"/>
  <c r="FP77"/>
  <c r="FR77"/>
  <c r="FN77"/>
  <c r="FP46"/>
  <c r="FR46"/>
  <c r="FN46"/>
  <c r="FR40"/>
  <c r="FP40"/>
  <c r="FN40"/>
  <c r="FN30"/>
  <c r="FP30"/>
  <c r="FR30"/>
  <c r="FN59"/>
  <c r="FP59"/>
  <c r="FR59"/>
  <c r="FP60"/>
  <c r="FN60"/>
  <c r="FR60"/>
  <c r="FN69"/>
  <c r="FR69"/>
  <c r="FP69"/>
  <c r="FN47"/>
  <c r="FR47"/>
  <c r="FP47"/>
  <c r="FR52"/>
  <c r="FN52"/>
  <c r="FP52"/>
  <c r="FN85"/>
  <c r="FP85"/>
  <c r="FR85"/>
  <c r="FN56"/>
  <c r="FR56"/>
  <c r="FP56"/>
  <c r="FP68"/>
  <c r="FN68"/>
  <c r="FR68"/>
  <c r="FN70"/>
  <c r="FR70"/>
  <c r="FP70"/>
  <c r="FP42"/>
  <c r="FN42"/>
  <c r="FR42"/>
  <c r="FR12"/>
  <c r="FN12"/>
  <c r="FP12"/>
  <c r="FR53"/>
  <c r="FP53"/>
  <c r="FN53"/>
  <c r="FR48"/>
  <c r="FN48"/>
  <c r="FP48"/>
  <c r="FR39"/>
  <c r="FN39"/>
  <c r="FP39"/>
  <c r="FN14"/>
  <c r="FP14"/>
  <c r="FR14"/>
  <c r="FP44"/>
  <c r="FN44"/>
  <c r="FR44"/>
  <c r="FR75"/>
  <c r="FP75"/>
  <c r="FN75"/>
  <c r="FR25"/>
  <c r="FN25"/>
  <c r="FP25"/>
  <c r="FP64"/>
  <c r="FR64"/>
  <c r="FN64"/>
  <c r="FP62"/>
  <c r="FN62"/>
  <c r="FR62"/>
  <c r="CF101" i="17" l="1"/>
  <c r="CD89"/>
  <c r="CD80"/>
  <c r="CF102"/>
  <c r="CF62"/>
  <c r="CF90"/>
  <c r="CH79"/>
  <c r="CF14"/>
  <c r="CH68"/>
  <c r="CH8"/>
  <c r="CF12"/>
  <c r="CF34"/>
  <c r="CH15"/>
  <c r="CD111"/>
  <c r="CD48"/>
  <c r="CD66"/>
  <c r="CH87"/>
  <c r="CH47"/>
  <c r="CH59"/>
  <c r="CH41"/>
  <c r="CF85"/>
  <c r="CF103"/>
  <c r="CF58"/>
  <c r="CD5"/>
  <c r="CD61"/>
  <c r="CH72"/>
  <c r="CF19"/>
  <c r="CH110"/>
  <c r="CF38"/>
  <c r="CH17"/>
  <c r="CF84"/>
  <c r="CD104"/>
  <c r="CD92"/>
  <c r="CF75"/>
  <c r="CD78"/>
  <c r="CF100"/>
  <c r="CF94"/>
  <c r="CH4"/>
  <c r="CD99"/>
  <c r="CF54"/>
  <c r="CH108"/>
  <c r="CD33"/>
  <c r="CF45"/>
  <c r="CF36"/>
  <c r="CD10"/>
  <c r="CH55"/>
  <c r="CH70"/>
  <c r="CF40"/>
  <c r="CD110"/>
  <c r="CD38"/>
  <c r="CD17"/>
  <c r="CD76"/>
  <c r="CD103"/>
  <c r="CD58"/>
  <c r="CF65"/>
  <c r="CF46"/>
  <c r="CJ46" s="1"/>
  <c r="CK46" s="1"/>
  <c r="CD31"/>
  <c r="CH104"/>
  <c r="CJ104" s="1"/>
  <c r="CK104" s="1"/>
  <c r="CF92"/>
  <c r="CD75"/>
  <c r="CJ75" s="1"/>
  <c r="CK75" s="1"/>
  <c r="CH78"/>
  <c r="CF16"/>
  <c r="CD72"/>
  <c r="CD86"/>
  <c r="CJ86" s="1"/>
  <c r="CK86" s="1"/>
  <c r="CF53"/>
  <c r="CF5"/>
  <c r="CJ5" s="1"/>
  <c r="CK5" s="1"/>
  <c r="CD6"/>
  <c r="CH73"/>
  <c r="CJ73" s="1"/>
  <c r="CK73" s="1"/>
  <c r="CH81"/>
  <c r="CD11"/>
  <c r="CF93"/>
  <c r="CF61"/>
  <c r="CH64"/>
  <c r="CD108"/>
  <c r="CH33"/>
  <c r="CD45"/>
  <c r="CD36"/>
  <c r="CF10"/>
  <c r="CD55"/>
  <c r="CF70"/>
  <c r="CD40"/>
  <c r="CH91"/>
  <c r="CH76"/>
  <c r="CH84"/>
  <c r="CF31"/>
  <c r="CH89"/>
  <c r="CJ89" s="1"/>
  <c r="CK89" s="1"/>
  <c r="CD57"/>
  <c r="CJ57" s="1"/>
  <c r="CK57" s="1"/>
  <c r="CD101"/>
  <c r="CJ101" s="1"/>
  <c r="CK101" s="1"/>
  <c r="CD16"/>
  <c r="CD100"/>
  <c r="CJ100" s="1"/>
  <c r="CK100" s="1"/>
  <c r="CD94"/>
  <c r="CJ94" s="1"/>
  <c r="CK94" s="1"/>
  <c r="CD4"/>
  <c r="CJ4" s="1"/>
  <c r="CH99"/>
  <c r="CD81"/>
  <c r="CF11"/>
  <c r="CD54"/>
  <c r="CJ54" s="1"/>
  <c r="CK54" s="1"/>
  <c r="CD64"/>
  <c r="CD107"/>
  <c r="CJ107" s="1"/>
  <c r="CK107" s="1"/>
  <c r="CD19"/>
  <c r="CD91"/>
  <c r="CH44"/>
  <c r="CD27"/>
  <c r="CD109"/>
  <c r="CD96"/>
  <c r="CF71"/>
  <c r="CH49"/>
  <c r="CF97"/>
  <c r="CF69"/>
  <c r="CD102"/>
  <c r="CD62"/>
  <c r="CF23"/>
  <c r="CJ23" s="1"/>
  <c r="CK23" s="1"/>
  <c r="CH90"/>
  <c r="CJ90" s="1"/>
  <c r="CK90" s="1"/>
  <c r="CD105"/>
  <c r="CF43"/>
  <c r="CF79"/>
  <c r="CJ79" s="1"/>
  <c r="CK79" s="1"/>
  <c r="CD14"/>
  <c r="CJ14" s="1"/>
  <c r="CK14" s="1"/>
  <c r="CD95"/>
  <c r="CH29"/>
  <c r="CJ29" s="1"/>
  <c r="CK29" s="1"/>
  <c r="CH98"/>
  <c r="CF50"/>
  <c r="CJ50" s="1"/>
  <c r="CK50" s="1"/>
  <c r="CF56"/>
  <c r="CJ56" s="1"/>
  <c r="CK56" s="1"/>
  <c r="CF77"/>
  <c r="CF8"/>
  <c r="CJ8" s="1"/>
  <c r="CK8" s="1"/>
  <c r="CD12"/>
  <c r="CH24"/>
  <c r="CD15"/>
  <c r="CH111"/>
  <c r="CJ111" s="1"/>
  <c r="CK111" s="1"/>
  <c r="CH60"/>
  <c r="CJ60" s="1"/>
  <c r="CK60" s="1"/>
  <c r="CH83"/>
  <c r="CD9"/>
  <c r="CJ9" s="1"/>
  <c r="CK9" s="1"/>
  <c r="CH48"/>
  <c r="CD7"/>
  <c r="CD82"/>
  <c r="CJ82" s="1"/>
  <c r="CK82" s="1"/>
  <c r="CH66"/>
  <c r="CJ66" s="1"/>
  <c r="CK66" s="1"/>
  <c r="CF63"/>
  <c r="CD87"/>
  <c r="CD42"/>
  <c r="CH67"/>
  <c r="CJ67" s="1"/>
  <c r="CK67" s="1"/>
  <c r="CF27"/>
  <c r="CD20"/>
  <c r="CH88"/>
  <c r="CD26"/>
  <c r="CF59"/>
  <c r="CJ59" s="1"/>
  <c r="CK59" s="1"/>
  <c r="CF30"/>
  <c r="CD28"/>
  <c r="CH85"/>
  <c r="CF13"/>
  <c r="CF51"/>
  <c r="CJ51" s="1"/>
  <c r="CK51" s="1"/>
  <c r="CH39"/>
  <c r="CH30"/>
  <c r="CF28"/>
  <c r="CI114"/>
  <c r="CD25"/>
  <c r="CF105"/>
  <c r="CD43"/>
  <c r="CH95"/>
  <c r="CD68"/>
  <c r="CJ68" s="1"/>
  <c r="CK68" s="1"/>
  <c r="CD22"/>
  <c r="CJ22" s="1"/>
  <c r="CK22" s="1"/>
  <c r="CD77"/>
  <c r="CF52"/>
  <c r="CJ52" s="1"/>
  <c r="CK52" s="1"/>
  <c r="CD34"/>
  <c r="CF83"/>
  <c r="CH7"/>
  <c r="CH42"/>
  <c r="CD47"/>
  <c r="CJ47" s="1"/>
  <c r="CK47" s="1"/>
  <c r="CD18"/>
  <c r="CJ18" s="1"/>
  <c r="CK18" s="1"/>
  <c r="CF20"/>
  <c r="CD88"/>
  <c r="CF26"/>
  <c r="CD74"/>
  <c r="CJ74" s="1"/>
  <c r="CK74" s="1"/>
  <c r="CF41"/>
  <c r="CJ41" s="1"/>
  <c r="CK41" s="1"/>
  <c r="CH21"/>
  <c r="CJ21" s="1"/>
  <c r="CK21" s="1"/>
  <c r="CF96"/>
  <c r="CH106"/>
  <c r="CJ106" s="1"/>
  <c r="CK106" s="1"/>
  <c r="CD13"/>
  <c r="CJ13" s="1"/>
  <c r="CK13" s="1"/>
  <c r="CJ69"/>
  <c r="CK69" s="1"/>
  <c r="CJ65"/>
  <c r="CK65" s="1"/>
  <c r="CD71"/>
  <c r="CJ71" s="1"/>
  <c r="CK71" s="1"/>
  <c r="CF44"/>
  <c r="CJ44" s="1"/>
  <c r="CK44" s="1"/>
  <c r="CF109"/>
  <c r="CH80"/>
  <c r="CJ80" s="1"/>
  <c r="CK80" s="1"/>
  <c r="CF37"/>
  <c r="CH32"/>
  <c r="CJ32" s="1"/>
  <c r="CK32" s="1"/>
  <c r="CF35"/>
  <c r="CJ35" s="1"/>
  <c r="CK35" s="1"/>
  <c r="CD49"/>
  <c r="CD97"/>
  <c r="CD37"/>
  <c r="CJ93"/>
  <c r="CK93" s="1"/>
  <c r="CJ64"/>
  <c r="CK64" s="1"/>
  <c r="CJ19"/>
  <c r="CK19" s="1"/>
  <c r="CJ91"/>
  <c r="CK91" s="1"/>
  <c r="FT29" i="16"/>
  <c r="FU29" s="1"/>
  <c r="FT41"/>
  <c r="FU41" s="1"/>
  <c r="FT11"/>
  <c r="FU11" s="1"/>
  <c r="FT36"/>
  <c r="FU36" s="1"/>
  <c r="FT21"/>
  <c r="FU21" s="1"/>
  <c r="FT67"/>
  <c r="FU67" s="1"/>
  <c r="FT33"/>
  <c r="FU33" s="1"/>
  <c r="FT8"/>
  <c r="FU8" s="1"/>
  <c r="FT25"/>
  <c r="FU25" s="1"/>
  <c r="FT39"/>
  <c r="FU39" s="1"/>
  <c r="FT53"/>
  <c r="FU53" s="1"/>
  <c r="FT46"/>
  <c r="FU46" s="1"/>
  <c r="FT10"/>
  <c r="FU10" s="1"/>
  <c r="FT73"/>
  <c r="FU73" s="1"/>
  <c r="FT54"/>
  <c r="FU54" s="1"/>
  <c r="FT72"/>
  <c r="FU72" s="1"/>
  <c r="CJ34" i="17"/>
  <c r="CK34" s="1"/>
  <c r="FT83" i="16"/>
  <c r="FU83" s="1"/>
  <c r="FT45"/>
  <c r="FU45" s="1"/>
  <c r="FT18"/>
  <c r="FU18" s="1"/>
  <c r="CJ102" i="17"/>
  <c r="CK102" s="1"/>
  <c r="CJ24"/>
  <c r="CK24" s="1"/>
  <c r="CJ33"/>
  <c r="CK33" s="1"/>
  <c r="CJ99"/>
  <c r="CK99" s="1"/>
  <c r="FT23" i="16"/>
  <c r="FU23" s="1"/>
  <c r="FT84"/>
  <c r="FU84" s="1"/>
  <c r="FT86"/>
  <c r="FU86" s="1"/>
  <c r="FT74"/>
  <c r="FU74" s="1"/>
  <c r="FT19"/>
  <c r="FU19" s="1"/>
  <c r="FT38"/>
  <c r="FU38" s="1"/>
  <c r="FT22"/>
  <c r="FU22" s="1"/>
  <c r="FT16"/>
  <c r="FU16" s="1"/>
  <c r="FT63"/>
  <c r="FU63" s="1"/>
  <c r="FT79"/>
  <c r="FU79" s="1"/>
  <c r="FT78"/>
  <c r="FU78" s="1"/>
  <c r="FT43"/>
  <c r="FU43" s="1"/>
  <c r="FT35"/>
  <c r="FU35" s="1"/>
  <c r="FT6"/>
  <c r="FU6" s="1"/>
  <c r="FT55"/>
  <c r="FU55" s="1"/>
  <c r="FT37"/>
  <c r="FU37" s="1"/>
  <c r="FT49"/>
  <c r="FU49" s="1"/>
  <c r="FT81"/>
  <c r="FU81" s="1"/>
  <c r="FT51"/>
  <c r="FU51" s="1"/>
  <c r="FT5"/>
  <c r="FU5" s="1"/>
  <c r="FT28"/>
  <c r="FU28" s="1"/>
  <c r="FT34"/>
  <c r="FU34" s="1"/>
  <c r="CJ25" i="17"/>
  <c r="CK25" s="1"/>
  <c r="CJ103"/>
  <c r="CK103" s="1"/>
  <c r="CJ31"/>
  <c r="CK31" s="1"/>
  <c r="CJ53"/>
  <c r="CK53" s="1"/>
  <c r="CJ63"/>
  <c r="CK63" s="1"/>
  <c r="CJ98"/>
  <c r="CK98" s="1"/>
  <c r="CJ6"/>
  <c r="CK6" s="1"/>
  <c r="CJ39"/>
  <c r="CK39" s="1"/>
  <c r="FT62" i="16"/>
  <c r="FU62" s="1"/>
  <c r="FT44"/>
  <c r="FU44" s="1"/>
  <c r="FT42"/>
  <c r="FU42" s="1"/>
  <c r="FT68"/>
  <c r="FU68" s="1"/>
  <c r="FT85"/>
  <c r="FU85" s="1"/>
  <c r="FT47"/>
  <c r="FU47" s="1"/>
  <c r="FT60"/>
  <c r="FU60" s="1"/>
  <c r="FT30"/>
  <c r="FU30" s="1"/>
  <c r="FT71"/>
  <c r="FU71" s="1"/>
  <c r="FT76"/>
  <c r="FU76" s="1"/>
  <c r="FT26"/>
  <c r="FU26" s="1"/>
  <c r="FT32"/>
  <c r="FU32" s="1"/>
  <c r="FT9"/>
  <c r="FU9" s="1"/>
  <c r="FT13"/>
  <c r="FU13" s="1"/>
  <c r="FT15"/>
  <c r="FU15" s="1"/>
  <c r="FT64"/>
  <c r="FU64" s="1"/>
  <c r="FT75"/>
  <c r="FU75" s="1"/>
  <c r="FT14"/>
  <c r="FU14" s="1"/>
  <c r="FT48"/>
  <c r="FU48" s="1"/>
  <c r="FT12"/>
  <c r="FU12" s="1"/>
  <c r="FT70"/>
  <c r="FU70" s="1"/>
  <c r="FT56"/>
  <c r="FU56" s="1"/>
  <c r="FT52"/>
  <c r="FU52" s="1"/>
  <c r="FT69"/>
  <c r="FU69" s="1"/>
  <c r="FT59"/>
  <c r="FU59" s="1"/>
  <c r="FT40"/>
  <c r="FU40" s="1"/>
  <c r="FT77"/>
  <c r="FU77" s="1"/>
  <c r="FT27"/>
  <c r="FU27" s="1"/>
  <c r="FT58"/>
  <c r="FU58" s="1"/>
  <c r="FT20"/>
  <c r="FU20" s="1"/>
  <c r="FT80"/>
  <c r="FU80" s="1"/>
  <c r="FT66"/>
  <c r="FU66" s="1"/>
  <c r="FT7"/>
  <c r="FU7" s="1"/>
  <c r="FT31"/>
  <c r="FU31" s="1"/>
  <c r="FT17"/>
  <c r="FU17" s="1"/>
  <c r="FT24"/>
  <c r="FU24" s="1"/>
  <c r="FT57"/>
  <c r="FU57" s="1"/>
  <c r="FT65"/>
  <c r="FU65" s="1"/>
  <c r="FT50"/>
  <c r="FU50" s="1"/>
  <c r="FT82"/>
  <c r="FU82" s="1"/>
  <c r="FT61"/>
  <c r="FU61" s="1"/>
  <c r="FR88"/>
  <c r="FP88"/>
  <c r="FT4"/>
  <c r="FN88"/>
  <c r="CJ28" i="17" l="1"/>
  <c r="CK28" s="1"/>
  <c r="CJ70"/>
  <c r="CK70" s="1"/>
  <c r="CJ78"/>
  <c r="CK78" s="1"/>
  <c r="CJ92"/>
  <c r="CK92" s="1"/>
  <c r="CJ87"/>
  <c r="CK87" s="1"/>
  <c r="CJ48"/>
  <c r="CK48" s="1"/>
  <c r="CJ97"/>
  <c r="CK97" s="1"/>
  <c r="CJ109"/>
  <c r="CK109" s="1"/>
  <c r="CJ88"/>
  <c r="CK88" s="1"/>
  <c r="CJ95"/>
  <c r="CK95" s="1"/>
  <c r="CJ105"/>
  <c r="CK105" s="1"/>
  <c r="CJ85"/>
  <c r="CK85" s="1"/>
  <c r="CJ15"/>
  <c r="CK15" s="1"/>
  <c r="CJ12"/>
  <c r="CK12" s="1"/>
  <c r="CJ62"/>
  <c r="CK62" s="1"/>
  <c r="CJ81"/>
  <c r="CK81" s="1"/>
  <c r="CJ84"/>
  <c r="CK84" s="1"/>
  <c r="CJ10"/>
  <c r="CK10" s="1"/>
  <c r="CJ45"/>
  <c r="CK45" s="1"/>
  <c r="CJ108"/>
  <c r="CK108" s="1"/>
  <c r="CJ61"/>
  <c r="CK61" s="1"/>
  <c r="CJ58"/>
  <c r="CK58" s="1"/>
  <c r="CJ96"/>
  <c r="CK96" s="1"/>
  <c r="CJ16"/>
  <c r="CK16" s="1"/>
  <c r="CJ110"/>
  <c r="CK110" s="1"/>
  <c r="CJ40"/>
  <c r="CK40" s="1"/>
  <c r="CJ72"/>
  <c r="CK72" s="1"/>
  <c r="CJ49"/>
  <c r="CK49" s="1"/>
  <c r="CJ20"/>
  <c r="CK20" s="1"/>
  <c r="CJ38"/>
  <c r="CK38" s="1"/>
  <c r="CJ11"/>
  <c r="CK11" s="1"/>
  <c r="CJ55"/>
  <c r="CK55" s="1"/>
  <c r="CJ36"/>
  <c r="CK36" s="1"/>
  <c r="CJ17"/>
  <c r="CK17" s="1"/>
  <c r="CJ27"/>
  <c r="CK27" s="1"/>
  <c r="CJ76"/>
  <c r="CK76" s="1"/>
  <c r="CJ26"/>
  <c r="CK26" s="1"/>
  <c r="CJ7"/>
  <c r="CK7" s="1"/>
  <c r="CJ30"/>
  <c r="CK30" s="1"/>
  <c r="CJ77"/>
  <c r="CK77" s="1"/>
  <c r="CJ43"/>
  <c r="CK43" s="1"/>
  <c r="CD114"/>
  <c r="CJ42"/>
  <c r="CK42" s="1"/>
  <c r="CJ83"/>
  <c r="CK83" s="1"/>
  <c r="CF114"/>
  <c r="CJ37"/>
  <c r="CK37" s="1"/>
  <c r="CH114"/>
  <c r="FU4" i="16"/>
  <c r="FU88" s="1"/>
  <c r="FU90" s="1"/>
  <c r="FT88"/>
  <c r="CK4" i="17"/>
  <c r="CK114" l="1"/>
  <c r="CK116" s="1"/>
  <c r="C23" i="22" s="1"/>
  <c r="D23" s="1"/>
  <c r="CJ114" i="17"/>
  <c r="C22" i="22"/>
  <c r="D22" s="1"/>
  <c r="C24" l="1"/>
  <c r="D24" s="1"/>
  <c r="FU94" i="16"/>
</calcChain>
</file>

<file path=xl/comments1.xml><?xml version="1.0" encoding="utf-8"?>
<comments xmlns="http://schemas.openxmlformats.org/spreadsheetml/2006/main">
  <authors>
    <author>PGJ MG</author>
  </authors>
  <commentList>
    <comment ref="BZ114" authorId="0">
      <text>
        <r>
          <rPr>
            <b/>
            <sz val="9"/>
            <color indexed="81"/>
            <rFont val="Tahoma"/>
            <charset val="1"/>
          </rPr>
          <t>PGJ MG:</t>
        </r>
        <r>
          <rPr>
            <sz val="9"/>
            <color indexed="81"/>
            <rFont val="Tahoma"/>
            <charset val="1"/>
          </rPr>
          <t xml:space="preserve">
VALOR MÁXIMO DE CUSTO INDIRETO DA PROPOSTA MENSAL- R$ 25.687,37
ANUAL - R$ 308.248,44</t>
        </r>
      </text>
    </comment>
    <comment ref="CI114" authorId="0">
      <text>
        <r>
          <rPr>
            <b/>
            <sz val="9"/>
            <color indexed="81"/>
            <rFont val="Tahoma"/>
            <charset val="1"/>
          </rPr>
          <t>PGJ MG:</t>
        </r>
        <r>
          <rPr>
            <sz val="9"/>
            <color indexed="81"/>
            <rFont val="Tahoma"/>
            <charset val="1"/>
          </rPr>
          <t xml:space="preserve">
VALOR MÁXIMO DE LUCRO DA PROPOSTA - MENSAL R$ 18.152,20
ANUAL - R$ 217.826,40</t>
        </r>
      </text>
    </comment>
    <comment ref="CK114" authorId="0">
      <text>
        <r>
          <rPr>
            <b/>
            <sz val="9"/>
            <color indexed="81"/>
            <rFont val="Tahoma"/>
            <charset val="1"/>
          </rPr>
          <t>PGJ MG:</t>
        </r>
        <r>
          <rPr>
            <sz val="9"/>
            <color indexed="81"/>
            <rFont val="Tahoma"/>
            <charset val="1"/>
          </rPr>
          <t xml:space="preserve">
CUSTO MÁXIMO MENSAL R$ 543.048,45
ANUAL R$ 6.516.581,40</t>
        </r>
      </text>
    </comment>
  </commentList>
</comments>
</file>

<file path=xl/comments2.xml><?xml version="1.0" encoding="utf-8"?>
<comments xmlns="http://schemas.openxmlformats.org/spreadsheetml/2006/main">
  <authors>
    <author>PGJ MG</author>
  </authors>
  <commentList>
    <comment ref="DO78" authorId="0">
      <text>
        <r>
          <rPr>
            <b/>
            <sz val="9"/>
            <color indexed="81"/>
            <rFont val="Tahoma"/>
            <family val="2"/>
          </rPr>
          <t>PGJ MG:</t>
        </r>
        <r>
          <rPr>
            <sz val="9"/>
            <color indexed="81"/>
            <rFont val="Tahoma"/>
            <family val="2"/>
          </rPr>
          <t xml:space="preserve">
retirado desconto de R$1,00 pois não há previsão na CCT</t>
        </r>
      </text>
    </comment>
    <comment ref="DO84" authorId="0">
      <text>
        <r>
          <rPr>
            <b/>
            <sz val="9"/>
            <color indexed="81"/>
            <rFont val="Tahoma"/>
            <family val="2"/>
          </rPr>
          <t>PGJ MG:</t>
        </r>
        <r>
          <rPr>
            <sz val="9"/>
            <color indexed="81"/>
            <rFont val="Tahoma"/>
            <family val="2"/>
          </rPr>
          <t xml:space="preserve">
retirado desconto de R$1,00 pois não há previsão na CCT</t>
        </r>
      </text>
    </comment>
    <comment ref="FJ88" authorId="0">
      <text>
        <r>
          <rPr>
            <b/>
            <sz val="9"/>
            <color indexed="81"/>
            <rFont val="Tahoma"/>
            <charset val="1"/>
          </rPr>
          <t>PGJ MG:</t>
        </r>
        <r>
          <rPr>
            <sz val="9"/>
            <color indexed="81"/>
            <rFont val="Tahoma"/>
            <charset val="1"/>
          </rPr>
          <t xml:space="preserve">
Valor máximo para proposta de Custos Indiretos - Mensal R$ 110.560,72
Anual R$ 1.326.728,64</t>
        </r>
      </text>
    </comment>
    <comment ref="FS88" authorId="0">
      <text>
        <r>
          <rPr>
            <b/>
            <sz val="9"/>
            <color indexed="81"/>
            <rFont val="Tahoma"/>
            <charset val="1"/>
          </rPr>
          <t>PGJ MG:</t>
        </r>
        <r>
          <rPr>
            <sz val="9"/>
            <color indexed="81"/>
            <rFont val="Tahoma"/>
            <charset val="1"/>
          </rPr>
          <t xml:space="preserve">
Valor máximo para proposta de Lucro - Mensal R$ 78.127,36
Anual R$ 937.528,32</t>
        </r>
      </text>
    </comment>
    <comment ref="FU88" authorId="0">
      <text>
        <r>
          <rPr>
            <b/>
            <sz val="9"/>
            <color indexed="81"/>
            <rFont val="Tahoma"/>
            <charset val="1"/>
          </rPr>
          <t>PGJ MG:</t>
        </r>
        <r>
          <rPr>
            <sz val="9"/>
            <color indexed="81"/>
            <rFont val="Tahoma"/>
            <charset val="1"/>
          </rPr>
          <t xml:space="preserve">
Valor máximo do custo total mensal - R$ 2.353.585,22
Valor máximo do custo total anual - R$ 28.243.022,64</t>
        </r>
      </text>
    </comment>
  </commentList>
</comments>
</file>

<file path=xl/comments3.xml><?xml version="1.0" encoding="utf-8"?>
<comments xmlns="http://schemas.openxmlformats.org/spreadsheetml/2006/main">
  <authors>
    <author>PGJ MG</author>
  </authors>
  <commentList>
    <comment ref="BZ114" authorId="0">
      <text>
        <r>
          <rPr>
            <b/>
            <sz val="9"/>
            <color indexed="81"/>
            <rFont val="Tahoma"/>
            <charset val="1"/>
          </rPr>
          <t>PGJ MG:</t>
        </r>
        <r>
          <rPr>
            <sz val="9"/>
            <color indexed="81"/>
            <rFont val="Tahoma"/>
            <charset val="1"/>
          </rPr>
          <t xml:space="preserve">
VALOR MÁXIMO DE CUSTO INDIRETO DA PROPOSTA MENSAL- R$ 25.687,37
ANUAL - R$ 308.248,44</t>
        </r>
      </text>
    </comment>
    <comment ref="CI114" authorId="0">
      <text>
        <r>
          <rPr>
            <b/>
            <sz val="9"/>
            <color indexed="81"/>
            <rFont val="Tahoma"/>
            <charset val="1"/>
          </rPr>
          <t>PGJ MG:</t>
        </r>
        <r>
          <rPr>
            <sz val="9"/>
            <color indexed="81"/>
            <rFont val="Tahoma"/>
            <charset val="1"/>
          </rPr>
          <t xml:space="preserve">
VALOR MÁXIMO DE LUCRO DA PROPOSTA - MENSAL R$ 18.152,20
ANUAL - R$ 217.826,40</t>
        </r>
      </text>
    </comment>
    <comment ref="CK114" authorId="0">
      <text>
        <r>
          <rPr>
            <b/>
            <sz val="9"/>
            <color indexed="81"/>
            <rFont val="Tahoma"/>
            <charset val="1"/>
          </rPr>
          <t>PGJ MG:</t>
        </r>
        <r>
          <rPr>
            <sz val="9"/>
            <color indexed="81"/>
            <rFont val="Tahoma"/>
            <charset val="1"/>
          </rPr>
          <t xml:space="preserve">
CUSTO MÁXIMO MENSAL R$ 543.048,45
ANUAL R$ 6.516.581,40</t>
        </r>
      </text>
    </comment>
  </commentList>
</comments>
</file>

<file path=xl/comments4.xml><?xml version="1.0" encoding="utf-8"?>
<comments xmlns="http://schemas.openxmlformats.org/spreadsheetml/2006/main">
  <authors>
    <author>PGJ MG</author>
  </authors>
  <commentList>
    <comment ref="DO78" authorId="0">
      <text>
        <r>
          <rPr>
            <b/>
            <sz val="9"/>
            <color indexed="81"/>
            <rFont val="Tahoma"/>
            <family val="2"/>
          </rPr>
          <t>PGJ MG:</t>
        </r>
        <r>
          <rPr>
            <sz val="9"/>
            <color indexed="81"/>
            <rFont val="Tahoma"/>
            <family val="2"/>
          </rPr>
          <t xml:space="preserve">
retirado desconto de R$1,00 pois não há previsão na CCT</t>
        </r>
      </text>
    </comment>
    <comment ref="DO84" authorId="0">
      <text>
        <r>
          <rPr>
            <b/>
            <sz val="9"/>
            <color indexed="81"/>
            <rFont val="Tahoma"/>
            <family val="2"/>
          </rPr>
          <t>PGJ MG:</t>
        </r>
        <r>
          <rPr>
            <sz val="9"/>
            <color indexed="81"/>
            <rFont val="Tahoma"/>
            <family val="2"/>
          </rPr>
          <t xml:space="preserve">
retirado desconto de R$1,00 pois não há previsão na CCT</t>
        </r>
      </text>
    </comment>
    <comment ref="FJ88" authorId="0">
      <text>
        <r>
          <rPr>
            <b/>
            <sz val="9"/>
            <color indexed="81"/>
            <rFont val="Tahoma"/>
            <charset val="1"/>
          </rPr>
          <t>PGJ MG:</t>
        </r>
        <r>
          <rPr>
            <sz val="9"/>
            <color indexed="81"/>
            <rFont val="Tahoma"/>
            <charset val="1"/>
          </rPr>
          <t xml:space="preserve">
Valor máximo para proposta de Custos Indiretos - Mensal R$ 110.560,72
Anual R$ 1.326.728,64</t>
        </r>
      </text>
    </comment>
    <comment ref="FS88" authorId="0">
      <text>
        <r>
          <rPr>
            <b/>
            <sz val="9"/>
            <color indexed="81"/>
            <rFont val="Tahoma"/>
            <charset val="1"/>
          </rPr>
          <t>PGJ MG:</t>
        </r>
        <r>
          <rPr>
            <sz val="9"/>
            <color indexed="81"/>
            <rFont val="Tahoma"/>
            <charset val="1"/>
          </rPr>
          <t xml:space="preserve">
Valor máximo para proposta de Lucro - Mensal R$ 78.127,36
Anual R$ 937.528,32</t>
        </r>
      </text>
    </comment>
    <comment ref="FU88" authorId="0">
      <text>
        <r>
          <rPr>
            <b/>
            <sz val="9"/>
            <color indexed="81"/>
            <rFont val="Tahoma"/>
            <charset val="1"/>
          </rPr>
          <t>PGJ MG:</t>
        </r>
        <r>
          <rPr>
            <sz val="9"/>
            <color indexed="81"/>
            <rFont val="Tahoma"/>
            <charset val="1"/>
          </rPr>
          <t xml:space="preserve">
Valor máximo do custo total mensal - R$ 2.353.585,22
Valor máximo do custo total anual - R$ 28.243.022,64</t>
        </r>
      </text>
    </comment>
  </commentList>
</comments>
</file>

<file path=xl/comments5.xml><?xml version="1.0" encoding="utf-8"?>
<comments xmlns="http://schemas.openxmlformats.org/spreadsheetml/2006/main">
  <authors>
    <author>PGJ MG</author>
  </authors>
  <commentList>
    <comment ref="BZ114" authorId="0">
      <text>
        <r>
          <rPr>
            <b/>
            <sz val="9"/>
            <color indexed="81"/>
            <rFont val="Tahoma"/>
            <charset val="1"/>
          </rPr>
          <t>PGJ MG:</t>
        </r>
        <r>
          <rPr>
            <sz val="9"/>
            <color indexed="81"/>
            <rFont val="Tahoma"/>
            <charset val="1"/>
          </rPr>
          <t xml:space="preserve">
VALOR MÁXIMO DE CUSTO INDIRETO DA PROPOSTA MENSAL- R$ 25.687,37
ANUAL - R$ 308.248,44</t>
        </r>
      </text>
    </comment>
    <comment ref="CI114" authorId="0">
      <text>
        <r>
          <rPr>
            <b/>
            <sz val="9"/>
            <color indexed="81"/>
            <rFont val="Tahoma"/>
            <charset val="1"/>
          </rPr>
          <t>PGJ MG:</t>
        </r>
        <r>
          <rPr>
            <sz val="9"/>
            <color indexed="81"/>
            <rFont val="Tahoma"/>
            <charset val="1"/>
          </rPr>
          <t xml:space="preserve">
VALOR MÁXIMO DE LUCRO DA PROPOSTA - MENSAL R$ 18.152,20
ANUAL - R$ 217.826,40</t>
        </r>
      </text>
    </comment>
    <comment ref="CK114" authorId="0">
      <text>
        <r>
          <rPr>
            <b/>
            <sz val="9"/>
            <color indexed="81"/>
            <rFont val="Tahoma"/>
            <charset val="1"/>
          </rPr>
          <t>PGJ MG:</t>
        </r>
        <r>
          <rPr>
            <sz val="9"/>
            <color indexed="81"/>
            <rFont val="Tahoma"/>
            <charset val="1"/>
          </rPr>
          <t xml:space="preserve">
CUSTO MÁXIMO MENSAL R$ 543.048,45
ANUAL R$ 6.516.581,40</t>
        </r>
      </text>
    </comment>
  </commentList>
</comments>
</file>

<file path=xl/comments6.xml><?xml version="1.0" encoding="utf-8"?>
<comments xmlns="http://schemas.openxmlformats.org/spreadsheetml/2006/main">
  <authors>
    <author>PGJ MG</author>
  </authors>
  <commentList>
    <comment ref="DO78" authorId="0">
      <text>
        <r>
          <rPr>
            <b/>
            <sz val="9"/>
            <color indexed="81"/>
            <rFont val="Tahoma"/>
            <family val="2"/>
          </rPr>
          <t>PGJ MG:</t>
        </r>
        <r>
          <rPr>
            <sz val="9"/>
            <color indexed="81"/>
            <rFont val="Tahoma"/>
            <family val="2"/>
          </rPr>
          <t xml:space="preserve">
retirado desconto de R$1,00 pois não há previsão na CCT</t>
        </r>
      </text>
    </comment>
    <comment ref="DO84" authorId="0">
      <text>
        <r>
          <rPr>
            <b/>
            <sz val="9"/>
            <color indexed="81"/>
            <rFont val="Tahoma"/>
            <family val="2"/>
          </rPr>
          <t>PGJ MG:</t>
        </r>
        <r>
          <rPr>
            <sz val="9"/>
            <color indexed="81"/>
            <rFont val="Tahoma"/>
            <family val="2"/>
          </rPr>
          <t xml:space="preserve">
retirado desconto de R$1,00 pois não há previsão na CCT</t>
        </r>
      </text>
    </comment>
    <comment ref="FJ88" authorId="0">
      <text>
        <r>
          <rPr>
            <b/>
            <sz val="9"/>
            <color indexed="81"/>
            <rFont val="Tahoma"/>
            <charset val="1"/>
          </rPr>
          <t>PGJ MG:</t>
        </r>
        <r>
          <rPr>
            <sz val="9"/>
            <color indexed="81"/>
            <rFont val="Tahoma"/>
            <charset val="1"/>
          </rPr>
          <t xml:space="preserve">
Valor máximo para proposta de Custos Indiretos - Mensal R$ 110.560,72
Anual R$ 1.326.728,64</t>
        </r>
      </text>
    </comment>
    <comment ref="FS88" authorId="0">
      <text>
        <r>
          <rPr>
            <b/>
            <sz val="9"/>
            <color indexed="81"/>
            <rFont val="Tahoma"/>
            <charset val="1"/>
          </rPr>
          <t>PGJ MG:</t>
        </r>
        <r>
          <rPr>
            <sz val="9"/>
            <color indexed="81"/>
            <rFont val="Tahoma"/>
            <charset val="1"/>
          </rPr>
          <t xml:space="preserve">
Valor máximo para proposta de Lucro - Mensal R$ 78.127,36
Anual R$ 937.528,32</t>
        </r>
      </text>
    </comment>
    <comment ref="FU88" authorId="0">
      <text>
        <r>
          <rPr>
            <b/>
            <sz val="9"/>
            <color indexed="81"/>
            <rFont val="Tahoma"/>
            <charset val="1"/>
          </rPr>
          <t>PGJ MG:</t>
        </r>
        <r>
          <rPr>
            <sz val="9"/>
            <color indexed="81"/>
            <rFont val="Tahoma"/>
            <charset val="1"/>
          </rPr>
          <t xml:space="preserve">
Valor máximo do custo total mensal - R$ 2.353.585,22
Valor máximo do custo total anual - R$ 28.243.022,64</t>
        </r>
      </text>
    </comment>
  </commentList>
</comments>
</file>

<file path=xl/sharedStrings.xml><?xml version="1.0" encoding="utf-8"?>
<sst xmlns="http://schemas.openxmlformats.org/spreadsheetml/2006/main" count="799" uniqueCount="165">
  <si>
    <t>CCT</t>
  </si>
  <si>
    <t>Unidade Executora</t>
  </si>
  <si>
    <t>Salário</t>
  </si>
  <si>
    <t>Total</t>
  </si>
  <si>
    <t>Adicional de Periculosidade</t>
  </si>
  <si>
    <t>Adicional de Insalubridade</t>
  </si>
  <si>
    <t>Adicional Noturno</t>
  </si>
  <si>
    <t>Hora Noturna Adicional</t>
  </si>
  <si>
    <t>Intervalo Intrajornada</t>
  </si>
  <si>
    <t>Adicional de Acúmulo de Função</t>
  </si>
  <si>
    <t>Seguro de Vida</t>
  </si>
  <si>
    <t>PAF</t>
  </si>
  <si>
    <t>PAT</t>
  </si>
  <si>
    <t>PQM</t>
  </si>
  <si>
    <t>Materiais de Consumo</t>
  </si>
  <si>
    <t>Máquinas e Equipamentos (depreciação)</t>
  </si>
  <si>
    <t>INSS</t>
  </si>
  <si>
    <t>SESI/SESC</t>
  </si>
  <si>
    <t>SENAI/SENAC</t>
  </si>
  <si>
    <t>INCRA</t>
  </si>
  <si>
    <t>SALÁRIO EDUCAÇÃO</t>
  </si>
  <si>
    <t>FGTS</t>
  </si>
  <si>
    <t>RAT</t>
  </si>
  <si>
    <t>SEBRAE</t>
  </si>
  <si>
    <t>13º Salário</t>
  </si>
  <si>
    <t>Adicional de Férias</t>
  </si>
  <si>
    <t>Férias, Adicional de Férias e 13º salário do substituto de Afast. Maternidade</t>
  </si>
  <si>
    <t>Incidência Submódulo 4.1 s/ Férias, Adicional de Férias e 13º salário do substituto de Afast. Maternidade</t>
  </si>
  <si>
    <t>Aviso Prévio Indenizado (API) e Reflexo do API</t>
  </si>
  <si>
    <t>Incidência do FGTS s/ API e Reflexo do API</t>
  </si>
  <si>
    <t>Ausência por Doença</t>
  </si>
  <si>
    <t>Licença-Paternidade e Ausências Legais</t>
  </si>
  <si>
    <t>Ausência por Acidente de Trabalho</t>
  </si>
  <si>
    <t>Incidência do Submódulo 4.1 s/ Custo de Reposição</t>
  </si>
  <si>
    <t>ISS %</t>
  </si>
  <si>
    <t>Resumo aliquotas</t>
  </si>
  <si>
    <t>Aliquota S/ fatura - ISSQN</t>
  </si>
  <si>
    <t>ISS</t>
  </si>
  <si>
    <t>Aliquota S/ fatura - COFINS</t>
  </si>
  <si>
    <t>COFINS</t>
  </si>
  <si>
    <t>Aliquota S/ fatura - PIS</t>
  </si>
  <si>
    <t>PIS</t>
  </si>
  <si>
    <t>Lucro</t>
  </si>
  <si>
    <t>TOTAL ANUAL</t>
  </si>
  <si>
    <t>Servente de Limpeza - 220 h</t>
  </si>
  <si>
    <t>Servente de Limpeza - 110 h</t>
  </si>
  <si>
    <t>Servente de Limpeza - 55 h</t>
  </si>
  <si>
    <t>Montante Módulo 1</t>
  </si>
  <si>
    <t>Adicional de Hora Extra</t>
  </si>
  <si>
    <t>Feriado Nacional - Súmula 444/2012 - TST</t>
  </si>
  <si>
    <t>TOTAL GERAL  MÓDULO 1</t>
  </si>
  <si>
    <t>Auxílio Alimentação (Cesta Básica)</t>
  </si>
  <si>
    <t xml:space="preserve">Auxílio Alimentação (Tíquete Refeição) Deduzido R$ 1,00 </t>
  </si>
  <si>
    <t>Aux. Transporte - Deduzido 6%</t>
  </si>
  <si>
    <t>Aux. Saúde</t>
  </si>
  <si>
    <t>Despesa de Viagem</t>
  </si>
  <si>
    <t>Total Geral Módulo 2</t>
  </si>
  <si>
    <t>Uniformes e EPIs</t>
  </si>
  <si>
    <t xml:space="preserve">Produtos de Limpeza </t>
  </si>
  <si>
    <t>Total Geral - Módulo 3</t>
  </si>
  <si>
    <t>Total Submódulo 4.1</t>
  </si>
  <si>
    <t>Incidência do Submódulo 4.1 sobre 13º Salário e Adicional de Férias</t>
  </si>
  <si>
    <t>Total Submódulo 4.2</t>
  </si>
  <si>
    <t>Total Submódulo 4.3</t>
  </si>
  <si>
    <t>Multa do FGTS e Cont. Social do API</t>
  </si>
  <si>
    <t>Aviso Prévio Trabalhado (APT)</t>
  </si>
  <si>
    <t>Incidência Submódulo 4.1 s/ APT</t>
  </si>
  <si>
    <t>Multa do FGTS e Cont. Social APT</t>
  </si>
  <si>
    <t>Indenização Adicional (Art. 9º da Lei 7238/84)</t>
  </si>
  <si>
    <t>Total do Submódulo 4.4</t>
  </si>
  <si>
    <t>Férias (titular)</t>
  </si>
  <si>
    <t>Outros</t>
  </si>
  <si>
    <t>Total Submódulo 4.5</t>
  </si>
  <si>
    <t>Total Geral de Encargos Sociais</t>
  </si>
  <si>
    <t>Total Geral do Módulo 4</t>
  </si>
  <si>
    <t>Total Geral Módulos 1+2+3+4</t>
  </si>
  <si>
    <t>Custo Indireto</t>
  </si>
  <si>
    <t>Total Geral Módulo 5</t>
  </si>
  <si>
    <t>APOIO E MOTORISTAS</t>
  </si>
  <si>
    <t>LIMPEZA</t>
  </si>
  <si>
    <t>CUSTOS INDIRETOS %</t>
  </si>
  <si>
    <t>LUCRO %</t>
  </si>
  <si>
    <t>TOTAL</t>
  </si>
  <si>
    <t>QUANTIDADE DE POSTOS</t>
  </si>
  <si>
    <t>Auxiliar de Arquivo - 220h</t>
  </si>
  <si>
    <t>Auxiliar de Manutenção Predial - 220h</t>
  </si>
  <si>
    <t>Bombeiro Hidráulico - 220h</t>
  </si>
  <si>
    <t>Contínuo - 220h</t>
  </si>
  <si>
    <t>Cozinheiro</t>
  </si>
  <si>
    <t>Eletricista - 220h</t>
  </si>
  <si>
    <t>Jardineiro - 220h</t>
  </si>
  <si>
    <t>Lavador de Veículos - 220h</t>
  </si>
  <si>
    <t>Marceneiro - 220h</t>
  </si>
  <si>
    <t>Motorista -220h</t>
  </si>
  <si>
    <t>Pedreiro - 220h</t>
  </si>
  <si>
    <t>Pintor - 220h</t>
  </si>
  <si>
    <t>Porteiro - 220 h</t>
  </si>
  <si>
    <t>Porteiro - 12 x 36 - Diurno</t>
  </si>
  <si>
    <t>Porteiro - 12 x 36 - Noturno</t>
  </si>
  <si>
    <t>Recepcionista - 220h</t>
  </si>
  <si>
    <t>Recepcionista - 150h</t>
  </si>
  <si>
    <t>Serralheiro- 220h</t>
  </si>
  <si>
    <t>Técnico de Man. de Equip. de áudio e vídeo - 150h</t>
  </si>
  <si>
    <t>Técnico de Manutenção Eletrônica I - 220H</t>
  </si>
  <si>
    <t>Técnico de Manutenção Eletrônica II - 220H</t>
  </si>
  <si>
    <t>Técnico de Manutenção Eletrônica III - 220H</t>
  </si>
  <si>
    <t>Técnico de Manutenção Eletrônica IV - 220H</t>
  </si>
  <si>
    <t>Mecânico de Aparelhos de Climatização Refrigeração - 220h</t>
  </si>
  <si>
    <t>Montante Salário Base</t>
  </si>
  <si>
    <t>Feriado Nacional - Súmuloa 444/2012 - TST</t>
  </si>
  <si>
    <t xml:space="preserve">TOTAL GERAL MÓDULO 1 </t>
  </si>
  <si>
    <t>Auxílio Alimentação - (Cesta Básica)</t>
  </si>
  <si>
    <t>Auxílio Alimentação (Tíquete Refeição - Deduzido R$1,00)</t>
  </si>
  <si>
    <t>Auxílio Transporte -Vr. Total do VT deduzido 6%</t>
  </si>
  <si>
    <t>Auxílio Saúde</t>
  </si>
  <si>
    <t>DESPESA DE VIAGEM</t>
  </si>
  <si>
    <t>TOTAL GERAL MÓDULO 2</t>
  </si>
  <si>
    <t>Uniformes e EPIS</t>
  </si>
  <si>
    <t>Produtos de Limpeza</t>
  </si>
  <si>
    <t>TOTAL GERAL MÓDULO 3</t>
  </si>
  <si>
    <t>TOTAL GERAL SUBMÓDULO 4.1</t>
  </si>
  <si>
    <t>Incidência Submódulo 4.1 sobre 13º Salário e Adicional</t>
  </si>
  <si>
    <t>TOTAL GERAL SUBMÓDULO 4.2</t>
  </si>
  <si>
    <t>TOTAL GERAL SUBMÓDULO 4.3</t>
  </si>
  <si>
    <t>Multa do FGTS e Cont. Social s/ API</t>
  </si>
  <si>
    <t>Aviso Prévio Trabalhado</t>
  </si>
  <si>
    <t>Incidência do Submódulo 4.1 s/ APT</t>
  </si>
  <si>
    <t>Multa do FGTS e Cont. Social s/ APT</t>
  </si>
  <si>
    <t>Indenização Adicional (ART. 9º Lei 7238/84)</t>
  </si>
  <si>
    <t>Total Geral do Submódulo 4.4</t>
  </si>
  <si>
    <t>Férias (Titular)</t>
  </si>
  <si>
    <t xml:space="preserve">Outros </t>
  </si>
  <si>
    <t>TOTAL GERAL SUBMÓDULO 4.5</t>
  </si>
  <si>
    <t>TOTAL GERAL MÓDULO 4</t>
  </si>
  <si>
    <t>TOTAL MÓDULOS 1+2+3+4</t>
  </si>
  <si>
    <t>Custos Indiretos</t>
  </si>
  <si>
    <t>TOTAL GERAL MÓDULO 5</t>
  </si>
  <si>
    <t>CUSTO TOTAL ANUAL</t>
  </si>
  <si>
    <t xml:space="preserve">LOTE ÚNICO </t>
  </si>
  <si>
    <t>TOTAL CUSTO INDIRETO</t>
  </si>
  <si>
    <t>TOTAL LUCRO</t>
  </si>
  <si>
    <t>PROPORÇÃO CUSTO INDIRETO</t>
  </si>
  <si>
    <t>PROPORÇÃO LUCRO</t>
  </si>
  <si>
    <t>CUSTO INDIRETO POR POSTO</t>
  </si>
  <si>
    <t>LUCRO POR POSTO</t>
  </si>
  <si>
    <t>ITEM</t>
  </si>
  <si>
    <t>LOTE ÚNICO</t>
  </si>
  <si>
    <t>% CUSTO INDIRETO</t>
  </si>
  <si>
    <t>% LUCRO</t>
  </si>
  <si>
    <t>TOTAL DOS CUSTOS DAS PLANILHAS RESUMO</t>
  </si>
  <si>
    <t>DIFERENÇA ENTRE PROPOSTA E PLANILHAS RESUMO</t>
  </si>
  <si>
    <t>TOTAL IMPOSTOS SOBRE CUSTOS INDIRETOS E LUCRO</t>
  </si>
  <si>
    <t>CUSTO INDIRETO + LUCRO + IMPOSTOS</t>
  </si>
  <si>
    <t>% IMPOSTOS SOBRE CUSTOS INDIRETOS E LUCRO</t>
  </si>
  <si>
    <t>IMPOSTOS SOBRE CUSTOS INDIRETOS E LUCRO</t>
  </si>
  <si>
    <t>IMPOSTOS SOBRE CUSTOS DIRETOS (FIXO)</t>
  </si>
  <si>
    <t>DIFERENÇA ENTRE CUSTO TOTAL, CUSTOS DIRETOS E IMPOSTOS SOBRE CUSTOS DIRETOS</t>
  </si>
  <si>
    <t>CONFERÊNCIA COM PLANILHAS DE RESUMO GERAL APOIO MOTORISTAS E LIMPEZA</t>
  </si>
  <si>
    <t xml:space="preserve">TOTAL </t>
  </si>
  <si>
    <t>LANCE DO PREGÃO</t>
  </si>
  <si>
    <t>BASE DE CÁLCULO DO VALOR DOS ITENS A PARTIR DO LANCE DO PREGÃO</t>
  </si>
  <si>
    <t>TOTAL ANUAL:</t>
  </si>
  <si>
    <t>VALORES DOS ITENS A PARTIR DO LANCE DO PREGÃO</t>
  </si>
  <si>
    <t>INSTRUÇÃO</t>
  </si>
  <si>
    <t xml:space="preserve">CUSTOS DIRETOS (SOMA DOS MÓDULOS 1, 2, 3 E 4) (FIXO) </t>
  </si>
</sst>
</file>

<file path=xl/styles.xml><?xml version="1.0" encoding="utf-8"?>
<styleSheet xmlns="http://schemas.openxmlformats.org/spreadsheetml/2006/main">
  <numFmts count="12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&quot; R$&quot;#,##0.00\ ;&quot; R$(&quot;#,##0.00\);&quot; R$-&quot;#\ ;@\ "/>
    <numFmt numFmtId="167" formatCode="&quot;R$ &quot;#,##0_);\(&quot;R$ &quot;#,##0\)"/>
    <numFmt numFmtId="168" formatCode="_(* #,##0.00_);_(* \(#,##0.00\);_(* \-??_);_(@_)"/>
    <numFmt numFmtId="169" formatCode="#,##0.00\ ;&quot; (&quot;#,##0.00\);&quot; -&quot;#\ ;@\ "/>
    <numFmt numFmtId="170" formatCode="0.0000%"/>
    <numFmt numFmtId="171" formatCode="0.000%"/>
    <numFmt numFmtId="172" formatCode="_-&quot;R$&quot;\ * #,##0.00000_-;\-&quot;R$&quot;\ * #,##0.00000_-;_-&quot;R$&quot;\ * &quot;-&quot;?????_-;_-@_-"/>
    <numFmt numFmtId="173" formatCode="_-&quot;R$&quot;\ * #,##0.00_-;\-&quot;R$&quot;\ * #,##0.00_-;_-&quot;R$&quot;\ * &quot;-&quot;?????_-;_-@_-"/>
  </numFmts>
  <fonts count="3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indexed="10"/>
      <name val="Arial"/>
      <family val="2"/>
    </font>
    <font>
      <sz val="10"/>
      <color indexed="8"/>
      <name val="MS Sans Serif"/>
      <family val="2"/>
    </font>
    <font>
      <b/>
      <sz val="8"/>
      <color indexed="8"/>
      <name val="Arial"/>
      <family val="2"/>
    </font>
    <font>
      <b/>
      <sz val="8"/>
      <color theme="0"/>
      <name val="Arial"/>
      <family val="2"/>
    </font>
    <font>
      <b/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sz val="9"/>
      <color indexed="10"/>
      <name val="Geneva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u/>
      <sz val="10"/>
      <color indexed="12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8"/>
      <color indexed="8"/>
      <name val="Arial"/>
      <family val="2"/>
    </font>
    <font>
      <sz val="10"/>
      <name val="Arial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0">
    <xf numFmtId="0" fontId="0" fillId="0" borderId="0"/>
    <xf numFmtId="0" fontId="2" fillId="0" borderId="0"/>
    <xf numFmtId="164" fontId="2" fillId="0" borderId="0" applyFill="0" applyBorder="0" applyAlignment="0" applyProtection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6" fillId="0" borderId="0"/>
    <xf numFmtId="9" fontId="2" fillId="0" borderId="0" applyFill="0" applyBorder="0" applyAlignment="0" applyProtection="0"/>
    <xf numFmtId="9" fontId="2" fillId="0" borderId="0" applyFont="0" applyFill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5" fillId="21" borderId="13" applyNumberFormat="0" applyAlignment="0" applyProtection="0"/>
    <xf numFmtId="0" fontId="15" fillId="21" borderId="13" applyNumberFormat="0" applyAlignment="0" applyProtection="0"/>
    <xf numFmtId="0" fontId="16" fillId="0" borderId="0"/>
    <xf numFmtId="0" fontId="17" fillId="22" borderId="14" applyNumberFormat="0" applyAlignment="0" applyProtection="0"/>
    <xf numFmtId="0" fontId="17" fillId="22" borderId="14" applyNumberFormat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9" fillId="12" borderId="13" applyNumberFormat="0" applyAlignment="0" applyProtection="0"/>
    <xf numFmtId="0" fontId="19" fillId="12" borderId="13" applyNumberFormat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166" fontId="2" fillId="0" borderId="0" applyFill="0" applyBorder="0" applyAlignment="0" applyProtection="0"/>
    <xf numFmtId="44" fontId="2" fillId="0" borderId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0" fontId="22" fillId="27" borderId="0" applyNumberFormat="0" applyBorder="0" applyAlignment="0" applyProtection="0"/>
    <xf numFmtId="0" fontId="22" fillId="27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28" borderId="16" applyNumberFormat="0" applyFont="0" applyAlignment="0" applyProtection="0"/>
    <xf numFmtId="0" fontId="12" fillId="28" borderId="16" applyNumberFormat="0" applyFont="0" applyAlignment="0" applyProtection="0"/>
    <xf numFmtId="0" fontId="12" fillId="28" borderId="16" applyNumberFormat="0" applyFont="0" applyAlignment="0" applyProtection="0"/>
    <xf numFmtId="0" fontId="12" fillId="28" borderId="16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3" fillId="21" borderId="17" applyNumberFormat="0" applyAlignment="0" applyProtection="0"/>
    <xf numFmtId="0" fontId="23" fillId="21" borderId="17" applyNumberFormat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8" fontId="2" fillId="0" borderId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8" applyNumberFormat="0" applyFill="0" applyAlignment="0" applyProtection="0"/>
    <xf numFmtId="0" fontId="26" fillId="0" borderId="18" applyNumberFormat="0" applyFill="0" applyAlignment="0" applyProtection="0"/>
    <xf numFmtId="0" fontId="26" fillId="0" borderId="18" applyNumberFormat="0" applyFill="0" applyAlignment="0" applyProtection="0"/>
    <xf numFmtId="0" fontId="27" fillId="0" borderId="19" applyNumberFormat="0" applyFill="0" applyAlignment="0" applyProtection="0"/>
    <xf numFmtId="0" fontId="27" fillId="0" borderId="19" applyNumberFormat="0" applyFill="0" applyAlignment="0" applyProtection="0"/>
    <xf numFmtId="0" fontId="28" fillId="0" borderId="20" applyNumberFormat="0" applyFill="0" applyAlignment="0" applyProtection="0"/>
    <xf numFmtId="0" fontId="28" fillId="0" borderId="20" applyNumberFormat="0" applyFill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21" applyNumberFormat="0" applyFill="0" applyAlignment="0" applyProtection="0"/>
    <xf numFmtId="0" fontId="30" fillId="0" borderId="21" applyNumberFormat="0" applyFill="0" applyAlignment="0" applyProtection="0"/>
    <xf numFmtId="164" fontId="2" fillId="0" borderId="0" applyFont="0" applyFill="0" applyBorder="0" applyAlignment="0" applyProtection="0"/>
    <xf numFmtId="168" fontId="2" fillId="0" borderId="0" applyFill="0" applyBorder="0" applyAlignment="0" applyProtection="0"/>
    <xf numFmtId="0" fontId="2" fillId="0" borderId="0"/>
    <xf numFmtId="169" fontId="2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3" fillId="0" borderId="0"/>
  </cellStyleXfs>
  <cellXfs count="284">
    <xf numFmtId="0" fontId="0" fillId="0" borderId="0" xfId="0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4" fontId="3" fillId="0" borderId="0" xfId="1" applyNumberFormat="1" applyFont="1" applyAlignment="1">
      <alignment horizontal="right" vertical="center"/>
    </xf>
    <xf numFmtId="4" fontId="3" fillId="0" borderId="0" xfId="1" applyNumberFormat="1" applyFont="1" applyBorder="1" applyAlignment="1">
      <alignment horizontal="right" vertical="center"/>
    </xf>
    <xf numFmtId="164" fontId="3" fillId="0" borderId="0" xfId="2" applyFont="1" applyAlignment="1">
      <alignment vertical="center"/>
    </xf>
    <xf numFmtId="0" fontId="3" fillId="0" borderId="0" xfId="1" applyFont="1" applyAlignment="1">
      <alignment horizontal="center" vertical="center"/>
    </xf>
    <xf numFmtId="0" fontId="2" fillId="0" borderId="0" xfId="1" applyAlignment="1">
      <alignment vertical="center"/>
    </xf>
    <xf numFmtId="4" fontId="4" fillId="3" borderId="1" xfId="1" applyNumberFormat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 wrapText="1" shrinkToFit="1"/>
    </xf>
    <xf numFmtId="0" fontId="7" fillId="3" borderId="1" xfId="6" applyFont="1" applyFill="1" applyBorder="1" applyAlignment="1">
      <alignment horizontal="center" vertical="center" wrapText="1" shrinkToFit="1"/>
    </xf>
    <xf numFmtId="0" fontId="8" fillId="4" borderId="1" xfId="6" applyFont="1" applyFill="1" applyBorder="1" applyAlignment="1">
      <alignment horizontal="center" vertical="center" wrapText="1" shrinkToFit="1"/>
    </xf>
    <xf numFmtId="0" fontId="8" fillId="4" borderId="1" xfId="1" applyFont="1" applyFill="1" applyBorder="1" applyAlignment="1">
      <alignment horizontal="center" vertical="center" wrapText="1"/>
    </xf>
    <xf numFmtId="164" fontId="4" fillId="3" borderId="1" xfId="2" applyFont="1" applyFill="1" applyBorder="1" applyAlignment="1">
      <alignment horizontal="center" vertical="center" wrapText="1"/>
    </xf>
    <xf numFmtId="10" fontId="8" fillId="4" borderId="1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4" fontId="3" fillId="2" borderId="4" xfId="1" applyNumberFormat="1" applyFont="1" applyFill="1" applyBorder="1" applyAlignment="1">
      <alignment horizontal="right" vertical="center"/>
    </xf>
    <xf numFmtId="0" fontId="3" fillId="2" borderId="4" xfId="1" applyFont="1" applyFill="1" applyBorder="1" applyAlignment="1">
      <alignment horizontal="center" vertical="center"/>
    </xf>
    <xf numFmtId="4" fontId="3" fillId="0" borderId="4" xfId="1" applyNumberFormat="1" applyFont="1" applyFill="1" applyBorder="1" applyAlignment="1">
      <alignment vertical="center"/>
    </xf>
    <xf numFmtId="164" fontId="3" fillId="0" borderId="4" xfId="2" applyFont="1" applyFill="1" applyBorder="1" applyAlignment="1">
      <alignment horizontal="center" vertical="center" wrapText="1"/>
    </xf>
    <xf numFmtId="1" fontId="3" fillId="2" borderId="4" xfId="1" applyNumberFormat="1" applyFont="1" applyFill="1" applyBorder="1" applyAlignment="1">
      <alignment horizontal="center" vertical="center"/>
    </xf>
    <xf numFmtId="4" fontId="3" fillId="0" borderId="8" xfId="1" applyNumberFormat="1" applyFont="1" applyFill="1" applyBorder="1" applyAlignment="1">
      <alignment vertical="center"/>
    </xf>
    <xf numFmtId="1" fontId="7" fillId="5" borderId="1" xfId="6" applyNumberFormat="1" applyFont="1" applyFill="1" applyBorder="1" applyAlignment="1">
      <alignment horizontal="center" vertical="center" wrapText="1"/>
    </xf>
    <xf numFmtId="4" fontId="7" fillId="5" borderId="1" xfId="6" applyNumberFormat="1" applyFont="1" applyFill="1" applyBorder="1" applyAlignment="1">
      <alignment horizontal="right" vertical="center" wrapText="1"/>
    </xf>
    <xf numFmtId="4" fontId="4" fillId="5" borderId="1" xfId="6" applyNumberFormat="1" applyFont="1" applyFill="1" applyBorder="1" applyAlignment="1">
      <alignment horizontal="right" vertical="center" wrapText="1"/>
    </xf>
    <xf numFmtId="4" fontId="7" fillId="6" borderId="1" xfId="6" applyNumberFormat="1" applyFont="1" applyFill="1" applyBorder="1" applyAlignment="1">
      <alignment horizontal="right" vertical="center" wrapText="1"/>
    </xf>
    <xf numFmtId="10" fontId="3" fillId="5" borderId="1" xfId="7" applyNumberFormat="1" applyFont="1" applyFill="1" applyBorder="1" applyAlignment="1">
      <alignment horizontal="right" vertical="center" wrapText="1"/>
    </xf>
    <xf numFmtId="4" fontId="7" fillId="6" borderId="12" xfId="6" applyNumberFormat="1" applyFont="1" applyFill="1" applyBorder="1" applyAlignment="1">
      <alignment horizontal="right" vertical="center" wrapText="1"/>
    </xf>
    <xf numFmtId="4" fontId="2" fillId="0" borderId="0" xfId="1" applyNumberFormat="1" applyAlignment="1">
      <alignment vertical="center"/>
    </xf>
    <xf numFmtId="4" fontId="3" fillId="0" borderId="0" xfId="1" applyNumberFormat="1" applyFont="1" applyAlignment="1">
      <alignment vertical="center"/>
    </xf>
    <xf numFmtId="0" fontId="3" fillId="0" borderId="0" xfId="1" applyFont="1" applyBorder="1" applyAlignment="1">
      <alignment vertical="center"/>
    </xf>
    <xf numFmtId="4" fontId="3" fillId="0" borderId="0" xfId="1" applyNumberFormat="1" applyFont="1" applyFill="1" applyBorder="1" applyAlignment="1">
      <alignment vertical="center"/>
    </xf>
    <xf numFmtId="10" fontId="3" fillId="0" borderId="0" xfId="1" applyNumberFormat="1" applyFont="1" applyAlignment="1">
      <alignment horizontal="center" vertical="center"/>
    </xf>
    <xf numFmtId="164" fontId="3" fillId="0" borderId="0" xfId="1" applyNumberFormat="1" applyFont="1" applyAlignment="1">
      <alignment vertical="center"/>
    </xf>
    <xf numFmtId="10" fontId="3" fillId="0" borderId="0" xfId="8" applyNumberFormat="1" applyFont="1" applyAlignment="1">
      <alignment horizontal="center" vertical="center"/>
    </xf>
    <xf numFmtId="165" fontId="3" fillId="0" borderId="0" xfId="4" applyFont="1" applyAlignment="1">
      <alignment horizontal="center" vertical="center"/>
    </xf>
    <xf numFmtId="4" fontId="2" fillId="0" borderId="0" xfId="1" applyNumberFormat="1" applyFont="1" applyAlignment="1">
      <alignment horizontal="right" vertical="center"/>
    </xf>
    <xf numFmtId="0" fontId="3" fillId="29" borderId="0" xfId="1" applyFont="1" applyFill="1" applyAlignment="1">
      <alignment vertical="center"/>
    </xf>
    <xf numFmtId="4" fontId="3" fillId="29" borderId="0" xfId="1" applyNumberFormat="1" applyFont="1" applyFill="1" applyAlignment="1">
      <alignment horizontal="right" vertical="center"/>
    </xf>
    <xf numFmtId="10" fontId="4" fillId="29" borderId="0" xfId="1" applyNumberFormat="1" applyFont="1" applyFill="1" applyAlignment="1">
      <alignment horizontal="center" vertical="center"/>
    </xf>
    <xf numFmtId="165" fontId="3" fillId="29" borderId="0" xfId="4" applyFont="1" applyFill="1" applyAlignment="1">
      <alignment vertical="center"/>
    </xf>
    <xf numFmtId="165" fontId="3" fillId="29" borderId="0" xfId="4" applyFont="1" applyFill="1" applyAlignment="1">
      <alignment horizontal="center" vertical="center"/>
    </xf>
    <xf numFmtId="10" fontId="3" fillId="29" borderId="0" xfId="1" applyNumberFormat="1" applyFont="1" applyFill="1" applyAlignment="1">
      <alignment vertical="center"/>
    </xf>
    <xf numFmtId="10" fontId="5" fillId="29" borderId="0" xfId="1" applyNumberFormat="1" applyFont="1" applyFill="1" applyAlignment="1">
      <alignment vertical="center"/>
    </xf>
    <xf numFmtId="10" fontId="4" fillId="29" borderId="0" xfId="1" applyNumberFormat="1" applyFont="1" applyFill="1" applyAlignment="1">
      <alignment vertical="center"/>
    </xf>
    <xf numFmtId="165" fontId="4" fillId="30" borderId="0" xfId="4" applyFont="1" applyFill="1" applyAlignment="1">
      <alignment vertical="center"/>
    </xf>
    <xf numFmtId="164" fontId="3" fillId="29" borderId="0" xfId="2" applyFont="1" applyFill="1" applyAlignment="1">
      <alignment vertical="center"/>
    </xf>
    <xf numFmtId="2" fontId="4" fillId="29" borderId="0" xfId="5" applyNumberFormat="1" applyFont="1" applyFill="1" applyAlignment="1">
      <alignment vertical="center"/>
    </xf>
    <xf numFmtId="0" fontId="7" fillId="3" borderId="22" xfId="6" applyFont="1" applyFill="1" applyBorder="1" applyAlignment="1">
      <alignment horizontal="center" vertical="center" wrapText="1"/>
    </xf>
    <xf numFmtId="0" fontId="7" fillId="3" borderId="23" xfId="6" applyFont="1" applyFill="1" applyBorder="1" applyAlignment="1">
      <alignment horizontal="center" vertical="center" wrapText="1"/>
    </xf>
    <xf numFmtId="4" fontId="4" fillId="3" borderId="24" xfId="1" applyNumberFormat="1" applyFont="1" applyFill="1" applyBorder="1" applyAlignment="1">
      <alignment horizontal="center" vertical="center" wrapText="1"/>
    </xf>
    <xf numFmtId="0" fontId="4" fillId="3" borderId="24" xfId="1" applyFont="1" applyFill="1" applyBorder="1" applyAlignment="1">
      <alignment horizontal="center" vertical="center" wrapText="1"/>
    </xf>
    <xf numFmtId="0" fontId="4" fillId="3" borderId="24" xfId="1" applyFont="1" applyFill="1" applyBorder="1" applyAlignment="1">
      <alignment horizontal="center" vertical="center" wrapText="1" shrinkToFit="1"/>
    </xf>
    <xf numFmtId="0" fontId="4" fillId="3" borderId="23" xfId="1" applyFont="1" applyFill="1" applyBorder="1" applyAlignment="1">
      <alignment horizontal="center" vertical="center" wrapText="1"/>
    </xf>
    <xf numFmtId="165" fontId="4" fillId="3" borderId="1" xfId="4" applyFont="1" applyFill="1" applyBorder="1" applyAlignment="1">
      <alignment horizontal="center" vertical="center" wrapText="1"/>
    </xf>
    <xf numFmtId="164" fontId="4" fillId="3" borderId="23" xfId="2" applyFont="1" applyFill="1" applyBorder="1" applyAlignment="1">
      <alignment horizontal="center" vertical="center" wrapText="1"/>
    </xf>
    <xf numFmtId="0" fontId="8" fillId="4" borderId="25" xfId="1" applyFont="1" applyFill="1" applyBorder="1" applyAlignment="1">
      <alignment horizontal="center" vertical="center" wrapText="1"/>
    </xf>
    <xf numFmtId="0" fontId="3" fillId="2" borderId="26" xfId="5" applyFont="1" applyFill="1" applyBorder="1" applyAlignment="1">
      <alignment vertical="center"/>
    </xf>
    <xf numFmtId="0" fontId="20" fillId="2" borderId="2" xfId="92" applyFill="1" applyBorder="1" applyAlignment="1" applyProtection="1">
      <alignment vertical="center"/>
    </xf>
    <xf numFmtId="0" fontId="3" fillId="2" borderId="27" xfId="1" applyFont="1" applyFill="1" applyBorder="1" applyAlignment="1">
      <alignment horizontal="center" vertical="center"/>
    </xf>
    <xf numFmtId="4" fontId="3" fillId="2" borderId="28" xfId="1" applyNumberFormat="1" applyFont="1" applyFill="1" applyBorder="1" applyAlignment="1">
      <alignment horizontal="right" vertical="center"/>
    </xf>
    <xf numFmtId="4" fontId="3" fillId="2" borderId="27" xfId="1" applyNumberFormat="1" applyFont="1" applyFill="1" applyBorder="1" applyAlignment="1">
      <alignment horizontal="right" vertical="center"/>
    </xf>
    <xf numFmtId="0" fontId="3" fillId="2" borderId="28" xfId="1" applyFont="1" applyFill="1" applyBorder="1" applyAlignment="1">
      <alignment horizontal="center" vertical="center"/>
    </xf>
    <xf numFmtId="1" fontId="3" fillId="2" borderId="27" xfId="1" applyNumberFormat="1" applyFont="1" applyFill="1" applyBorder="1" applyAlignment="1">
      <alignment horizontal="center" vertical="center"/>
    </xf>
    <xf numFmtId="4" fontId="3" fillId="0" borderId="27" xfId="1" applyNumberFormat="1" applyFont="1" applyFill="1" applyBorder="1" applyAlignment="1">
      <alignment horizontal="right" vertical="center"/>
    </xf>
    <xf numFmtId="1" fontId="3" fillId="0" borderId="28" xfId="1" applyNumberFormat="1" applyFont="1" applyFill="1" applyBorder="1" applyAlignment="1">
      <alignment horizontal="center" vertical="center"/>
    </xf>
    <xf numFmtId="4" fontId="3" fillId="0" borderId="27" xfId="1" applyNumberFormat="1" applyFont="1" applyFill="1" applyBorder="1" applyAlignment="1">
      <alignment vertical="center"/>
    </xf>
    <xf numFmtId="4" fontId="3" fillId="2" borderId="27" xfId="1" applyNumberFormat="1" applyFont="1" applyFill="1" applyBorder="1" applyAlignment="1">
      <alignment vertical="center"/>
    </xf>
    <xf numFmtId="4" fontId="3" fillId="0" borderId="28" xfId="1" applyNumberFormat="1" applyFont="1" applyFill="1" applyBorder="1" applyAlignment="1">
      <alignment vertical="center"/>
    </xf>
    <xf numFmtId="164" fontId="3" fillId="0" borderId="27" xfId="2" applyFont="1" applyFill="1" applyBorder="1" applyAlignment="1">
      <alignment vertical="center"/>
    </xf>
    <xf numFmtId="164" fontId="3" fillId="0" borderId="11" xfId="2" applyFont="1" applyFill="1" applyBorder="1" applyAlignment="1">
      <alignment vertical="center"/>
    </xf>
    <xf numFmtId="164" fontId="3" fillId="0" borderId="27" xfId="2" applyFont="1" applyFill="1" applyBorder="1" applyAlignment="1">
      <alignment horizontal="center" vertical="center" wrapText="1"/>
    </xf>
    <xf numFmtId="4" fontId="3" fillId="0" borderId="3" xfId="1" applyNumberFormat="1" applyFont="1" applyFill="1" applyBorder="1" applyAlignment="1">
      <alignment vertical="center"/>
    </xf>
    <xf numFmtId="4" fontId="3" fillId="0" borderId="29" xfId="1" applyNumberFormat="1" applyFont="1" applyFill="1" applyBorder="1" applyAlignment="1">
      <alignment vertical="center"/>
    </xf>
    <xf numFmtId="0" fontId="3" fillId="2" borderId="5" xfId="5" applyFont="1" applyFill="1" applyBorder="1" applyAlignment="1">
      <alignment horizontal="left" vertical="center"/>
    </xf>
    <xf numFmtId="0" fontId="20" fillId="2" borderId="4" xfId="92" applyFill="1" applyBorder="1" applyAlignment="1" applyProtection="1">
      <alignment vertical="center"/>
    </xf>
    <xf numFmtId="4" fontId="3" fillId="2" borderId="10" xfId="1" applyNumberFormat="1" applyFont="1" applyFill="1" applyBorder="1" applyAlignment="1">
      <alignment horizontal="right" vertical="center"/>
    </xf>
    <xf numFmtId="0" fontId="3" fillId="2" borderId="10" xfId="1" applyFont="1" applyFill="1" applyBorder="1" applyAlignment="1">
      <alignment horizontal="center" vertical="center"/>
    </xf>
    <xf numFmtId="1" fontId="3" fillId="2" borderId="4" xfId="5" applyNumberFormat="1" applyFont="1" applyFill="1" applyBorder="1" applyAlignment="1">
      <alignment horizontal="center" vertical="center"/>
    </xf>
    <xf numFmtId="4" fontId="3" fillId="0" borderId="4" xfId="1" applyNumberFormat="1" applyFont="1" applyFill="1" applyBorder="1" applyAlignment="1">
      <alignment horizontal="right" vertical="center"/>
    </xf>
    <xf numFmtId="4" fontId="3" fillId="0" borderId="10" xfId="1" applyNumberFormat="1" applyFont="1" applyFill="1" applyBorder="1" applyAlignment="1">
      <alignment vertical="center"/>
    </xf>
    <xf numFmtId="164" fontId="3" fillId="0" borderId="9" xfId="2" applyFont="1" applyFill="1" applyBorder="1" applyAlignment="1">
      <alignment vertical="center"/>
    </xf>
    <xf numFmtId="0" fontId="3" fillId="2" borderId="30" xfId="5" applyFont="1" applyFill="1" applyBorder="1" applyAlignment="1">
      <alignment horizontal="left" vertical="center"/>
    </xf>
    <xf numFmtId="0" fontId="3" fillId="2" borderId="5" xfId="5" applyFont="1" applyFill="1" applyBorder="1" applyAlignment="1">
      <alignment vertical="center"/>
    </xf>
    <xf numFmtId="0" fontId="20" fillId="2" borderId="4" xfId="92" applyFill="1" applyBorder="1" applyAlignment="1" applyProtection="1">
      <alignment horizontal="left" vertical="center"/>
    </xf>
    <xf numFmtId="0" fontId="3" fillId="2" borderId="31" xfId="5" applyFont="1" applyFill="1" applyBorder="1" applyAlignment="1">
      <alignment vertical="center"/>
    </xf>
    <xf numFmtId="164" fontId="3" fillId="0" borderId="9" xfId="2" applyFont="1" applyFill="1" applyBorder="1" applyAlignment="1">
      <alignment horizontal="center" vertical="center" wrapText="1"/>
    </xf>
    <xf numFmtId="164" fontId="3" fillId="0" borderId="4" xfId="2" applyNumberFormat="1" applyFont="1" applyFill="1" applyBorder="1" applyAlignment="1">
      <alignment horizontal="center" vertical="center" wrapText="1"/>
    </xf>
    <xf numFmtId="0" fontId="20" fillId="2" borderId="3" xfId="92" applyFill="1" applyBorder="1" applyAlignment="1" applyProtection="1">
      <alignment vertical="center"/>
    </xf>
    <xf numFmtId="0" fontId="3" fillId="2" borderId="8" xfId="1" applyFont="1" applyFill="1" applyBorder="1" applyAlignment="1">
      <alignment horizontal="center" vertical="center"/>
    </xf>
    <xf numFmtId="4" fontId="3" fillId="2" borderId="8" xfId="1" applyNumberFormat="1" applyFont="1" applyFill="1" applyBorder="1" applyAlignment="1">
      <alignment horizontal="right" vertical="center"/>
    </xf>
    <xf numFmtId="4" fontId="3" fillId="2" borderId="32" xfId="1" applyNumberFormat="1" applyFont="1" applyFill="1" applyBorder="1" applyAlignment="1">
      <alignment horizontal="right" vertical="center"/>
    </xf>
    <xf numFmtId="1" fontId="3" fillId="2" borderId="8" xfId="1" applyNumberFormat="1" applyFont="1" applyFill="1" applyBorder="1" applyAlignment="1">
      <alignment horizontal="center" vertical="center"/>
    </xf>
    <xf numFmtId="4" fontId="3" fillId="0" borderId="8" xfId="1" applyNumberFormat="1" applyFont="1" applyFill="1" applyBorder="1" applyAlignment="1">
      <alignment horizontal="right" vertical="center"/>
    </xf>
    <xf numFmtId="4" fontId="3" fillId="0" borderId="7" xfId="1" applyNumberFormat="1" applyFont="1" applyFill="1" applyBorder="1" applyAlignment="1">
      <alignment vertical="center"/>
    </xf>
    <xf numFmtId="4" fontId="3" fillId="0" borderId="32" xfId="1" applyNumberFormat="1" applyFont="1" applyFill="1" applyBorder="1" applyAlignment="1">
      <alignment vertical="center"/>
    </xf>
    <xf numFmtId="164" fontId="3" fillId="0" borderId="33" xfId="2" applyFont="1" applyFill="1" applyBorder="1" applyAlignment="1">
      <alignment vertical="center"/>
    </xf>
    <xf numFmtId="164" fontId="3" fillId="0" borderId="8" xfId="2" applyFont="1" applyFill="1" applyBorder="1" applyAlignment="1">
      <alignment horizontal="center" vertical="center" wrapText="1"/>
    </xf>
    <xf numFmtId="0" fontId="2" fillId="0" borderId="34" xfId="1" applyBorder="1" applyAlignment="1">
      <alignment vertical="center"/>
    </xf>
    <xf numFmtId="0" fontId="20" fillId="2" borderId="6" xfId="92" applyFill="1" applyBorder="1" applyAlignment="1" applyProtection="1">
      <alignment vertical="center"/>
    </xf>
    <xf numFmtId="0" fontId="3" fillId="2" borderId="35" xfId="5" applyFont="1" applyFill="1" applyBorder="1" applyAlignment="1">
      <alignment vertical="center"/>
    </xf>
    <xf numFmtId="0" fontId="20" fillId="2" borderId="7" xfId="92" applyFill="1" applyBorder="1" applyAlignment="1" applyProtection="1">
      <alignment vertical="center"/>
    </xf>
    <xf numFmtId="1" fontId="3" fillId="2" borderId="10" xfId="1" applyNumberFormat="1" applyFont="1" applyFill="1" applyBorder="1" applyAlignment="1">
      <alignment horizontal="center" vertical="center"/>
    </xf>
    <xf numFmtId="0" fontId="2" fillId="2" borderId="5" xfId="5" applyFill="1" applyBorder="1" applyAlignment="1">
      <alignment vertical="center"/>
    </xf>
    <xf numFmtId="0" fontId="3" fillId="0" borderId="28" xfId="1" applyFont="1" applyFill="1" applyBorder="1" applyAlignment="1">
      <alignment horizontal="center" vertical="center"/>
    </xf>
    <xf numFmtId="0" fontId="3" fillId="0" borderId="36" xfId="5" applyFont="1" applyFill="1" applyBorder="1" applyAlignment="1">
      <alignment vertical="center"/>
    </xf>
    <xf numFmtId="0" fontId="3" fillId="0" borderId="37" xfId="1" applyFont="1" applyFill="1" applyBorder="1" applyAlignment="1">
      <alignment horizontal="center" vertical="center"/>
    </xf>
    <xf numFmtId="4" fontId="3" fillId="0" borderId="37" xfId="1" applyNumberFormat="1" applyFont="1" applyFill="1" applyBorder="1" applyAlignment="1">
      <alignment horizontal="right" vertical="center"/>
    </xf>
    <xf numFmtId="4" fontId="3" fillId="0" borderId="38" xfId="1" applyNumberFormat="1" applyFont="1" applyFill="1" applyBorder="1" applyAlignment="1">
      <alignment horizontal="right" vertical="center"/>
    </xf>
    <xf numFmtId="0" fontId="3" fillId="0" borderId="38" xfId="1" applyFont="1" applyFill="1" applyBorder="1" applyAlignment="1">
      <alignment horizontal="center" vertical="center"/>
    </xf>
    <xf numFmtId="4" fontId="3" fillId="0" borderId="37" xfId="1" applyNumberFormat="1" applyFont="1" applyFill="1" applyBorder="1" applyAlignment="1">
      <alignment vertical="center"/>
    </xf>
    <xf numFmtId="4" fontId="3" fillId="0" borderId="38" xfId="1" applyNumberFormat="1" applyFont="1" applyFill="1" applyBorder="1" applyAlignment="1">
      <alignment vertical="center"/>
    </xf>
    <xf numFmtId="164" fontId="3" fillId="0" borderId="36" xfId="2" applyFont="1" applyFill="1" applyBorder="1" applyAlignment="1">
      <alignment vertical="center"/>
    </xf>
    <xf numFmtId="164" fontId="3" fillId="0" borderId="37" xfId="2" applyFont="1" applyFill="1" applyBorder="1" applyAlignment="1">
      <alignment horizontal="center" vertical="center" wrapText="1"/>
    </xf>
    <xf numFmtId="4" fontId="3" fillId="0" borderId="39" xfId="1" applyNumberFormat="1" applyFont="1" applyFill="1" applyBorder="1" applyAlignment="1">
      <alignment vertical="center"/>
    </xf>
    <xf numFmtId="4" fontId="3" fillId="0" borderId="40" xfId="1" applyNumberFormat="1" applyFont="1" applyFill="1" applyBorder="1" applyAlignment="1">
      <alignment vertical="center"/>
    </xf>
    <xf numFmtId="0" fontId="7" fillId="5" borderId="23" xfId="6" applyFont="1" applyFill="1" applyBorder="1" applyAlignment="1">
      <alignment horizontal="left" vertical="center" wrapText="1"/>
    </xf>
    <xf numFmtId="4" fontId="7" fillId="5" borderId="24" xfId="6" applyNumberFormat="1" applyFont="1" applyFill="1" applyBorder="1" applyAlignment="1">
      <alignment horizontal="right" vertical="center" wrapText="1"/>
    </xf>
    <xf numFmtId="1" fontId="7" fillId="5" borderId="24" xfId="6" applyNumberFormat="1" applyFont="1" applyFill="1" applyBorder="1" applyAlignment="1">
      <alignment horizontal="center" vertical="center" wrapText="1"/>
    </xf>
    <xf numFmtId="164" fontId="3" fillId="5" borderId="23" xfId="2" applyFont="1" applyFill="1" applyBorder="1" applyAlignment="1">
      <alignment horizontal="right" vertical="center" wrapText="1"/>
    </xf>
    <xf numFmtId="4" fontId="7" fillId="5" borderId="41" xfId="6" applyNumberFormat="1" applyFont="1" applyFill="1" applyBorder="1" applyAlignment="1">
      <alignment horizontal="right" vertical="center" wrapText="1"/>
    </xf>
    <xf numFmtId="4" fontId="7" fillId="5" borderId="23" xfId="6" applyNumberFormat="1" applyFont="1" applyFill="1" applyBorder="1" applyAlignment="1">
      <alignment horizontal="right" vertical="center" wrapText="1"/>
    </xf>
    <xf numFmtId="164" fontId="2" fillId="0" borderId="0" xfId="2" applyAlignment="1">
      <alignment vertical="center"/>
    </xf>
    <xf numFmtId="4" fontId="4" fillId="0" borderId="0" xfId="1" applyNumberFormat="1" applyFont="1" applyAlignment="1">
      <alignment horizontal="right" vertical="center"/>
    </xf>
    <xf numFmtId="0" fontId="0" fillId="0" borderId="0" xfId="0" applyAlignment="1">
      <alignment wrapText="1"/>
    </xf>
    <xf numFmtId="43" fontId="0" fillId="0" borderId="0" xfId="0" applyNumberFormat="1"/>
    <xf numFmtId="0" fontId="3" fillId="2" borderId="0" xfId="1" applyFont="1" applyFill="1" applyAlignment="1">
      <alignment vertical="center"/>
    </xf>
    <xf numFmtId="4" fontId="3" fillId="2" borderId="0" xfId="1" applyNumberFormat="1" applyFont="1" applyFill="1" applyAlignment="1">
      <alignment horizontal="right" vertical="center"/>
    </xf>
    <xf numFmtId="9" fontId="3" fillId="2" borderId="0" xfId="124" applyFont="1" applyFill="1" applyAlignment="1">
      <alignment vertical="center"/>
    </xf>
    <xf numFmtId="165" fontId="3" fillId="2" borderId="0" xfId="4" applyFont="1" applyFill="1" applyAlignment="1">
      <alignment vertical="center"/>
    </xf>
    <xf numFmtId="10" fontId="3" fillId="2" borderId="0" xfId="1" applyNumberFormat="1" applyFont="1" applyFill="1" applyAlignment="1">
      <alignment vertical="center"/>
    </xf>
    <xf numFmtId="10" fontId="5" fillId="2" borderId="0" xfId="1" applyNumberFormat="1" applyFont="1" applyFill="1" applyAlignment="1">
      <alignment vertical="center"/>
    </xf>
    <xf numFmtId="10" fontId="4" fillId="2" borderId="0" xfId="1" applyNumberFormat="1" applyFont="1" applyFill="1" applyAlignment="1">
      <alignment vertical="center"/>
    </xf>
    <xf numFmtId="165" fontId="4" fillId="31" borderId="0" xfId="4" applyFont="1" applyFill="1" applyAlignment="1">
      <alignment vertical="center"/>
    </xf>
    <xf numFmtId="164" fontId="3" fillId="2" borderId="0" xfId="2" applyFont="1" applyFill="1" applyAlignment="1">
      <alignment vertical="center"/>
    </xf>
    <xf numFmtId="2" fontId="4" fillId="2" borderId="0" xfId="5" applyNumberFormat="1" applyFont="1" applyFill="1" applyAlignment="1">
      <alignment vertical="center"/>
    </xf>
    <xf numFmtId="0" fontId="7" fillId="3" borderId="43" xfId="6" applyFont="1" applyFill="1" applyBorder="1" applyAlignment="1">
      <alignment horizontal="center" vertical="center" wrapText="1"/>
    </xf>
    <xf numFmtId="0" fontId="7" fillId="3" borderId="1" xfId="6" applyFont="1" applyFill="1" applyBorder="1" applyAlignment="1">
      <alignment horizontal="center" vertical="center" wrapText="1"/>
    </xf>
    <xf numFmtId="0" fontId="3" fillId="2" borderId="44" xfId="1" applyFont="1" applyFill="1" applyBorder="1" applyAlignment="1">
      <alignment vertical="center"/>
    </xf>
    <xf numFmtId="0" fontId="3" fillId="2" borderId="2" xfId="5" applyFont="1" applyFill="1" applyBorder="1" applyAlignment="1">
      <alignment vertical="center"/>
    </xf>
    <xf numFmtId="0" fontId="3" fillId="2" borderId="3" xfId="1" applyFont="1" applyFill="1" applyBorder="1" applyAlignment="1">
      <alignment horizontal="center" vertical="center"/>
    </xf>
    <xf numFmtId="3" fontId="3" fillId="2" borderId="4" xfId="1" applyNumberFormat="1" applyFont="1" applyFill="1" applyBorder="1" applyAlignment="1">
      <alignment horizontal="center" vertical="center"/>
    </xf>
    <xf numFmtId="3" fontId="3" fillId="0" borderId="4" xfId="1" applyNumberFormat="1" applyFont="1" applyFill="1" applyBorder="1" applyAlignment="1">
      <alignment horizontal="center" vertical="center"/>
    </xf>
    <xf numFmtId="164" fontId="3" fillId="0" borderId="4" xfId="2" applyFont="1" applyFill="1" applyBorder="1" applyAlignment="1">
      <alignment vertical="center"/>
    </xf>
    <xf numFmtId="4" fontId="3" fillId="0" borderId="5" xfId="1" applyNumberFormat="1" applyFont="1" applyFill="1" applyBorder="1" applyAlignment="1">
      <alignment vertical="center"/>
    </xf>
    <xf numFmtId="0" fontId="3" fillId="2" borderId="6" xfId="1" applyFont="1" applyFill="1" applyBorder="1" applyAlignment="1">
      <alignment vertical="center"/>
    </xf>
    <xf numFmtId="0" fontId="3" fillId="2" borderId="4" xfId="5" applyFont="1" applyFill="1" applyBorder="1" applyAlignment="1">
      <alignment vertical="center"/>
    </xf>
    <xf numFmtId="0" fontId="3" fillId="2" borderId="4" xfId="5" applyFont="1" applyFill="1" applyBorder="1" applyAlignment="1">
      <alignment horizontal="left" vertical="center"/>
    </xf>
    <xf numFmtId="0" fontId="3" fillId="2" borderId="6" xfId="5" applyFont="1" applyFill="1" applyBorder="1" applyAlignment="1">
      <alignment vertical="center"/>
    </xf>
    <xf numFmtId="0" fontId="3" fillId="2" borderId="4" xfId="5" applyFont="1" applyFill="1" applyBorder="1" applyAlignment="1">
      <alignment horizontal="left" vertical="center" wrapText="1"/>
    </xf>
    <xf numFmtId="4" fontId="32" fillId="2" borderId="4" xfId="6" applyNumberFormat="1" applyFont="1" applyFill="1" applyBorder="1" applyAlignment="1">
      <alignment horizontal="right" vertical="center" wrapText="1"/>
    </xf>
    <xf numFmtId="1" fontId="32" fillId="2" borderId="4" xfId="6" applyNumberFormat="1" applyFont="1" applyFill="1" applyBorder="1" applyAlignment="1">
      <alignment horizontal="center" vertical="center" wrapText="1"/>
    </xf>
    <xf numFmtId="3" fontId="32" fillId="2" borderId="4" xfId="6" applyNumberFormat="1" applyFont="1" applyFill="1" applyBorder="1" applyAlignment="1">
      <alignment horizontal="center" vertical="center" wrapText="1"/>
    </xf>
    <xf numFmtId="0" fontId="3" fillId="2" borderId="4" xfId="5" applyFont="1" applyFill="1" applyBorder="1" applyAlignment="1">
      <alignment horizontal="left" wrapText="1"/>
    </xf>
    <xf numFmtId="0" fontId="3" fillId="2" borderId="6" xfId="5" applyFont="1" applyFill="1" applyBorder="1" applyAlignment="1">
      <alignment horizontal="left" vertical="center"/>
    </xf>
    <xf numFmtId="2" fontId="3" fillId="2" borderId="4" xfId="1" applyNumberFormat="1" applyFont="1" applyFill="1" applyBorder="1" applyAlignment="1">
      <alignment horizontal="center" vertical="center"/>
    </xf>
    <xf numFmtId="0" fontId="3" fillId="2" borderId="3" xfId="5" applyFont="1" applyFill="1" applyBorder="1" applyAlignment="1">
      <alignment vertical="center"/>
    </xf>
    <xf numFmtId="0" fontId="3" fillId="2" borderId="3" xfId="5" applyFont="1" applyFill="1" applyBorder="1" applyAlignment="1">
      <alignment horizontal="left" vertical="center" wrapText="1"/>
    </xf>
    <xf numFmtId="0" fontId="3" fillId="2" borderId="3" xfId="5" applyFont="1" applyFill="1" applyBorder="1" applyAlignment="1">
      <alignment horizontal="left" vertical="center"/>
    </xf>
    <xf numFmtId="0" fontId="3" fillId="32" borderId="6" xfId="1" applyFont="1" applyFill="1" applyBorder="1" applyAlignment="1">
      <alignment vertical="center"/>
    </xf>
    <xf numFmtId="0" fontId="3" fillId="32" borderId="4" xfId="5" applyFont="1" applyFill="1" applyBorder="1" applyAlignment="1">
      <alignment vertical="center"/>
    </xf>
    <xf numFmtId="4" fontId="3" fillId="0" borderId="4" xfId="1" applyNumberFormat="1" applyFont="1" applyFill="1" applyBorder="1" applyAlignment="1">
      <alignment horizontal="center" vertical="center"/>
    </xf>
    <xf numFmtId="0" fontId="7" fillId="5" borderId="43" xfId="6" applyFont="1" applyFill="1" applyBorder="1" applyAlignment="1">
      <alignment horizontal="left" vertical="center" wrapText="1"/>
    </xf>
    <xf numFmtId="0" fontId="7" fillId="5" borderId="1" xfId="6" applyFont="1" applyFill="1" applyBorder="1" applyAlignment="1">
      <alignment horizontal="left" vertical="center" wrapText="1"/>
    </xf>
    <xf numFmtId="3" fontId="7" fillId="5" borderId="1" xfId="6" applyNumberFormat="1" applyFont="1" applyFill="1" applyBorder="1" applyAlignment="1">
      <alignment horizontal="center" vertical="center" wrapText="1"/>
    </xf>
    <xf numFmtId="164" fontId="3" fillId="5" borderId="1" xfId="2" applyFont="1" applyFill="1" applyBorder="1" applyAlignment="1">
      <alignment horizontal="right" vertical="center" wrapText="1"/>
    </xf>
    <xf numFmtId="1" fontId="3" fillId="0" borderId="0" xfId="1" applyNumberFormat="1" applyFont="1" applyAlignment="1">
      <alignment vertical="center"/>
    </xf>
    <xf numFmtId="164" fontId="4" fillId="6" borderId="42" xfId="1" applyNumberFormat="1" applyFont="1" applyFill="1" applyBorder="1" applyAlignment="1">
      <alignment vertical="center"/>
    </xf>
    <xf numFmtId="164" fontId="2" fillId="0" borderId="0" xfId="1" applyNumberFormat="1" applyAlignment="1">
      <alignment vertical="center"/>
    </xf>
    <xf numFmtId="2" fontId="3" fillId="0" borderId="0" xfId="1" applyNumberFormat="1" applyFont="1" applyAlignment="1">
      <alignment vertical="center"/>
    </xf>
    <xf numFmtId="165" fontId="3" fillId="0" borderId="0" xfId="4" applyFont="1" applyAlignment="1">
      <alignment vertical="center"/>
    </xf>
    <xf numFmtId="49" fontId="2" fillId="0" borderId="0" xfId="1" applyNumberFormat="1" applyAlignment="1">
      <alignment vertical="center"/>
    </xf>
    <xf numFmtId="44" fontId="3" fillId="0" borderId="0" xfId="177" applyFont="1" applyAlignment="1">
      <alignment vertical="center"/>
    </xf>
    <xf numFmtId="44" fontId="0" fillId="0" borderId="0" xfId="0" applyNumberFormat="1"/>
    <xf numFmtId="171" fontId="0" fillId="0" borderId="0" xfId="178" applyNumberFormat="1" applyFont="1"/>
    <xf numFmtId="0" fontId="0" fillId="0" borderId="0" xfId="0" applyAlignment="1">
      <alignment horizontal="center" vertical="center"/>
    </xf>
    <xf numFmtId="0" fontId="31" fillId="0" borderId="0" xfId="0" applyFont="1"/>
    <xf numFmtId="0" fontId="9" fillId="0" borderId="0" xfId="1" applyFont="1" applyAlignment="1">
      <alignment horizontal="left" vertical="center" wrapText="1"/>
    </xf>
    <xf numFmtId="49" fontId="9" fillId="0" borderId="0" xfId="1" applyNumberFormat="1" applyFont="1" applyAlignment="1">
      <alignment vertical="center"/>
    </xf>
    <xf numFmtId="0" fontId="2" fillId="0" borderId="0" xfId="1" applyFont="1" applyAlignment="1">
      <alignment vertical="center"/>
    </xf>
    <xf numFmtId="0" fontId="0" fillId="0" borderId="0" xfId="0" applyAlignment="1">
      <alignment horizontal="center" wrapText="1"/>
    </xf>
    <xf numFmtId="0" fontId="3" fillId="2" borderId="6" xfId="179" applyFont="1" applyFill="1" applyBorder="1"/>
    <xf numFmtId="0" fontId="3" fillId="2" borderId="4" xfId="179" applyFont="1" applyFill="1" applyBorder="1"/>
    <xf numFmtId="0" fontId="3" fillId="2" borderId="45" xfId="179" applyFont="1" applyFill="1" applyBorder="1"/>
    <xf numFmtId="0" fontId="3" fillId="2" borderId="7" xfId="179" applyFont="1" applyFill="1" applyBorder="1"/>
    <xf numFmtId="0" fontId="3" fillId="2" borderId="0" xfId="179" applyFont="1" applyFill="1"/>
    <xf numFmtId="0" fontId="3" fillId="2" borderId="3" xfId="179" applyFont="1" applyFill="1" applyBorder="1"/>
    <xf numFmtId="0" fontId="3" fillId="2" borderId="9" xfId="179" applyFont="1" applyFill="1" applyBorder="1"/>
    <xf numFmtId="0" fontId="3" fillId="2" borderId="10" xfId="179" applyFont="1" applyFill="1" applyBorder="1"/>
    <xf numFmtId="0" fontId="3" fillId="2" borderId="46" xfId="179" applyFont="1" applyFill="1" applyBorder="1"/>
    <xf numFmtId="0" fontId="3" fillId="2" borderId="11" xfId="179" applyFont="1" applyFill="1" applyBorder="1"/>
    <xf numFmtId="0" fontId="33" fillId="0" borderId="0" xfId="179"/>
    <xf numFmtId="0" fontId="3" fillId="2" borderId="5" xfId="179" applyFont="1" applyFill="1" applyBorder="1" applyAlignment="1">
      <alignment vertical="center"/>
    </xf>
    <xf numFmtId="1" fontId="3" fillId="2" borderId="28" xfId="1" applyNumberFormat="1" applyFont="1" applyFill="1" applyBorder="1" applyAlignment="1">
      <alignment horizontal="center" vertical="center"/>
    </xf>
    <xf numFmtId="4" fontId="3" fillId="2" borderId="4" xfId="1" applyNumberFormat="1" applyFont="1" applyFill="1" applyBorder="1" applyAlignment="1">
      <alignment vertical="center"/>
    </xf>
    <xf numFmtId="4" fontId="3" fillId="2" borderId="10" xfId="1" applyNumberFormat="1" applyFont="1" applyFill="1" applyBorder="1" applyAlignment="1">
      <alignment vertical="center"/>
    </xf>
    <xf numFmtId="164" fontId="3" fillId="2" borderId="27" xfId="2" applyFont="1" applyFill="1" applyBorder="1" applyAlignment="1">
      <alignment vertical="center"/>
    </xf>
    <xf numFmtId="164" fontId="3" fillId="2" borderId="9" xfId="2" applyFont="1" applyFill="1" applyBorder="1" applyAlignment="1">
      <alignment vertical="center"/>
    </xf>
    <xf numFmtId="164" fontId="3" fillId="2" borderId="4" xfId="2" applyFont="1" applyFill="1" applyBorder="1" applyAlignment="1">
      <alignment horizontal="center" vertical="center" wrapText="1"/>
    </xf>
    <xf numFmtId="4" fontId="3" fillId="2" borderId="28" xfId="1" applyNumberFormat="1" applyFont="1" applyFill="1" applyBorder="1" applyAlignment="1">
      <alignment vertical="center"/>
    </xf>
    <xf numFmtId="4" fontId="3" fillId="2" borderId="3" xfId="1" applyNumberFormat="1" applyFont="1" applyFill="1" applyBorder="1" applyAlignment="1">
      <alignment vertical="center"/>
    </xf>
    <xf numFmtId="4" fontId="3" fillId="2" borderId="29" xfId="1" applyNumberFormat="1" applyFont="1" applyFill="1" applyBorder="1" applyAlignment="1">
      <alignment vertical="center"/>
    </xf>
    <xf numFmtId="0" fontId="2" fillId="2" borderId="0" xfId="1" applyFill="1" applyAlignment="1">
      <alignment vertical="center"/>
    </xf>
    <xf numFmtId="0" fontId="3" fillId="2" borderId="8" xfId="179" applyFont="1" applyFill="1" applyBorder="1" applyAlignment="1">
      <alignment vertical="center"/>
    </xf>
    <xf numFmtId="0" fontId="33" fillId="0" borderId="5" xfId="179" applyFill="1" applyBorder="1" applyAlignment="1">
      <alignment vertical="center"/>
    </xf>
    <xf numFmtId="43" fontId="3" fillId="0" borderId="0" xfId="176" applyFont="1" applyAlignment="1">
      <alignment vertical="center"/>
    </xf>
    <xf numFmtId="43" fontId="3" fillId="0" borderId="0" xfId="1" applyNumberFormat="1" applyFont="1" applyAlignment="1">
      <alignment vertical="center"/>
    </xf>
    <xf numFmtId="0" fontId="36" fillId="36" borderId="42" xfId="0" applyFont="1" applyFill="1" applyBorder="1" applyAlignment="1">
      <alignment horizontal="center" vertical="center"/>
    </xf>
    <xf numFmtId="0" fontId="36" fillId="36" borderId="42" xfId="0" applyFont="1" applyFill="1" applyBorder="1" applyAlignment="1">
      <alignment horizontal="center" vertical="center" wrapText="1"/>
    </xf>
    <xf numFmtId="0" fontId="36" fillId="0" borderId="42" xfId="0" applyFont="1" applyBorder="1" applyAlignment="1">
      <alignment horizontal="center"/>
    </xf>
    <xf numFmtId="0" fontId="36" fillId="0" borderId="42" xfId="0" applyFont="1" applyBorder="1"/>
    <xf numFmtId="3" fontId="37" fillId="0" borderId="42" xfId="176" applyNumberFormat="1" applyFont="1" applyBorder="1" applyAlignment="1">
      <alignment horizontal="center"/>
    </xf>
    <xf numFmtId="44" fontId="37" fillId="0" borderId="42" xfId="177" applyFont="1" applyBorder="1"/>
    <xf numFmtId="44" fontId="37" fillId="0" borderId="42" xfId="177" applyFont="1" applyBorder="1" applyAlignment="1"/>
    <xf numFmtId="44" fontId="37" fillId="0" borderId="42" xfId="177" applyFont="1" applyBorder="1" applyAlignment="1">
      <alignment horizontal="center"/>
    </xf>
    <xf numFmtId="10" fontId="37" fillId="0" borderId="42" xfId="178" applyNumberFormat="1" applyFont="1" applyBorder="1" applyAlignment="1">
      <alignment horizontal="center"/>
    </xf>
    <xf numFmtId="10" fontId="37" fillId="0" borderId="42" xfId="178" applyNumberFormat="1" applyFont="1" applyBorder="1" applyAlignment="1">
      <alignment horizontal="center" vertical="center"/>
    </xf>
    <xf numFmtId="43" fontId="36" fillId="2" borderId="42" xfId="176" applyFont="1" applyFill="1" applyBorder="1"/>
    <xf numFmtId="3" fontId="36" fillId="0" borderId="42" xfId="176" applyNumberFormat="1" applyFont="1" applyBorder="1" applyAlignment="1">
      <alignment horizontal="center"/>
    </xf>
    <xf numFmtId="44" fontId="36" fillId="0" borderId="42" xfId="177" applyFont="1" applyBorder="1"/>
    <xf numFmtId="10" fontId="36" fillId="0" borderId="42" xfId="178" applyNumberFormat="1" applyFont="1" applyBorder="1" applyAlignment="1">
      <alignment horizontal="center" vertical="center"/>
    </xf>
    <xf numFmtId="10" fontId="36" fillId="0" borderId="42" xfId="178" applyNumberFormat="1" applyFont="1" applyBorder="1" applyAlignment="1">
      <alignment horizontal="center"/>
    </xf>
    <xf numFmtId="44" fontId="36" fillId="0" borderId="42" xfId="177" applyFont="1" applyBorder="1" applyAlignment="1">
      <alignment horizontal="center"/>
    </xf>
    <xf numFmtId="43" fontId="36" fillId="6" borderId="42" xfId="0" applyNumberFormat="1" applyFont="1" applyFill="1" applyBorder="1"/>
    <xf numFmtId="0" fontId="37" fillId="0" borderId="0" xfId="0" applyFont="1"/>
    <xf numFmtId="43" fontId="37" fillId="0" borderId="0" xfId="0" applyNumberFormat="1" applyFont="1"/>
    <xf numFmtId="10" fontId="37" fillId="0" borderId="0" xfId="178" applyNumberFormat="1" applyFont="1"/>
    <xf numFmtId="0" fontId="37" fillId="0" borderId="0" xfId="0" applyFont="1" applyBorder="1" applyAlignment="1">
      <alignment horizontal="center" vertical="center" wrapText="1"/>
    </xf>
    <xf numFmtId="44" fontId="37" fillId="0" borderId="0" xfId="0" applyNumberFormat="1" applyFont="1" applyBorder="1" applyAlignment="1">
      <alignment horizontal="center" vertical="center" wrapText="1"/>
    </xf>
    <xf numFmtId="0" fontId="36" fillId="34" borderId="42" xfId="0" applyFont="1" applyFill="1" applyBorder="1" applyAlignment="1">
      <alignment horizontal="center" vertical="center"/>
    </xf>
    <xf numFmtId="0" fontId="36" fillId="34" borderId="42" xfId="0" applyFont="1" applyFill="1" applyBorder="1" applyAlignment="1">
      <alignment horizontal="center" vertical="center" wrapText="1"/>
    </xf>
    <xf numFmtId="9" fontId="37" fillId="0" borderId="0" xfId="0" applyNumberFormat="1" applyFont="1" applyBorder="1" applyAlignment="1">
      <alignment horizontal="center" vertical="center"/>
    </xf>
    <xf numFmtId="44" fontId="37" fillId="0" borderId="0" xfId="177" applyFont="1" applyBorder="1" applyAlignment="1">
      <alignment horizontal="center" vertical="center"/>
    </xf>
    <xf numFmtId="44" fontId="37" fillId="0" borderId="0" xfId="0" applyNumberFormat="1" applyFont="1" applyBorder="1" applyAlignment="1">
      <alignment horizontal="center" vertical="center"/>
    </xf>
    <xf numFmtId="0" fontId="36" fillId="6" borderId="47" xfId="0" applyFont="1" applyFill="1" applyBorder="1" applyAlignment="1">
      <alignment horizontal="center"/>
    </xf>
    <xf numFmtId="0" fontId="36" fillId="6" borderId="47" xfId="0" applyFont="1" applyFill="1" applyBorder="1"/>
    <xf numFmtId="44" fontId="36" fillId="6" borderId="42" xfId="177" applyFont="1" applyFill="1" applyBorder="1"/>
    <xf numFmtId="0" fontId="37" fillId="0" borderId="0" xfId="0" applyFont="1" applyBorder="1" applyAlignment="1">
      <alignment horizontal="center" vertical="center"/>
    </xf>
    <xf numFmtId="44" fontId="37" fillId="0" borderId="0" xfId="0" applyNumberFormat="1" applyFont="1"/>
    <xf numFmtId="172" fontId="37" fillId="0" borderId="0" xfId="0" applyNumberFormat="1" applyFont="1"/>
    <xf numFmtId="173" fontId="37" fillId="0" borderId="0" xfId="0" applyNumberFormat="1" applyFont="1"/>
    <xf numFmtId="171" fontId="37" fillId="0" borderId="0" xfId="178" applyNumberFormat="1" applyFont="1"/>
    <xf numFmtId="44" fontId="37" fillId="0" borderId="0" xfId="177" applyFont="1"/>
    <xf numFmtId="10" fontId="37" fillId="0" borderId="0" xfId="0" applyNumberFormat="1" applyFont="1"/>
    <xf numFmtId="0" fontId="36" fillId="35" borderId="42" xfId="0" applyFont="1" applyFill="1" applyBorder="1" applyAlignment="1">
      <alignment horizontal="center" vertical="center" wrapText="1"/>
    </xf>
    <xf numFmtId="0" fontId="36" fillId="35" borderId="42" xfId="0" applyFont="1" applyFill="1" applyBorder="1" applyAlignment="1">
      <alignment horizontal="center"/>
    </xf>
    <xf numFmtId="0" fontId="36" fillId="35" borderId="42" xfId="0" applyFont="1" applyFill="1" applyBorder="1"/>
    <xf numFmtId="44" fontId="37" fillId="35" borderId="42" xfId="177" applyFont="1" applyFill="1" applyBorder="1" applyAlignment="1">
      <alignment horizontal="center" wrapText="1"/>
    </xf>
    <xf numFmtId="9" fontId="37" fillId="0" borderId="0" xfId="178" applyFont="1"/>
    <xf numFmtId="170" fontId="37" fillId="0" borderId="0" xfId="178" applyNumberFormat="1" applyFont="1"/>
    <xf numFmtId="44" fontId="36" fillId="35" borderId="42" xfId="177" applyFont="1" applyFill="1" applyBorder="1"/>
    <xf numFmtId="44" fontId="36" fillId="35" borderId="42" xfId="0" applyNumberFormat="1" applyFont="1" applyFill="1" applyBorder="1"/>
    <xf numFmtId="165" fontId="4" fillId="33" borderId="47" xfId="4" applyFont="1" applyFill="1" applyBorder="1" applyAlignment="1">
      <alignment horizontal="left" vertical="center"/>
    </xf>
    <xf numFmtId="165" fontId="4" fillId="33" borderId="48" xfId="4" applyFont="1" applyFill="1" applyBorder="1" applyAlignment="1">
      <alignment horizontal="left" vertical="center"/>
    </xf>
    <xf numFmtId="49" fontId="9" fillId="0" borderId="0" xfId="1" applyNumberFormat="1" applyFont="1" applyAlignment="1">
      <alignment vertical="center"/>
    </xf>
    <xf numFmtId="0" fontId="2" fillId="0" borderId="0" xfId="1" applyFont="1" applyAlignment="1">
      <alignment horizontal="justify" vertical="center"/>
    </xf>
    <xf numFmtId="0" fontId="2" fillId="0" borderId="0" xfId="1" applyFont="1" applyAlignment="1">
      <alignment vertical="center"/>
    </xf>
    <xf numFmtId="0" fontId="9" fillId="0" borderId="0" xfId="1" applyFont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10" fontId="4" fillId="33" borderId="47" xfId="1" applyNumberFormat="1" applyFont="1" applyFill="1" applyBorder="1" applyAlignment="1">
      <alignment horizontal="center" vertical="center"/>
    </xf>
    <xf numFmtId="10" fontId="4" fillId="33" borderId="48" xfId="1" applyNumberFormat="1" applyFont="1" applyFill="1" applyBorder="1" applyAlignment="1">
      <alignment horizontal="center" vertical="center"/>
    </xf>
    <xf numFmtId="0" fontId="37" fillId="0" borderId="0" xfId="0" applyFont="1" applyAlignment="1">
      <alignment horizontal="center" wrapText="1"/>
    </xf>
    <xf numFmtId="0" fontId="36" fillId="35" borderId="47" xfId="0" applyFont="1" applyFill="1" applyBorder="1" applyAlignment="1">
      <alignment horizontal="center" vertical="center" wrapText="1"/>
    </xf>
    <xf numFmtId="0" fontId="36" fillId="35" borderId="56" xfId="0" applyFont="1" applyFill="1" applyBorder="1" applyAlignment="1">
      <alignment horizontal="center" vertical="center" wrapText="1"/>
    </xf>
    <xf numFmtId="0" fontId="36" fillId="35" borderId="48" xfId="0" applyFont="1" applyFill="1" applyBorder="1" applyAlignment="1">
      <alignment horizontal="center" vertical="center" wrapText="1"/>
    </xf>
    <xf numFmtId="0" fontId="36" fillId="35" borderId="47" xfId="0" applyFont="1" applyFill="1" applyBorder="1" applyAlignment="1">
      <alignment horizontal="center"/>
    </xf>
    <xf numFmtId="0" fontId="36" fillId="35" borderId="48" xfId="0" applyFont="1" applyFill="1" applyBorder="1" applyAlignment="1">
      <alignment horizontal="center"/>
    </xf>
    <xf numFmtId="0" fontId="36" fillId="36" borderId="42" xfId="0" applyFont="1" applyFill="1" applyBorder="1" applyAlignment="1">
      <alignment horizontal="center"/>
    </xf>
    <xf numFmtId="0" fontId="36" fillId="0" borderId="42" xfId="0" applyFont="1" applyBorder="1" applyAlignment="1">
      <alignment horizontal="center"/>
    </xf>
    <xf numFmtId="0" fontId="36" fillId="34" borderId="42" xfId="0" applyFont="1" applyFill="1" applyBorder="1" applyAlignment="1">
      <alignment horizontal="center"/>
    </xf>
    <xf numFmtId="44" fontId="37" fillId="0" borderId="0" xfId="0" applyNumberFormat="1" applyFont="1" applyBorder="1" applyAlignment="1">
      <alignment horizontal="center" vertical="center" wrapText="1"/>
    </xf>
    <xf numFmtId="10" fontId="36" fillId="6" borderId="42" xfId="178" applyNumberFormat="1" applyFont="1" applyFill="1" applyBorder="1" applyAlignment="1">
      <alignment horizontal="center" vertical="center"/>
    </xf>
    <xf numFmtId="10" fontId="36" fillId="6" borderId="42" xfId="0" applyNumberFormat="1" applyFont="1" applyFill="1" applyBorder="1" applyAlignment="1">
      <alignment horizontal="center" vertical="center"/>
    </xf>
    <xf numFmtId="0" fontId="31" fillId="37" borderId="0" xfId="0" applyFont="1" applyFill="1" applyAlignment="1">
      <alignment horizontal="center"/>
    </xf>
    <xf numFmtId="0" fontId="0" fillId="6" borderId="50" xfId="0" applyNumberFormat="1" applyFill="1" applyBorder="1" applyAlignment="1">
      <alignment horizontal="center" vertical="top" wrapText="1"/>
    </xf>
    <xf numFmtId="0" fontId="0" fillId="6" borderId="49" xfId="0" applyNumberFormat="1" applyFill="1" applyBorder="1" applyAlignment="1">
      <alignment horizontal="center" vertical="top" wrapText="1"/>
    </xf>
    <xf numFmtId="0" fontId="0" fillId="6" borderId="51" xfId="0" applyNumberFormat="1" applyFill="1" applyBorder="1" applyAlignment="1">
      <alignment horizontal="center" vertical="top" wrapText="1"/>
    </xf>
    <xf numFmtId="0" fontId="0" fillId="6" borderId="52" xfId="0" applyNumberFormat="1" applyFill="1" applyBorder="1" applyAlignment="1">
      <alignment horizontal="center" vertical="top" wrapText="1"/>
    </xf>
    <xf numFmtId="0" fontId="0" fillId="6" borderId="0" xfId="0" applyNumberFormat="1" applyFill="1" applyBorder="1" applyAlignment="1">
      <alignment horizontal="center" vertical="top" wrapText="1"/>
    </xf>
    <xf numFmtId="0" fontId="0" fillId="6" borderId="46" xfId="0" applyNumberFormat="1" applyFill="1" applyBorder="1" applyAlignment="1">
      <alignment horizontal="center" vertical="top" wrapText="1"/>
    </xf>
    <xf numFmtId="0" fontId="0" fillId="6" borderId="53" xfId="0" applyNumberFormat="1" applyFill="1" applyBorder="1" applyAlignment="1">
      <alignment horizontal="center" vertical="top" wrapText="1"/>
    </xf>
    <xf numFmtId="0" fontId="0" fillId="6" borderId="54" xfId="0" applyNumberFormat="1" applyFill="1" applyBorder="1" applyAlignment="1">
      <alignment horizontal="center" vertical="top" wrapText="1"/>
    </xf>
    <xf numFmtId="0" fontId="0" fillId="6" borderId="55" xfId="0" applyNumberFormat="1" applyFill="1" applyBorder="1" applyAlignment="1">
      <alignment horizontal="center" vertical="top" wrapText="1"/>
    </xf>
  </cellXfs>
  <cellStyles count="180">
    <cellStyle name="20% - Ênfase1 2" xfId="9"/>
    <cellStyle name="20% - Ênfase1 2 2" xfId="10"/>
    <cellStyle name="20% - Ênfase1 3" xfId="11"/>
    <cellStyle name="20% - Ênfase1 3 2" xfId="12"/>
    <cellStyle name="20% - Ênfase2 2" xfId="13"/>
    <cellStyle name="20% - Ênfase2 2 2" xfId="14"/>
    <cellStyle name="20% - Ênfase2 3" xfId="15"/>
    <cellStyle name="20% - Ênfase2 3 2" xfId="16"/>
    <cellStyle name="20% - Ênfase3 2" xfId="17"/>
    <cellStyle name="20% - Ênfase3 2 2" xfId="18"/>
    <cellStyle name="20% - Ênfase3 3" xfId="19"/>
    <cellStyle name="20% - Ênfase3 3 2" xfId="20"/>
    <cellStyle name="20% - Ênfase4 2" xfId="21"/>
    <cellStyle name="20% - Ênfase4 2 2" xfId="22"/>
    <cellStyle name="20% - Ênfase4 3" xfId="23"/>
    <cellStyle name="20% - Ênfase4 3 2" xfId="24"/>
    <cellStyle name="20% - Ênfase5 2" xfId="25"/>
    <cellStyle name="20% - Ênfase5 2 2" xfId="26"/>
    <cellStyle name="20% - Ênfase5 3" xfId="27"/>
    <cellStyle name="20% - Ênfase5 3 2" xfId="28"/>
    <cellStyle name="20% - Ênfase6 2" xfId="29"/>
    <cellStyle name="20% - Ênfase6 2 2" xfId="30"/>
    <cellStyle name="20% - Ênfase6 3" xfId="31"/>
    <cellStyle name="20% - Ênfase6 3 2" xfId="32"/>
    <cellStyle name="40% - Ênfase1 2" xfId="33"/>
    <cellStyle name="40% - Ênfase1 2 2" xfId="34"/>
    <cellStyle name="40% - Ênfase1 3" xfId="35"/>
    <cellStyle name="40% - Ênfase1 3 2" xfId="36"/>
    <cellStyle name="40% - Ênfase2 2" xfId="37"/>
    <cellStyle name="40% - Ênfase2 2 2" xfId="38"/>
    <cellStyle name="40% - Ênfase2 3" xfId="39"/>
    <cellStyle name="40% - Ênfase2 3 2" xfId="40"/>
    <cellStyle name="40% - Ênfase3 2" xfId="41"/>
    <cellStyle name="40% - Ênfase3 2 2" xfId="42"/>
    <cellStyle name="40% - Ênfase3 3" xfId="43"/>
    <cellStyle name="40% - Ênfase3 3 2" xfId="44"/>
    <cellStyle name="40% - Ênfase4 2" xfId="45"/>
    <cellStyle name="40% - Ênfase4 2 2" xfId="46"/>
    <cellStyle name="40% - Ênfase4 3" xfId="47"/>
    <cellStyle name="40% - Ênfase4 3 2" xfId="48"/>
    <cellStyle name="40% - Ênfase5 2" xfId="49"/>
    <cellStyle name="40% - Ênfase5 2 2" xfId="50"/>
    <cellStyle name="40% - Ênfase5 3" xfId="51"/>
    <cellStyle name="40% - Ênfase5 3 2" xfId="52"/>
    <cellStyle name="40% - Ênfase6 2" xfId="53"/>
    <cellStyle name="40% - Ênfase6 2 2" xfId="54"/>
    <cellStyle name="40% - Ênfase6 3" xfId="55"/>
    <cellStyle name="40% - Ênfase6 3 2" xfId="56"/>
    <cellStyle name="60% - Ênfase1 2" xfId="57"/>
    <cellStyle name="60% - Ênfase1 3" xfId="58"/>
    <cellStyle name="60% - Ênfase2 2" xfId="59"/>
    <cellStyle name="60% - Ênfase2 3" xfId="60"/>
    <cellStyle name="60% - Ênfase3 2" xfId="61"/>
    <cellStyle name="60% - Ênfase3 3" xfId="62"/>
    <cellStyle name="60% - Ênfase4 2" xfId="63"/>
    <cellStyle name="60% - Ênfase4 3" xfId="64"/>
    <cellStyle name="60% - Ênfase5 2" xfId="65"/>
    <cellStyle name="60% - Ênfase5 3" xfId="66"/>
    <cellStyle name="60% - Ênfase6 2" xfId="67"/>
    <cellStyle name="60% - Ênfase6 3" xfId="68"/>
    <cellStyle name="Bom 2" xfId="69"/>
    <cellStyle name="Bom 3" xfId="70"/>
    <cellStyle name="Cálculo 2" xfId="71"/>
    <cellStyle name="Cálculo 3" xfId="72"/>
    <cellStyle name="Cancel" xfId="73"/>
    <cellStyle name="Célula de Verificação 2" xfId="74"/>
    <cellStyle name="Célula de Verificação 3" xfId="75"/>
    <cellStyle name="Célula Vinculada 2" xfId="76"/>
    <cellStyle name="Célula Vinculada 3" xfId="77"/>
    <cellStyle name="Ênfase1 2" xfId="78"/>
    <cellStyle name="Ênfase1 3" xfId="79"/>
    <cellStyle name="Ênfase2 2" xfId="80"/>
    <cellStyle name="Ênfase2 3" xfId="81"/>
    <cellStyle name="Ênfase3 2" xfId="82"/>
    <cellStyle name="Ênfase3 3" xfId="83"/>
    <cellStyle name="Ênfase4 2" xfId="84"/>
    <cellStyle name="Ênfase4 3" xfId="85"/>
    <cellStyle name="Ênfase5 2" xfId="86"/>
    <cellStyle name="Ênfase5 3" xfId="87"/>
    <cellStyle name="Ênfase6 2" xfId="88"/>
    <cellStyle name="Ênfase6 3" xfId="89"/>
    <cellStyle name="Entrada 2" xfId="90"/>
    <cellStyle name="Entrada 3" xfId="91"/>
    <cellStyle name="Hyperlink 2" xfId="92"/>
    <cellStyle name="Hyperlink 3" xfId="93"/>
    <cellStyle name="Incorreto 2" xfId="94"/>
    <cellStyle name="Incorreto 3" xfId="95"/>
    <cellStyle name="Moeda" xfId="177" builtinId="4"/>
    <cellStyle name="Moeda 2" xfId="4"/>
    <cellStyle name="Moeda 2 2" xfId="96"/>
    <cellStyle name="Moeda 3" xfId="97"/>
    <cellStyle name="Moeda 4" xfId="98"/>
    <cellStyle name="Moeda 4 2" xfId="99"/>
    <cellStyle name="Moeda 5" xfId="100"/>
    <cellStyle name="Moeda 5 2" xfId="101"/>
    <cellStyle name="Moeda 6" xfId="102"/>
    <cellStyle name="Moeda 7" xfId="103"/>
    <cellStyle name="Moeda 8" xfId="104"/>
    <cellStyle name="Moeda 9" xfId="105"/>
    <cellStyle name="Neutra 2" xfId="106"/>
    <cellStyle name="Neutra 3" xfId="107"/>
    <cellStyle name="Normal" xfId="0" builtinId="0"/>
    <cellStyle name="Normal 10" xfId="5"/>
    <cellStyle name="Normal 11" xfId="108"/>
    <cellStyle name="Normal 12" xfId="109"/>
    <cellStyle name="Normal 12 2" xfId="110"/>
    <cellStyle name="Normal 13" xfId="111"/>
    <cellStyle name="Normal 14" xfId="174"/>
    <cellStyle name="Normal 15" xfId="179"/>
    <cellStyle name="Normal 2" xfId="112"/>
    <cellStyle name="Normal 3" xfId="113"/>
    <cellStyle name="Normal 4" xfId="114"/>
    <cellStyle name="Normal 5" xfId="115"/>
    <cellStyle name="Normal 6" xfId="116"/>
    <cellStyle name="Normal 7" xfId="117"/>
    <cellStyle name="Normal 8" xfId="118"/>
    <cellStyle name="Normal 9" xfId="119"/>
    <cellStyle name="Normal_Plan1 2" xfId="6"/>
    <cellStyle name="Normal_Proposta Final 2" xfId="1"/>
    <cellStyle name="Nota 2" xfId="120"/>
    <cellStyle name="Nota 2 2" xfId="121"/>
    <cellStyle name="Nota 3" xfId="122"/>
    <cellStyle name="Nota 3 2" xfId="123"/>
    <cellStyle name="Porcentagem" xfId="178" builtinId="5"/>
    <cellStyle name="Porcentagem 10" xfId="124"/>
    <cellStyle name="Porcentagem 2" xfId="3"/>
    <cellStyle name="Porcentagem 3" xfId="125"/>
    <cellStyle name="Porcentagem 4" xfId="126"/>
    <cellStyle name="Porcentagem 5" xfId="127"/>
    <cellStyle name="Porcentagem 6" xfId="128"/>
    <cellStyle name="Porcentagem 7" xfId="129"/>
    <cellStyle name="Porcentagem 8" xfId="130"/>
    <cellStyle name="Porcentagem 9" xfId="131"/>
    <cellStyle name="Porcentagem_Pasta1 2" xfId="7"/>
    <cellStyle name="Porcentagem_Proposta Final 2" xfId="8"/>
    <cellStyle name="Saída 2" xfId="132"/>
    <cellStyle name="Saída 3" xfId="133"/>
    <cellStyle name="Separador de milhares" xfId="176" builtinId="3"/>
    <cellStyle name="Separador de milhares 10" xfId="134"/>
    <cellStyle name="Separador de milhares 11" xfId="135"/>
    <cellStyle name="Separador de milhares 12" xfId="136"/>
    <cellStyle name="Separador de milhares 13" xfId="137"/>
    <cellStyle name="Separador de milhares 14" xfId="138"/>
    <cellStyle name="Separador de milhares 14 2" xfId="139"/>
    <cellStyle name="Separador de milhares 15" xfId="140"/>
    <cellStyle name="Separador de milhares 15 2" xfId="141"/>
    <cellStyle name="Separador de milhares 16" xfId="142"/>
    <cellStyle name="Separador de milhares 17" xfId="143"/>
    <cellStyle name="Separador de milhares 18" xfId="144"/>
    <cellStyle name="Separador de milhares 19" xfId="145"/>
    <cellStyle name="Separador de milhares 2" xfId="146"/>
    <cellStyle name="Separador de milhares 2 2" xfId="147"/>
    <cellStyle name="Separador de milhares 20" xfId="175"/>
    <cellStyle name="Separador de milhares 3" xfId="148"/>
    <cellStyle name="Separador de milhares 4" xfId="149"/>
    <cellStyle name="Separador de milhares 5" xfId="150"/>
    <cellStyle name="Separador de milhares 6" xfId="151"/>
    <cellStyle name="Separador de milhares 7" xfId="152"/>
    <cellStyle name="Separador de milhares 8" xfId="153"/>
    <cellStyle name="Separador de milhares 9" xfId="154"/>
    <cellStyle name="Texto de Aviso 2" xfId="155"/>
    <cellStyle name="Texto de Aviso 3" xfId="156"/>
    <cellStyle name="Texto Explicativo 2" xfId="157"/>
    <cellStyle name="Texto Explicativo 3" xfId="158"/>
    <cellStyle name="Título 1 1" xfId="159"/>
    <cellStyle name="Título 1 2" xfId="160"/>
    <cellStyle name="Título 1 3" xfId="161"/>
    <cellStyle name="Título 2 2" xfId="162"/>
    <cellStyle name="Título 2 3" xfId="163"/>
    <cellStyle name="Título 3 2" xfId="164"/>
    <cellStyle name="Título 3 3" xfId="165"/>
    <cellStyle name="Título 4 2" xfId="166"/>
    <cellStyle name="Título 4 3" xfId="167"/>
    <cellStyle name="Título 5" xfId="168"/>
    <cellStyle name="Título 6" xfId="169"/>
    <cellStyle name="Total 2" xfId="170"/>
    <cellStyle name="Total 3" xfId="171"/>
    <cellStyle name="Vírgula 2" xfId="172"/>
    <cellStyle name="Vírgula 2 2" xfId="2"/>
    <cellStyle name="Vírgula 3" xfId="17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171450</xdr:rowOff>
    </xdr:from>
    <xdr:to>
      <xdr:col>11</xdr:col>
      <xdr:colOff>9525</xdr:colOff>
      <xdr:row>46</xdr:row>
      <xdr:rowOff>123826</xdr:rowOff>
    </xdr:to>
    <xdr:sp macro="" textlink="">
      <xdr:nvSpPr>
        <xdr:cNvPr id="4" name="CaixaDeTexto 3"/>
        <xdr:cNvSpPr txBox="1"/>
      </xdr:nvSpPr>
      <xdr:spPr>
        <a:xfrm>
          <a:off x="619125" y="552450"/>
          <a:ext cx="6096000" cy="8791576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just"/>
          <a:r>
            <a:rPr lang="pt-BR" sz="1100" u="sng">
              <a:solidFill>
                <a:schemeClr val="dk1"/>
              </a:solidFill>
              <a:latin typeface="+mn-lt"/>
              <a:ea typeface="+mn-ea"/>
              <a:cs typeface="+mn-cs"/>
            </a:rPr>
            <a:t>Para o preenchimento da proposta inicial no Portal de Compras/MG, o licitante deverá, de antemão, utilizar a Planilha de Lances (Apenso XIII do Termo de Referência), disponibilizada no site </a:t>
          </a:r>
          <a:r>
            <a:rPr lang="pt-BR" sz="1100" u="sng">
              <a:solidFill>
                <a:schemeClr val="dk1"/>
              </a:solidFill>
              <a:latin typeface="+mn-lt"/>
              <a:ea typeface="+mn-ea"/>
              <a:cs typeface="+mn-cs"/>
              <a:hlinkClick xmlns:r="http://schemas.openxmlformats.org/officeDocument/2006/relationships" r:id=""/>
            </a:rPr>
            <a:t>www.mpmg.mp.br</a:t>
          </a:r>
          <a:r>
            <a:rPr lang="pt-BR" sz="1100">
              <a:solidFill>
                <a:schemeClr val="dk1"/>
              </a:solidFill>
              <a:latin typeface="+mn-lt"/>
              <a:ea typeface="+mn-ea"/>
              <a:cs typeface="+mn-cs"/>
            </a:rPr>
            <a:t>, “Licitações” – “Processos Licitatórios”, no intuito de, a partir do preço total (anual) do lote único, obter os preços correspondentes a cada item (1 – Serviços de apoio administrativo / 2 – Serviços de Limpeza, Conservação e Manutenção Predial).</a:t>
          </a:r>
        </a:p>
        <a:p>
          <a:pPr algn="just"/>
          <a:r>
            <a:rPr lang="pt-BR" sz="1100" b="1">
              <a:solidFill>
                <a:schemeClr val="dk1"/>
              </a:solidFill>
              <a:latin typeface="+mn-lt"/>
              <a:ea typeface="+mn-ea"/>
              <a:cs typeface="+mn-cs"/>
            </a:rPr>
            <a:t>Apenas o preço total (anual) do lote poderá ser determinado pelos licitantes.</a:t>
          </a:r>
          <a:r>
            <a:rPr lang="pt-BR" sz="1100">
              <a:solidFill>
                <a:schemeClr val="dk1"/>
              </a:solidFill>
              <a:latin typeface="+mn-lt"/>
              <a:ea typeface="+mn-ea"/>
              <a:cs typeface="+mn-cs"/>
            </a:rPr>
            <a:t> Os preços dos itens (1 – Serviços de apoio administrativo / 2 – Serviços de Limpeza, Conservação e Manutenção Predial), por sua vez, </a:t>
          </a:r>
          <a:r>
            <a:rPr lang="pt-BR" sz="1100" b="1" u="sng">
              <a:solidFill>
                <a:schemeClr val="dk1"/>
              </a:solidFill>
              <a:latin typeface="+mn-lt"/>
              <a:ea typeface="+mn-ea"/>
              <a:cs typeface="+mn-cs"/>
            </a:rPr>
            <a:t>não poderão ser arbitrados livremente pelos licitantes</a:t>
          </a:r>
          <a:r>
            <a:rPr lang="pt-BR" sz="1100">
              <a:solidFill>
                <a:schemeClr val="dk1"/>
              </a:solidFill>
              <a:latin typeface="+mn-lt"/>
              <a:ea typeface="+mn-ea"/>
              <a:cs typeface="+mn-cs"/>
            </a:rPr>
            <a:t>, devendo ser observada a proporcionalidade entre os valores previamente cotados, a qual já se encontra delimitada na Planilha de Lances (Apenso XIII do Termo de Referência), elaborada com base na Planilha de Estimativa de Custos e de Composição de Preços da Contratação (Apenso VI do Termo de Referência).</a:t>
          </a:r>
        </a:p>
        <a:p>
          <a:pPr algn="just"/>
          <a:r>
            <a:rPr lang="pt-BR" sz="1100">
              <a:solidFill>
                <a:schemeClr val="dk1"/>
              </a:solidFill>
              <a:latin typeface="+mn-lt"/>
              <a:ea typeface="+mn-ea"/>
              <a:cs typeface="+mn-cs"/>
            </a:rPr>
            <a:t>Assim, para o preenchimento da proposta inicial no Portal de Compras/MG, o licitante deverá inserir o seu preço total do lote (anual) na célula “Q10” (Lance do Pregão) da Planilha de Lances (aba "PLANILHA DE LANCES" do Apenso XIII do Termo de Referência), a qual calculará automaticamente o preço correspondente a cada item, informando-os nas células “C22” e “C23” (Total dos custos das planilhas resumo). Esses preços deverão ser transcritos, então, para os campos próprios da proposta inicial do Portal de Compras/MG.</a:t>
          </a:r>
        </a:p>
        <a:p>
          <a:pPr algn="just"/>
          <a:r>
            <a:rPr lang="pt-BR" sz="1100" b="1">
              <a:solidFill>
                <a:schemeClr val="dk1"/>
              </a:solidFill>
              <a:latin typeface="+mn-lt"/>
              <a:ea typeface="+mn-ea"/>
              <a:cs typeface="+mn-cs"/>
            </a:rPr>
            <a:t>Ressalte-se que o preço total do lote proposto pelo licitante não poderá ultrapassar R$ 34.759.604,04 (trinta e quatro milhões, setecentos e cinquenta e nove mil, seiscentos e quatro reais e quatro centavos), sendo esse o </a:t>
          </a:r>
          <a:r>
            <a:rPr lang="pt-BR" sz="1100" b="1" u="sng">
              <a:solidFill>
                <a:schemeClr val="dk1"/>
              </a:solidFill>
              <a:latin typeface="+mn-lt"/>
              <a:ea typeface="+mn-ea"/>
              <a:cs typeface="+mn-cs"/>
            </a:rPr>
            <a:t>VALOR MÁXIMO</a:t>
          </a:r>
          <a:r>
            <a:rPr lang="pt-BR" sz="1100" b="1">
              <a:solidFill>
                <a:schemeClr val="dk1"/>
              </a:solidFill>
              <a:latin typeface="+mn-lt"/>
              <a:ea typeface="+mn-ea"/>
              <a:cs typeface="+mn-cs"/>
            </a:rPr>
            <a:t> para contratação.</a:t>
          </a:r>
          <a:endParaRPr lang="pt-BR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just"/>
          <a:r>
            <a:rPr lang="pt-BR" sz="1100">
              <a:solidFill>
                <a:schemeClr val="dk1"/>
              </a:solidFill>
              <a:latin typeface="+mn-lt"/>
              <a:ea typeface="+mn-ea"/>
              <a:cs typeface="+mn-cs"/>
            </a:rPr>
            <a:t>O VALOR MÁXIMO supracitado é composto pelos CUSTOS DIRETOS (Valor Fixo), acrescidos dos CUSTOS INDIRETOS de 6% e do LUCRO de 4% (Valores Variáveis - LDI).</a:t>
          </a:r>
        </a:p>
        <a:p>
          <a:pPr algn="just"/>
          <a:r>
            <a:rPr lang="pt-BR" sz="1100">
              <a:solidFill>
                <a:schemeClr val="dk1"/>
              </a:solidFill>
              <a:latin typeface="+mn-lt"/>
              <a:ea typeface="+mn-ea"/>
              <a:cs typeface="+mn-cs"/>
            </a:rPr>
            <a:t>O valor correspondente aos CUSTOS DIRETOS mais impostos totaliza R$ 31.534.071,27 (trinta e um milhões, quinhentos e trinta e quatro mil, setenta e um reais e vinte e sete centavos). </a:t>
          </a:r>
          <a:r>
            <a:rPr lang="pt-BR" sz="1100" b="1">
              <a:solidFill>
                <a:schemeClr val="dk1"/>
              </a:solidFill>
              <a:latin typeface="+mn-lt"/>
              <a:ea typeface="+mn-ea"/>
              <a:cs typeface="+mn-cs"/>
            </a:rPr>
            <a:t>Esse valor corresponde ao </a:t>
          </a:r>
          <a:r>
            <a:rPr lang="pt-BR" sz="1100" b="1" u="sng">
              <a:solidFill>
                <a:schemeClr val="dk1"/>
              </a:solidFill>
              <a:latin typeface="+mn-lt"/>
              <a:ea typeface="+mn-ea"/>
              <a:cs typeface="+mn-cs"/>
            </a:rPr>
            <a:t>CUSTO MÍNIMO</a:t>
          </a:r>
          <a:r>
            <a:rPr lang="pt-BR" sz="1100" b="1">
              <a:solidFill>
                <a:schemeClr val="dk1"/>
              </a:solidFill>
              <a:latin typeface="+mn-lt"/>
              <a:ea typeface="+mn-ea"/>
              <a:cs typeface="+mn-cs"/>
            </a:rPr>
            <a:t> da contratação, não sendo admissível, </a:t>
          </a:r>
          <a:r>
            <a:rPr lang="pt-BR" sz="1100" b="1" u="sng">
              <a:solidFill>
                <a:schemeClr val="dk1"/>
              </a:solidFill>
              <a:latin typeface="+mn-lt"/>
              <a:ea typeface="+mn-ea"/>
              <a:cs typeface="+mn-cs"/>
            </a:rPr>
            <a:t>SOB PENA DE DESCLASSIFICAÇÃO</a:t>
          </a:r>
          <a:r>
            <a:rPr lang="pt-BR" sz="1100" b="1">
              <a:solidFill>
                <a:schemeClr val="dk1"/>
              </a:solidFill>
              <a:latin typeface="+mn-lt"/>
              <a:ea typeface="+mn-ea"/>
              <a:cs typeface="+mn-cs"/>
            </a:rPr>
            <a:t>, propostas e lances inferiores a esse preço. </a:t>
          </a:r>
          <a:endParaRPr lang="pt-BR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just"/>
          <a:r>
            <a:rPr lang="pt-BR" sz="1100" b="1">
              <a:solidFill>
                <a:schemeClr val="dk1"/>
              </a:solidFill>
              <a:latin typeface="+mn-lt"/>
              <a:ea typeface="+mn-ea"/>
              <a:cs typeface="+mn-cs"/>
            </a:rPr>
            <a:t>Apenas será objeto de variação na disputa o valor correspondente à LDI (CUSTOS INDIRETOS + LUCRO), cujo valor máximo é R$ 3.225.532,77 (três milhões, duzentos e vinte e cinco mil, quinhentos e trinta e dois reais e setenta e sete centavos), o qual transcende o valor dos custos diretos e impostos citado no parágrafo anterior, para formar o valor máximo de referência - R$ 34.759.604,04.    </a:t>
          </a:r>
          <a:endParaRPr lang="pt-BR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just"/>
          <a:r>
            <a:rPr lang="pt-BR" sz="1100" b="1" u="sng">
              <a:solidFill>
                <a:schemeClr val="dk1"/>
              </a:solidFill>
              <a:latin typeface="+mn-lt"/>
              <a:ea typeface="+mn-ea"/>
              <a:cs typeface="+mn-cs"/>
            </a:rPr>
            <a:t>ATENÇÃO:</a:t>
          </a:r>
          <a:r>
            <a:rPr lang="pt-BR" sz="1100" b="1">
              <a:solidFill>
                <a:schemeClr val="dk1"/>
              </a:solidFill>
              <a:latin typeface="+mn-lt"/>
              <a:ea typeface="+mn-ea"/>
              <a:cs typeface="+mn-cs"/>
            </a:rPr>
            <a:t> considerando que a PARCELA VARIÁVEL da proposta é composta de CUSTOS INDIRETOS + LUCRO, os licitantes deverão atentar para a </a:t>
          </a:r>
          <a:r>
            <a:rPr lang="pt-BR" sz="1100" b="1" u="sng">
              <a:solidFill>
                <a:schemeClr val="dk1"/>
              </a:solidFill>
              <a:latin typeface="+mn-lt"/>
              <a:ea typeface="+mn-ea"/>
              <a:cs typeface="+mn-cs"/>
            </a:rPr>
            <a:t>exequibilidade</a:t>
          </a:r>
          <a:r>
            <a:rPr lang="pt-BR" sz="1100" b="1">
              <a:solidFill>
                <a:schemeClr val="dk1"/>
              </a:solidFill>
              <a:latin typeface="+mn-lt"/>
              <a:ea typeface="+mn-ea"/>
              <a:cs typeface="+mn-cs"/>
            </a:rPr>
            <a:t> de seus lances. A própria Planilha de Lances impede a inserção de valores muito próximos ao CUSTO MÍNIMO de contratação (R$ 31.534.071,27), visto que CUSTOS INDIRETOS e LUCRO com valores próximos a zero podem inviabilizar a execução contratual.</a:t>
          </a:r>
          <a:endParaRPr lang="pt-BR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just"/>
          <a:r>
            <a:rPr lang="pt-BR" sz="1100">
              <a:solidFill>
                <a:schemeClr val="dk1"/>
              </a:solidFill>
              <a:latin typeface="+mn-lt"/>
              <a:ea typeface="+mn-ea"/>
              <a:cs typeface="+mn-cs"/>
            </a:rPr>
            <a:t>Ao término da sessão de lances, o licitante vencedor deverá preencher a célula “Q10” (Lance do Pregão) da Planilha de Lances com o seu melhor valor, a fim de obter o preço correspondente a cada item (1 – Serviços de apoio administrativo / 2 – Serviços de Limpeza, Conservação e Manutenção Predial), transcrevendo-os para a proposta final (item 3 deste Anexo – “O preço e as especificações mínimas”). </a:t>
          </a:r>
        </a:p>
        <a:p>
          <a:pPr algn="just"/>
          <a:r>
            <a:rPr lang="pt-BR" sz="1100">
              <a:solidFill>
                <a:schemeClr val="dk1"/>
              </a:solidFill>
              <a:latin typeface="+mn-lt"/>
              <a:ea typeface="+mn-ea"/>
              <a:cs typeface="+mn-cs"/>
            </a:rPr>
            <a:t>A Planilha de Lances irá calcular automaticamente também o percentual dos CUSTOS INDIRETOS e do LUCRO correspondentes a cada item/posto de trabalho (apoio, motoristas e limpeza).</a:t>
          </a:r>
        </a:p>
        <a:p>
          <a:pPr algn="just"/>
          <a:r>
            <a:rPr lang="pt-BR" sz="1100">
              <a:solidFill>
                <a:schemeClr val="dk1"/>
              </a:solidFill>
              <a:latin typeface="+mn-lt"/>
              <a:ea typeface="+mn-ea"/>
              <a:cs typeface="+mn-cs"/>
            </a:rPr>
            <a:t>Feito isso, o licitante vencedor deverá lançar os valores dos CUSTOS INDIRETOS e do LUCRO por item/posto de trabalho nas planilhas “Apoio Motoristas” e “Limpeza” (Apenso VI do Termo de Referência), ambos na aba "Base de Dados Módulos 4 e 5" nas células "B58" (Custos Indiretos) e "B66" (Lucro).</a:t>
          </a:r>
        </a:p>
        <a:p>
          <a:pPr algn="just"/>
          <a:r>
            <a:rPr lang="pt-BR" sz="1100">
              <a:solidFill>
                <a:schemeClr val="dk1"/>
              </a:solidFill>
              <a:latin typeface="+mn-lt"/>
              <a:ea typeface="+mn-ea"/>
              <a:cs typeface="+mn-cs"/>
            </a:rPr>
            <a:t>As planilhas para cada localidade e demais planilhas de resumo, constantes no Apenso VI, serão automaticamente preenchidas indicando os valores de Custo Total Mensal e Anual, conforme valor da proposta vencedora.</a:t>
          </a:r>
        </a:p>
        <a:p>
          <a:pPr algn="just"/>
          <a:r>
            <a:rPr lang="pt-BR" sz="1100" b="1">
              <a:solidFill>
                <a:schemeClr val="dk1"/>
              </a:solidFill>
              <a:latin typeface="+mn-lt"/>
              <a:ea typeface="+mn-ea"/>
              <a:cs typeface="+mn-cs"/>
            </a:rPr>
            <a:t>OBS.: o licitante vencedor deverá enviar as planilhas de custos da contratação juntamente com sua proposta final, após solicitação do Pregoeiro, ao final da disputa.</a:t>
          </a:r>
          <a:endParaRPr lang="pt-BR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lang="pt-BR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ISEG%20-%20Terceiriza&#231;&#227;o\EQUIPE%20CUSTOS\CUSTOS%20TR%20NOVOS%20CONTRATOS\CUSTOS%20TR%20-%20Apoio%20e%20Limpeza\PLANILHAS%20FINALIZADAS\OUTROS%20ANEXOS\ANEXO%20VII%20(SUBANEXO%20VI%20DO%20ANEXO%20IV)%20-%20Apoio%20e%20Motorist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ISEG%20-%20Terceiriza&#231;&#227;o\EQUIPE%20CUSTOS\CUSTOS%20TR%20NOVOS%20CONTRATOS\CUSTOS%20TR%20-%20Apoio%20e%20Limpeza\PLANILHAS%20FINALIZADAS\OUTROS%20ANEXOS\ANEXO%20VII%20(SUBANEXO%20VI%20DO%20ANEXO%20IV)%20-%20Limpez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NEXO%20VII%20(SUBANEXO%20VI%20DO%20ANEXO%20IV)%20-%20Apoio%20e%20Motorista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NEXO%20VII%20(SUBANEXO%20VI%20DO%20ANEXO%20IV)%20-%20Limpez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~1\vanessa\CONFIG~1\Temp\ANEXO%20IX%20(QUADRO%20CONSOLIDADO)%20e%20ANEXO%20X%20(PLANILHA%20DE%20CUSTOS%20GLOBAL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gjmg8\dsgt$\DOCUME~1\vanessa\CONFIG~1\Temp\ANEXO%20IX%20(QUADRO%20CONSOLIDADO)%20e%20ANEXO%20X%20(PLANILHA%20DE%20CUSTOS%20GLOBAL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SS APOIO"/>
      <sheetName val="Uniforme Apoio"/>
      <sheetName val="Equipamentos Jardinagem"/>
      <sheetName val="Material de consumo jardinagem"/>
      <sheetName val="CCT"/>
      <sheetName val="Parâmetro"/>
      <sheetName val="Resumo Geral"/>
      <sheetName val="Resumo Cat"/>
      <sheetName val="TOTALIZADORA MÓDULOS"/>
      <sheetName val="BASE COMPOSIÇÃO MÓDULOS 4 E 5"/>
      <sheetName val="CARGOS BH"/>
      <sheetName val="CARGOS SEAC BH"/>
      <sheetName val="ALMOXARIFE BH"/>
      <sheetName val=" ASCENSORISTA BH "/>
      <sheetName val=" AUX CADASTRO EXPEDIÇÃO BH "/>
      <sheetName val=" AUX ARQUIVO BH"/>
      <sheetName val=" AUX MAN PREDIAL BH "/>
      <sheetName val="BOMBEIRO HIDRAULICO BH "/>
      <sheetName val=" CARREGADOR BH "/>
      <sheetName val="CONTÍNUO BH"/>
      <sheetName val="COPEIRO BH "/>
      <sheetName val="COZINHEIRO BH"/>
      <sheetName val="ELETRICISTA BH  "/>
      <sheetName val=" GARÇOM BH"/>
      <sheetName val="JARDINEIRO BH  "/>
      <sheetName val="LAVADOR DE VEIC BH  "/>
      <sheetName val=" MANOBRISTA BH"/>
      <sheetName val="MARCENEIRO BH  "/>
      <sheetName val="PEDREIRO BH  "/>
      <sheetName val="PINTOR BH   "/>
      <sheetName val=" PORTEIRO BH 220 "/>
      <sheetName val=" PORTEIRO BH 12x36 DIURNO "/>
      <sheetName val=" PORTEIRO BH 12x36 NOTURNO"/>
      <sheetName val=" RECEPCIONISTA 220 BH"/>
      <sheetName val=" RECEPCIONISTA 150 H BH"/>
      <sheetName val="SERRALHEIRO BH "/>
      <sheetName val=" SUP. MAN. VEÍCULOS BH"/>
      <sheetName val="MECANICO CLIMATIZAÇÃO BH"/>
      <sheetName val="CARGOS SETTASPOC BH"/>
      <sheetName val=" DIGITADOR BH"/>
      <sheetName val="OP. MAQ. REP BH "/>
      <sheetName val=" TÉC. DE MANUT. ELET. I BH"/>
      <sheetName val=" TÉC. DE MANUT. ELET. II BH "/>
      <sheetName val=" TÉC. DE MANUT. ELET. IV BH "/>
      <sheetName val="CARGOS SINTEL BH "/>
      <sheetName val=" TELEFONISTA 150 H BH"/>
      <sheetName val="CARGOS SINTERT BH "/>
      <sheetName val=" TÉC. MANUT. EQUIP. AUD E VI BH"/>
      <sheetName val="CARGOS RODOVIÁRIOS BH "/>
      <sheetName val="MOTORISTAS BH"/>
      <sheetName val="CARGOS ALMENARA"/>
      <sheetName val=" PORTEIRO ALMENARA 220  "/>
      <sheetName val="CARGOS ARAÇUAÍ"/>
      <sheetName val=" PORTEIRO ARAÇUAÍ 220 "/>
      <sheetName val="CARGOS ARAGUARI"/>
      <sheetName val=" PORTEIRO ARAGUARI 220 "/>
      <sheetName val="CARGOS ARAXÁ"/>
      <sheetName val=" PORTEIRO 220 - ARAXÁ "/>
      <sheetName val=" RECEPCIONISTA ARAXÁ 150"/>
      <sheetName val="CARGOS ARCOS"/>
      <sheetName val=" RECEPCIONISTA ARCOS 150"/>
      <sheetName val="CARGOS ARINOS"/>
      <sheetName val=" PORTEIRO ARINOS 220 "/>
      <sheetName val="CARGOS BARBACENA"/>
      <sheetName val="MOTORISTA BARBACENA"/>
      <sheetName val="CARGOS BETIM"/>
      <sheetName val="CARGOS SIND-ASSEIO BETIM "/>
      <sheetName val=" RECEPCIONISTA BETIM 150"/>
      <sheetName val="CARGOS RODOVIÁRIOS BETIM"/>
      <sheetName val="MOTORISTA BETIM"/>
      <sheetName val="CARGOS CAETÉ"/>
      <sheetName val=" PORTEIRO CAETÉ 12X36 DIURNO"/>
      <sheetName val="PORTEIRO CAETE 12x36 NOTURNO"/>
      <sheetName val="CARGOS CARATINGA "/>
      <sheetName val="MOTORISTA CARATINGA"/>
      <sheetName val="CARGOS CONS. LAFAIETE"/>
      <sheetName val="CARGO FETHEMG IN CONS. LAFAIETE"/>
      <sheetName val=" PORTEIRO CON. LAFA. 12x36 DIUR"/>
      <sheetName val="PORTEIRO CON. LAFAI 12x36 NOTUR"/>
      <sheetName val="RECEPCIONISTA CON. LAFAIETE 150"/>
      <sheetName val="CARGO RODOVIÁRIOS CONS.LAFAIET "/>
      <sheetName val="MOTORISTA CONSELHEIRO LAFAIETE"/>
      <sheetName val="CARGOS CONS. PENA"/>
      <sheetName val=" PORTEIRO CONSELHEIRO PENA 220"/>
      <sheetName val="CARGOS CONTAGEM"/>
      <sheetName val="CARGO SIND ASSEIO CONTAGEM"/>
      <sheetName val="COPEIRO CONTAGEM"/>
      <sheetName val="RECEPCIONISTA CONTAGEM 150"/>
      <sheetName val="CARGOS RODOVIÁRIOS CONTAGEM "/>
      <sheetName val="MOTORISTA CONTAGEM"/>
      <sheetName val="CARGOS DIAMANTINA"/>
      <sheetName val="CARGOS CCT CURVELO DIAMANTINA "/>
      <sheetName val=" PORTEIRO DIAMANTINA 12x36 DIUR"/>
      <sheetName val="PORTEIRO DIAMANTINA 12x36 NOTUR"/>
      <sheetName val="CARGOS RODOVIÁRIOS DIAMANTINA "/>
      <sheetName val="MOTORISTA DIAMANTINA"/>
      <sheetName val="CARGOS DIVINÓPOLIS"/>
      <sheetName val="CARGOS SETTASPOC DIVINÓPOLIS"/>
      <sheetName val="TEC. MANU. ELET III  DIVINOPOLI"/>
      <sheetName val="CARGOS RODOVIÁRIOS DIVINÓPOLIS "/>
      <sheetName val="MOTORISTA DIVINÓPOLIS"/>
      <sheetName val="CARGOS GOV. VALADARES"/>
      <sheetName val="CARGOS CCT GV GOV. VALADARES"/>
      <sheetName val=" PORTEIRO GOV. VALADA 12x36 DIU"/>
      <sheetName val="PORTEIRO GOV. VALADA 12x36 NOTU"/>
      <sheetName val="CARGO SETTASPOC GOV. VALADARES"/>
      <sheetName val=" TÉC. MANUT. ELET. III GOV. VAL"/>
      <sheetName val="CARGO RODOVIARIOS GOV. VALADARE"/>
      <sheetName val="MOTORISTA GOV. VALADARES"/>
      <sheetName val="CARGOS IBIÁ"/>
      <sheetName val=" PORTEIRO IBIÁ 220 "/>
      <sheetName val="CARGOS IBIRITÉ"/>
      <sheetName val=" PORTEIRO IBIRITÉ 12x36 DIURNO"/>
      <sheetName val="PORTEIRO IBIRITÉ 12x36  NOTURNO"/>
      <sheetName val="CARGOS IPATINGA  "/>
      <sheetName val="RECEPCIONISTA IPATINGA 150"/>
      <sheetName val="CARGOS ITABIRA "/>
      <sheetName val=" PORTEIRO ITABIRA 12X36 DIURNO"/>
      <sheetName val="PORTEIRO ITABIRA 12x36 NOTURNO"/>
      <sheetName val="CARGOS ITAJUBÁ"/>
      <sheetName val=" PORTEIRO ITAJUBÁ 220  "/>
      <sheetName val="CARGOS ITAÚNA"/>
      <sheetName val=" PORTEIRO ITAUNA 220  "/>
      <sheetName val="RECEPCIONISTA ITAÚNA 150 "/>
      <sheetName val="CARGOS ITUIUTABA"/>
      <sheetName val="CARGOS ALTO PARANAIBA ITUIUTABA"/>
      <sheetName val=" PORTEIRO ITUIUTABA 220  "/>
      <sheetName val="CARGOS RODOVIÁRIOS ITUIUTABA"/>
      <sheetName val="MOTORISTA ITUIUTABA"/>
      <sheetName val="CARGOS JANAÚBA"/>
      <sheetName val=" PORTEIRO JANAÚBA 220"/>
      <sheetName val="CARGOS JANUARIA"/>
      <sheetName val=" PORTEIRO JANUÁRIA 220   "/>
      <sheetName val="CARGOS JUIZ DE FORA"/>
      <sheetName val="CARGOS SINDADOS JUIZ DE FORA "/>
      <sheetName val=" TEC. DE MAN. ELETR. III JF"/>
      <sheetName val="CARGO RODOVIÁRIOS JUIZ DE FORA "/>
      <sheetName val="MOTORISTA JUIZ DE FORA"/>
      <sheetName val="CARGOS LAVRAS"/>
      <sheetName val="CARGOS REGIÃO SAO LOUREN LAVRAS"/>
      <sheetName val=" PORTEIRO LAVRAS 220    "/>
      <sheetName val="RECEPCIONISTA LAVRAS 150  "/>
      <sheetName val="CARGOS RODOVIÁRIOS LAVRAS "/>
      <sheetName val="MOTORISTA LAVRAS"/>
      <sheetName val="CARGOS MACHADO"/>
      <sheetName val=" PORTEIRO MACHADO 220  "/>
      <sheetName val="CARGOS MANGA"/>
      <sheetName val=" PORTEIRO MANGA 12x36 DIURNO"/>
      <sheetName val="PORTEIRO MANGA12x36  NOTURNO"/>
      <sheetName val="CARGOS MIRAÍ"/>
      <sheetName val=" PORTEIRO MIRAÍ 220 "/>
      <sheetName val="CARGOS MONTES CLAROS"/>
      <sheetName val="CARGOS CCT MC MONTES CLAROS "/>
      <sheetName val=" PORTEI MONTES CLA 12x36 DIURNO"/>
      <sheetName val="PORTEI MONTES CLAR12x36  NOTURN"/>
      <sheetName val="CARGO SETTASPOC MONTES CLAROS"/>
      <sheetName val=" TEC. DE MAN. ELETR. III MC"/>
      <sheetName val="CARGO RODOVIARIOS MONTES CLAROS"/>
      <sheetName val="MOTORISTA MONTES CLAROS"/>
      <sheetName val="CARGOS NOVA LIMA"/>
      <sheetName val="CARGO SIND ASSEIO NOVA LIMA "/>
      <sheetName val=" PORTEIRO NOVA LIMA 12x36 DIURN"/>
      <sheetName val="PORTEIRO NOVA LIMA12x36 NOTURN"/>
      <sheetName val="RECEPCIONISTA NOVA LIMA 150"/>
      <sheetName val="CARGO RODOVIÁRIOS NOVA LIMA"/>
      <sheetName val="MOTORISTA NOVA LIMA"/>
      <sheetName val="CARGOS NOVA PONTE"/>
      <sheetName val=" PORTEIRO NOVA PONTE 220 "/>
      <sheetName val="CARGOS OLIVEIRA"/>
      <sheetName val="RECEPCIONISTA OLIVEIRA 150 "/>
      <sheetName val="CARGOS OURO PRETO"/>
      <sheetName val=" PORTEIRO OURO PRETO 220  "/>
      <sheetName val="CARGOS PASSOS"/>
      <sheetName val="CARGO REGIÃO DE SAO LOUR PASSOS"/>
      <sheetName val=" PORTEIRO PASSOS 220 "/>
      <sheetName val="RECEPCIONISTA PASSOS 150  "/>
      <sheetName val="CARGOS RODOVIÁRIOS PASSOS "/>
      <sheetName val="MOTORISTA PASSOS"/>
      <sheetName val="CARGOS PATOS DE MINAS"/>
      <sheetName val="MOTORISTA PATOS DE MINAS"/>
      <sheetName val="CARGOS PEDRO LEOPOLDO"/>
      <sheetName val="RECEPCIONISTA PEDRO LEOPOLDO"/>
      <sheetName val="CARGOS POÇOS DE CALDAS"/>
      <sheetName val="MOTORISTA POÇOS DE CALDAS"/>
      <sheetName val="CARGOS PONTE NOVA"/>
      <sheetName val=" PORTEIRO PONTE NOVA 220 "/>
      <sheetName val="CARGOS POUSO ALEGRE"/>
      <sheetName val="MOTORISTA POUSO ALEGRE"/>
      <sheetName val="CARGOS RIBEIRÃO DAS NEVES"/>
      <sheetName val="MOTORISTA RIBEIRÃO DAS NEVES"/>
      <sheetName val="CARGOS SANTA LUZIA "/>
      <sheetName val="MOTORISTA SANTA LUZIA"/>
      <sheetName val="CARGOS SANTO ANTONIO DO MONTE"/>
      <sheetName val=" PORTEIRO SANTO ANT. MONTE 220"/>
      <sheetName val="CARGOS SÃO JOÃO DA PONTE"/>
      <sheetName val=" PORTEIRO SAO J. PONTE 220  "/>
      <sheetName val="CARGOS SÃO JOÃO DEL REI"/>
      <sheetName val="CARGO REGIÃO JF SÃO J. D. REI "/>
      <sheetName val=" PORTEIRO SÃO J. D. REI12X36DIU"/>
      <sheetName val="PORTEIRO SAO J. D. REI12x36NOTU"/>
      <sheetName val="RECEPCIONISTA SÃO JOAO DEL REI"/>
      <sheetName val="CARGO RODOVIÁRIO SÃO J. D. REI "/>
      <sheetName val="MOTORISTA SÃO JOAO DEL REI"/>
      <sheetName val="CARGOS SETE LAGOAS"/>
      <sheetName val="CARGO CCT SETE LAG.SETE LAGOAS "/>
      <sheetName val=" PORTEIRO SETE LAGOAS 12X3 DIUR"/>
      <sheetName val="PORTEIRO SETE LAGOAS 12x36 NOTU"/>
      <sheetName val="CARGOS RODOVIÁRIOS SETE LAGOAS"/>
      <sheetName val="MOTORISTA SETE LAGOAS"/>
      <sheetName val="CARGOS TEÓFILO OTONI"/>
      <sheetName val="CARGOS CCT TEÓFILO OTONI "/>
      <sheetName val=" PORTEIRO TEÓF. OTONI 12X3 DIUR"/>
      <sheetName val="PORTEIRO TEOF. OTONI  12x36 NOT"/>
      <sheetName val="CARGO RODOVIÁRIOS TEÓFILO OTONI"/>
      <sheetName val="MOTORISTA TEÓFILO OTONI"/>
      <sheetName val="CARGOS TRES PONTAS"/>
      <sheetName val=" PORTEIRO TRES PONTAS 12X3DIURN"/>
      <sheetName val="PORTEIRO TRES PONTAS  12x36 NOT"/>
      <sheetName val="CARGOS UBÁ "/>
      <sheetName val="CARGOS CATAGUASES UBÁ "/>
      <sheetName val=" PORTEIRO UBÁ 220"/>
      <sheetName val="CARGOS RODOVIÁRIOS UBÁ "/>
      <sheetName val="MOTORISTA UBÁ"/>
      <sheetName val="CARGOS UBERABA"/>
      <sheetName val="CARGOS CCT UBERABA"/>
      <sheetName val="RECEPCIONISTA UBERABA 150"/>
      <sheetName val="CARGO SETTASPOC UBERABA"/>
      <sheetName val=" TEC. DE MAN. ELETR. III UBERAB"/>
      <sheetName val="CARGO RODOVIÁRIOS UBERABA "/>
      <sheetName val="MOTORISTA UBERABA"/>
      <sheetName val="CARGOS UBERLÂNDIA"/>
      <sheetName val="CARGO CCT UBERLÂNDIA "/>
      <sheetName val=" PORTEIRO UBERLANDIA 220 "/>
      <sheetName val="RECEPCIONISTA UBERLANDIA 150"/>
      <sheetName val="CARGO SETTASPOC UBERLÂNDIA"/>
      <sheetName val=" TEC. DE MAN. ELETR. III UBERL."/>
      <sheetName val="CARGO SINTEL UBERLÂNDIA "/>
      <sheetName val=" TELEFONISTA 150 UBERLANDIA"/>
      <sheetName val="CARGO RODOVIÁRIOS UBERLÂNDIA "/>
      <sheetName val="MOTORISTA UBERLANDIA"/>
      <sheetName val="CARGOS VARGINHA"/>
      <sheetName val="RECEPCIONISTA VARGINHA 150"/>
      <sheetName val="CARGOS VESPASIANO"/>
      <sheetName val="CARGO CCT VESPASIANO"/>
      <sheetName val=" PORTEIRO VESPASIANO 12X3DIURNO"/>
      <sheetName val="PORTEIRO VESPASIANO 12x36 NOTUR"/>
      <sheetName val="RECEPCIONISTA VESPASIANO 150"/>
      <sheetName val="CARGOS RODOVIÁRIOS VESPASIANO "/>
      <sheetName val="MOTORISTA VESPASIANO"/>
    </sheetNames>
    <sheetDataSet>
      <sheetData sheetId="0">
        <row r="3">
          <cell r="A3" t="str">
            <v>Comarca</v>
          </cell>
          <cell r="B3" t="str">
            <v>Apoio e motorista (%)</v>
          </cell>
        </row>
        <row r="4">
          <cell r="A4" t="str">
            <v>Abre Campo</v>
          </cell>
          <cell r="B4">
            <v>0.03</v>
          </cell>
        </row>
        <row r="5">
          <cell r="A5" t="str">
            <v xml:space="preserve">Águas Formosas </v>
          </cell>
          <cell r="B5">
            <v>0.05</v>
          </cell>
        </row>
        <row r="6">
          <cell r="A6" t="str">
            <v>Aiuruoca</v>
          </cell>
          <cell r="B6">
            <v>0.03</v>
          </cell>
        </row>
        <row r="7">
          <cell r="A7" t="str">
            <v>Alfenas</v>
          </cell>
          <cell r="B7">
            <v>0.02</v>
          </cell>
        </row>
        <row r="8">
          <cell r="A8" t="str">
            <v>Almenara</v>
          </cell>
          <cell r="B8">
            <v>0.03</v>
          </cell>
        </row>
        <row r="9">
          <cell r="A9" t="str">
            <v>Andradas</v>
          </cell>
          <cell r="B9">
            <v>0.05</v>
          </cell>
        </row>
        <row r="10">
          <cell r="A10" t="str">
            <v>Araçuaí</v>
          </cell>
          <cell r="B10">
            <v>0.03</v>
          </cell>
        </row>
        <row r="11">
          <cell r="A11" t="str">
            <v>Araguari</v>
          </cell>
          <cell r="B11">
            <v>0.03</v>
          </cell>
        </row>
        <row r="12">
          <cell r="A12" t="str">
            <v>Araxá</v>
          </cell>
          <cell r="B12">
            <v>0.02</v>
          </cell>
        </row>
        <row r="13">
          <cell r="A13" t="str">
            <v>Arcos</v>
          </cell>
          <cell r="B13">
            <v>0.02</v>
          </cell>
        </row>
        <row r="14">
          <cell r="A14" t="str">
            <v>Arinos</v>
          </cell>
          <cell r="B14">
            <v>0.03</v>
          </cell>
        </row>
        <row r="15">
          <cell r="A15" t="str">
            <v>Barbacena</v>
          </cell>
          <cell r="B15">
            <v>3.5000000000000003E-2</v>
          </cell>
        </row>
        <row r="16">
          <cell r="A16" t="str">
            <v>Belo Horizonte</v>
          </cell>
          <cell r="B16">
            <v>0.05</v>
          </cell>
        </row>
        <row r="17">
          <cell r="A17" t="str">
            <v>Betim</v>
          </cell>
          <cell r="B17">
            <v>2.5000000000000001E-2</v>
          </cell>
        </row>
        <row r="18">
          <cell r="A18" t="str">
            <v>Bicas</v>
          </cell>
          <cell r="B18">
            <v>0.02</v>
          </cell>
        </row>
        <row r="19">
          <cell r="A19" t="str">
            <v>Boa Esperança</v>
          </cell>
          <cell r="B19">
            <v>2.8000000000000001E-2</v>
          </cell>
        </row>
        <row r="20">
          <cell r="A20" t="str">
            <v>Caeté</v>
          </cell>
          <cell r="B20">
            <v>0.03</v>
          </cell>
        </row>
        <row r="21">
          <cell r="A21" t="str">
            <v>Campanha</v>
          </cell>
          <cell r="B21">
            <v>0.03</v>
          </cell>
        </row>
        <row r="22">
          <cell r="A22" t="str">
            <v>Campo Belo</v>
          </cell>
          <cell r="B22">
            <v>0.03</v>
          </cell>
        </row>
        <row r="23">
          <cell r="A23" t="str">
            <v>Canápolis</v>
          </cell>
          <cell r="B23">
            <v>0.05</v>
          </cell>
        </row>
        <row r="24">
          <cell r="A24" t="str">
            <v>Capelinha</v>
          </cell>
          <cell r="B24">
            <v>0.03</v>
          </cell>
        </row>
        <row r="25">
          <cell r="A25" t="str">
            <v>Capinópolis</v>
          </cell>
          <cell r="B25">
            <v>0.04</v>
          </cell>
        </row>
        <row r="26">
          <cell r="A26" t="str">
            <v>Carangola</v>
          </cell>
          <cell r="B26">
            <v>0.05</v>
          </cell>
        </row>
        <row r="27">
          <cell r="A27" t="str">
            <v>Caratinga</v>
          </cell>
          <cell r="B27">
            <v>0.03</v>
          </cell>
        </row>
        <row r="28">
          <cell r="A28" t="str">
            <v>Carmo do Paranaíba</v>
          </cell>
          <cell r="B28">
            <v>0.03</v>
          </cell>
        </row>
        <row r="29">
          <cell r="A29" t="str">
            <v>Cássia</v>
          </cell>
          <cell r="B29">
            <v>0.03</v>
          </cell>
        </row>
        <row r="30">
          <cell r="A30" t="str">
            <v>Cláudio</v>
          </cell>
          <cell r="B30">
            <v>0.03</v>
          </cell>
        </row>
        <row r="31">
          <cell r="A31" t="str">
            <v>Congonhas</v>
          </cell>
          <cell r="B31">
            <v>0.02</v>
          </cell>
        </row>
        <row r="32">
          <cell r="A32" t="str">
            <v>Conquista</v>
          </cell>
          <cell r="B32">
            <v>0.03</v>
          </cell>
        </row>
        <row r="33">
          <cell r="A33" t="str">
            <v>Conselheiro Lafaiete</v>
          </cell>
          <cell r="B33">
            <v>0.04</v>
          </cell>
        </row>
        <row r="34">
          <cell r="A34" t="str">
            <v>Conselheiro Pena</v>
          </cell>
          <cell r="B34">
            <v>0.03</v>
          </cell>
        </row>
        <row r="35">
          <cell r="A35" t="str">
            <v>Contagem</v>
          </cell>
          <cell r="B35">
            <v>0.03</v>
          </cell>
        </row>
        <row r="36">
          <cell r="A36" t="str">
            <v>Corinto</v>
          </cell>
          <cell r="B36">
            <v>0.03</v>
          </cell>
        </row>
        <row r="37">
          <cell r="A37" t="str">
            <v>Coromandel</v>
          </cell>
          <cell r="B37">
            <v>0.03</v>
          </cell>
        </row>
        <row r="38">
          <cell r="A38" t="str">
            <v>Coronel Fabriciano</v>
          </cell>
          <cell r="B38">
            <v>0.05</v>
          </cell>
        </row>
        <row r="39">
          <cell r="A39" t="str">
            <v>Curvelo</v>
          </cell>
          <cell r="B39">
            <v>0.03</v>
          </cell>
        </row>
        <row r="40">
          <cell r="A40" t="str">
            <v>Diamantina</v>
          </cell>
          <cell r="B40">
            <v>0.05</v>
          </cell>
        </row>
        <row r="41">
          <cell r="A41" t="str">
            <v>Divinópolis</v>
          </cell>
          <cell r="B41">
            <v>0.05</v>
          </cell>
        </row>
        <row r="42">
          <cell r="A42" t="str">
            <v>Dores do Indaiá</v>
          </cell>
          <cell r="B42">
            <v>0.02</v>
          </cell>
        </row>
        <row r="43">
          <cell r="A43" t="str">
            <v>Formiga</v>
          </cell>
          <cell r="B43">
            <v>0.02</v>
          </cell>
        </row>
        <row r="44">
          <cell r="A44" t="str">
            <v>Frutal</v>
          </cell>
          <cell r="B44">
            <v>0.02</v>
          </cell>
        </row>
        <row r="45">
          <cell r="A45" t="str">
            <v>Governador Valadares</v>
          </cell>
          <cell r="B45">
            <v>0.05</v>
          </cell>
        </row>
        <row r="46">
          <cell r="A46" t="str">
            <v>Guanhães</v>
          </cell>
          <cell r="B46">
            <v>3.5000000000000003E-2</v>
          </cell>
        </row>
        <row r="47">
          <cell r="A47" t="str">
            <v>Ibiá</v>
          </cell>
          <cell r="B47">
            <v>0.02</v>
          </cell>
        </row>
        <row r="48">
          <cell r="A48" t="str">
            <v>Ibirité</v>
          </cell>
          <cell r="B48">
            <v>0.02</v>
          </cell>
        </row>
        <row r="49">
          <cell r="A49" t="str">
            <v>Igarapé</v>
          </cell>
          <cell r="B49">
            <v>0.02</v>
          </cell>
        </row>
        <row r="50">
          <cell r="A50" t="str">
            <v>Ipatinga</v>
          </cell>
          <cell r="B50">
            <v>0.03</v>
          </cell>
        </row>
        <row r="51">
          <cell r="A51" t="str">
            <v>Itabira</v>
          </cell>
          <cell r="B51">
            <v>0.03</v>
          </cell>
        </row>
        <row r="52">
          <cell r="A52" t="str">
            <v>Itabirito</v>
          </cell>
          <cell r="B52">
            <v>0.03</v>
          </cell>
        </row>
        <row r="53">
          <cell r="A53" t="str">
            <v>Itaguara</v>
          </cell>
          <cell r="B53">
            <v>0.02</v>
          </cell>
        </row>
        <row r="54">
          <cell r="A54" t="str">
            <v>Itajubá</v>
          </cell>
          <cell r="B54">
            <v>0.02</v>
          </cell>
        </row>
        <row r="55">
          <cell r="A55" t="str">
            <v>Itambacuri</v>
          </cell>
          <cell r="B55">
            <v>0.03</v>
          </cell>
        </row>
        <row r="56">
          <cell r="A56" t="str">
            <v>Itamonte</v>
          </cell>
          <cell r="B56">
            <v>0.03</v>
          </cell>
        </row>
        <row r="57">
          <cell r="A57" t="str">
            <v>Itanhomi</v>
          </cell>
          <cell r="B57">
            <v>0.04</v>
          </cell>
        </row>
        <row r="58">
          <cell r="A58" t="str">
            <v>Itaúna</v>
          </cell>
          <cell r="B58">
            <v>0.02</v>
          </cell>
        </row>
        <row r="59">
          <cell r="A59" t="str">
            <v>Ituiutaba</v>
          </cell>
          <cell r="B59">
            <v>0.04</v>
          </cell>
        </row>
        <row r="60">
          <cell r="A60" t="str">
            <v>Iturama</v>
          </cell>
          <cell r="B60">
            <v>0.03</v>
          </cell>
        </row>
        <row r="61">
          <cell r="A61" t="str">
            <v>Janaúba</v>
          </cell>
          <cell r="B61">
            <v>0.02</v>
          </cell>
        </row>
        <row r="62">
          <cell r="A62" t="str">
            <v>Januária</v>
          </cell>
          <cell r="B62">
            <v>0.03</v>
          </cell>
        </row>
        <row r="63">
          <cell r="A63" t="str">
            <v>João Pinheiro</v>
          </cell>
          <cell r="B63">
            <v>0.03</v>
          </cell>
        </row>
        <row r="64">
          <cell r="A64" t="str">
            <v>Juiz de Fora</v>
          </cell>
          <cell r="B64">
            <v>0.05</v>
          </cell>
        </row>
        <row r="65">
          <cell r="A65" t="str">
            <v>Lavras</v>
          </cell>
          <cell r="B65">
            <v>0.05</v>
          </cell>
        </row>
        <row r="66">
          <cell r="A66" t="str">
            <v>Luz</v>
          </cell>
          <cell r="B66">
            <v>0.03</v>
          </cell>
        </row>
        <row r="67">
          <cell r="A67" t="str">
            <v>Machado</v>
          </cell>
          <cell r="B67">
            <v>0.02</v>
          </cell>
        </row>
        <row r="68">
          <cell r="A68" t="str">
            <v>Malacacheta</v>
          </cell>
          <cell r="B68">
            <v>0.03</v>
          </cell>
        </row>
        <row r="69">
          <cell r="A69" t="str">
            <v>Manga</v>
          </cell>
          <cell r="B69">
            <v>0.02</v>
          </cell>
        </row>
        <row r="70">
          <cell r="A70" t="str">
            <v>Mariana</v>
          </cell>
          <cell r="B70">
            <v>0.03</v>
          </cell>
        </row>
        <row r="71">
          <cell r="A71" t="str">
            <v>Mateus Leme</v>
          </cell>
          <cell r="B71">
            <v>0.02</v>
          </cell>
        </row>
        <row r="72">
          <cell r="A72" t="str">
            <v>Matozinhos</v>
          </cell>
          <cell r="B72">
            <v>0.03</v>
          </cell>
        </row>
        <row r="73">
          <cell r="A73" t="str">
            <v>Minas Novas</v>
          </cell>
          <cell r="B73">
            <v>0.03</v>
          </cell>
        </row>
        <row r="74">
          <cell r="A74" t="str">
            <v>Miraí</v>
          </cell>
          <cell r="B74">
            <v>0.03</v>
          </cell>
        </row>
        <row r="75">
          <cell r="A75" t="str">
            <v>Monte Azul</v>
          </cell>
          <cell r="B75">
            <v>0.03</v>
          </cell>
        </row>
        <row r="76">
          <cell r="A76" t="str">
            <v>Montes Claros</v>
          </cell>
          <cell r="B76">
            <v>0.03</v>
          </cell>
        </row>
        <row r="77">
          <cell r="A77" t="str">
            <v>Morada Nova de Minas</v>
          </cell>
          <cell r="B77">
            <v>0.02</v>
          </cell>
        </row>
        <row r="78">
          <cell r="A78" t="str">
            <v>Muriaé</v>
          </cell>
          <cell r="B78">
            <v>0.03</v>
          </cell>
        </row>
        <row r="79">
          <cell r="A79" t="str">
            <v>Muzambinho</v>
          </cell>
          <cell r="B79">
            <v>0.03</v>
          </cell>
        </row>
        <row r="80">
          <cell r="A80" t="str">
            <v>Nova Era</v>
          </cell>
          <cell r="B80">
            <v>0.03</v>
          </cell>
        </row>
        <row r="81">
          <cell r="A81" t="str">
            <v>Nova Lima</v>
          </cell>
          <cell r="B81">
            <v>0.03</v>
          </cell>
        </row>
        <row r="82">
          <cell r="A82" t="str">
            <v>Nova Ponte</v>
          </cell>
          <cell r="B82">
            <v>0.02</v>
          </cell>
        </row>
        <row r="83">
          <cell r="A83" t="str">
            <v>Nova Serrana</v>
          </cell>
          <cell r="B83">
            <v>0.02</v>
          </cell>
        </row>
        <row r="84">
          <cell r="A84" t="str">
            <v>Oliveira</v>
          </cell>
          <cell r="B84">
            <v>0.03</v>
          </cell>
        </row>
        <row r="85">
          <cell r="A85" t="str">
            <v>Ouro Fino</v>
          </cell>
          <cell r="B85">
            <v>0.02</v>
          </cell>
        </row>
        <row r="86">
          <cell r="A86" t="str">
            <v>Ouro Preto</v>
          </cell>
          <cell r="B86">
            <v>0.03</v>
          </cell>
        </row>
        <row r="87">
          <cell r="A87" t="str">
            <v>Pará de Minas</v>
          </cell>
          <cell r="B87">
            <v>0.03</v>
          </cell>
        </row>
        <row r="88">
          <cell r="A88" t="str">
            <v>Paracatu</v>
          </cell>
          <cell r="B88">
            <v>2.5000000000000001E-2</v>
          </cell>
        </row>
        <row r="89">
          <cell r="A89" t="str">
            <v>Paraopeba</v>
          </cell>
          <cell r="B89">
            <v>0.03</v>
          </cell>
        </row>
        <row r="90">
          <cell r="A90" t="str">
            <v>Passos</v>
          </cell>
          <cell r="B90">
            <v>0.03</v>
          </cell>
        </row>
        <row r="91">
          <cell r="A91" t="str">
            <v>Patos de Minas</v>
          </cell>
          <cell r="B91">
            <v>0.02</v>
          </cell>
        </row>
        <row r="92">
          <cell r="A92" t="str">
            <v>Pedro Leopoldo</v>
          </cell>
          <cell r="B92">
            <v>0.02</v>
          </cell>
        </row>
        <row r="93">
          <cell r="A93" t="str">
            <v>Pirapetinga</v>
          </cell>
          <cell r="B93">
            <v>0.02</v>
          </cell>
        </row>
        <row r="94">
          <cell r="A94" t="str">
            <v>Pirapora</v>
          </cell>
          <cell r="B94">
            <v>0.05</v>
          </cell>
        </row>
        <row r="95">
          <cell r="A95" t="str">
            <v>Pitangui</v>
          </cell>
          <cell r="B95">
            <v>0.02</v>
          </cell>
        </row>
        <row r="96">
          <cell r="A96" t="str">
            <v>Piumhi</v>
          </cell>
          <cell r="B96">
            <v>0.05</v>
          </cell>
        </row>
        <row r="97">
          <cell r="A97" t="str">
            <v>Poço Fundo</v>
          </cell>
          <cell r="B97">
            <v>0.03</v>
          </cell>
        </row>
        <row r="98">
          <cell r="A98" t="str">
            <v>Poços de Caldas</v>
          </cell>
          <cell r="B98">
            <v>0.05</v>
          </cell>
        </row>
        <row r="99">
          <cell r="A99" t="str">
            <v>Pompéu</v>
          </cell>
          <cell r="B99">
            <v>0.02</v>
          </cell>
        </row>
        <row r="100">
          <cell r="A100" t="str">
            <v>Ponte Nova</v>
          </cell>
          <cell r="B100">
            <v>0.03</v>
          </cell>
        </row>
        <row r="101">
          <cell r="A101" t="str">
            <v>Porteirinha</v>
          </cell>
          <cell r="B101">
            <v>0.03</v>
          </cell>
        </row>
        <row r="102">
          <cell r="A102" t="str">
            <v>Pouso Alegre</v>
          </cell>
          <cell r="B102">
            <v>0.02</v>
          </cell>
        </row>
        <row r="103">
          <cell r="A103" t="str">
            <v>Resplendor</v>
          </cell>
          <cell r="B103">
            <v>0.05</v>
          </cell>
        </row>
        <row r="104">
          <cell r="A104" t="str">
            <v>Ribeirão das Neves</v>
          </cell>
          <cell r="B104">
            <v>0.04</v>
          </cell>
        </row>
        <row r="105">
          <cell r="A105" t="str">
            <v>Rio Novo</v>
          </cell>
          <cell r="B105">
            <v>0.05</v>
          </cell>
        </row>
        <row r="106">
          <cell r="A106" t="str">
            <v>Rio Pardo de Minas</v>
          </cell>
          <cell r="B106">
            <v>0.05</v>
          </cell>
        </row>
        <row r="107">
          <cell r="A107" t="str">
            <v>Sabará</v>
          </cell>
          <cell r="B107">
            <v>0.02</v>
          </cell>
        </row>
        <row r="108">
          <cell r="A108" t="str">
            <v>Sacramento</v>
          </cell>
          <cell r="B108">
            <v>0.03</v>
          </cell>
        </row>
        <row r="109">
          <cell r="A109" t="str">
            <v>Salinas</v>
          </cell>
          <cell r="B109">
            <v>0.04</v>
          </cell>
        </row>
        <row r="110">
          <cell r="A110" t="str">
            <v>Santa Luzia</v>
          </cell>
          <cell r="B110">
            <v>0.02</v>
          </cell>
        </row>
        <row r="111">
          <cell r="A111" t="str">
            <v>Santa Maria do Suaçui</v>
          </cell>
          <cell r="B111">
            <v>0.03</v>
          </cell>
        </row>
        <row r="112">
          <cell r="A112" t="str">
            <v>Santa Rita do Sapucaí</v>
          </cell>
          <cell r="B112">
            <v>0.03</v>
          </cell>
        </row>
        <row r="113">
          <cell r="A113" t="str">
            <v>Santa Vitória</v>
          </cell>
          <cell r="B113">
            <v>0.04</v>
          </cell>
        </row>
        <row r="114">
          <cell r="A114" t="str">
            <v>Santo Antônio do Monte</v>
          </cell>
          <cell r="B114">
            <v>0.03</v>
          </cell>
        </row>
        <row r="115">
          <cell r="A115" t="str">
            <v>Santos Dumont</v>
          </cell>
          <cell r="B115">
            <v>0.03</v>
          </cell>
        </row>
        <row r="116">
          <cell r="A116" t="str">
            <v>São Franciso</v>
          </cell>
          <cell r="B116">
            <v>0.02</v>
          </cell>
        </row>
        <row r="117">
          <cell r="A117" t="str">
            <v>São Gonçalo do Sapucaí</v>
          </cell>
          <cell r="B117">
            <v>0.02</v>
          </cell>
        </row>
        <row r="118">
          <cell r="A118" t="str">
            <v>São João da Ponte</v>
          </cell>
          <cell r="B118">
            <v>3.5000000000000003E-2</v>
          </cell>
        </row>
        <row r="119">
          <cell r="A119" t="str">
            <v>São João Del Rey</v>
          </cell>
          <cell r="B119">
            <v>0.02</v>
          </cell>
        </row>
        <row r="120">
          <cell r="A120" t="str">
            <v>São Joaquim de Bicas</v>
          </cell>
          <cell r="B120">
            <v>0.02</v>
          </cell>
        </row>
        <row r="121">
          <cell r="A121" t="str">
            <v>São Lourenço</v>
          </cell>
          <cell r="B121">
            <v>0.03</v>
          </cell>
        </row>
        <row r="122">
          <cell r="A122" t="str">
            <v>São Romão</v>
          </cell>
          <cell r="B122">
            <v>0.03</v>
          </cell>
        </row>
        <row r="123">
          <cell r="A123" t="str">
            <v>São Sebatião do Paraiso</v>
          </cell>
          <cell r="B123">
            <v>0.03</v>
          </cell>
        </row>
        <row r="124">
          <cell r="A124" t="str">
            <v>Sete Lagoas</v>
          </cell>
          <cell r="B124">
            <v>0.03</v>
          </cell>
        </row>
        <row r="125">
          <cell r="A125" t="str">
            <v>Taiobeiras</v>
          </cell>
          <cell r="B125">
            <v>0.03</v>
          </cell>
        </row>
        <row r="126">
          <cell r="A126" t="str">
            <v>Teófilo Otoni</v>
          </cell>
          <cell r="B126">
            <v>0.02</v>
          </cell>
        </row>
        <row r="127">
          <cell r="A127" t="str">
            <v>Timóteo</v>
          </cell>
          <cell r="B127">
            <v>0.03</v>
          </cell>
        </row>
        <row r="128">
          <cell r="A128" t="str">
            <v>Três Pontas</v>
          </cell>
          <cell r="B128">
            <v>2.5000000000000001E-2</v>
          </cell>
        </row>
        <row r="129">
          <cell r="A129" t="str">
            <v>Tupaciguara</v>
          </cell>
          <cell r="B129">
            <v>0.02</v>
          </cell>
        </row>
        <row r="130">
          <cell r="A130" t="str">
            <v>Turmalina</v>
          </cell>
          <cell r="B130">
            <v>0.03</v>
          </cell>
        </row>
        <row r="131">
          <cell r="A131" t="str">
            <v>Ubá</v>
          </cell>
          <cell r="B131">
            <v>0.03</v>
          </cell>
        </row>
        <row r="132">
          <cell r="A132" t="str">
            <v>Uberaba</v>
          </cell>
          <cell r="B132">
            <v>0.03</v>
          </cell>
        </row>
        <row r="133">
          <cell r="A133" t="str">
            <v>Uberlândia</v>
          </cell>
          <cell r="B133">
            <v>0.02</v>
          </cell>
        </row>
        <row r="134">
          <cell r="A134" t="str">
            <v>Varginha</v>
          </cell>
          <cell r="B134">
            <v>0.03</v>
          </cell>
        </row>
        <row r="135">
          <cell r="A135" t="str">
            <v>Vespasiano</v>
          </cell>
          <cell r="B135">
            <v>0.02</v>
          </cell>
        </row>
        <row r="136">
          <cell r="A136" t="str">
            <v>Viçosa</v>
          </cell>
          <cell r="B136">
            <v>0.03</v>
          </cell>
        </row>
      </sheetData>
      <sheetData sheetId="1">
        <row r="9">
          <cell r="BM9">
            <v>33.270000000000003</v>
          </cell>
        </row>
        <row r="10">
          <cell r="BM10">
            <v>81.430000000000007</v>
          </cell>
        </row>
        <row r="11">
          <cell r="BM11">
            <v>35.9</v>
          </cell>
        </row>
        <row r="12">
          <cell r="BM12">
            <v>38.01</v>
          </cell>
        </row>
        <row r="13">
          <cell r="BM13">
            <v>47.51</v>
          </cell>
        </row>
        <row r="14">
          <cell r="BM14">
            <v>50.14</v>
          </cell>
        </row>
        <row r="15">
          <cell r="BM15">
            <v>35.01</v>
          </cell>
        </row>
        <row r="16">
          <cell r="BM16">
            <v>30.67</v>
          </cell>
        </row>
        <row r="17">
          <cell r="BM17">
            <v>44.03</v>
          </cell>
        </row>
        <row r="18">
          <cell r="BM18">
            <v>44.46</v>
          </cell>
        </row>
        <row r="19">
          <cell r="BM19">
            <v>35.9</v>
          </cell>
        </row>
        <row r="20">
          <cell r="BM20">
            <v>100.79</v>
          </cell>
        </row>
        <row r="21">
          <cell r="BM21">
            <v>94.68</v>
          </cell>
        </row>
        <row r="22">
          <cell r="BM22">
            <v>47.89</v>
          </cell>
        </row>
        <row r="23">
          <cell r="BM23">
            <v>51.54</v>
          </cell>
        </row>
        <row r="24">
          <cell r="BM24">
            <v>45.4</v>
          </cell>
        </row>
        <row r="25">
          <cell r="BM25">
            <v>62.09</v>
          </cell>
        </row>
        <row r="26">
          <cell r="BM26">
            <v>103.18</v>
          </cell>
        </row>
        <row r="27">
          <cell r="BM27">
            <v>35.9</v>
          </cell>
        </row>
        <row r="28">
          <cell r="BM28">
            <v>42.87</v>
          </cell>
        </row>
        <row r="29">
          <cell r="BM29">
            <v>42.87</v>
          </cell>
        </row>
        <row r="30">
          <cell r="BM30">
            <v>85.68</v>
          </cell>
        </row>
        <row r="31">
          <cell r="BM31">
            <v>81.430000000000007</v>
          </cell>
        </row>
        <row r="32">
          <cell r="BM32">
            <v>52.31</v>
          </cell>
        </row>
        <row r="33">
          <cell r="BM33">
            <v>35.9</v>
          </cell>
        </row>
        <row r="34">
          <cell r="BM34">
            <v>70.67</v>
          </cell>
        </row>
        <row r="35">
          <cell r="BM35">
            <v>35.9</v>
          </cell>
        </row>
        <row r="36">
          <cell r="BM36">
            <v>35.9</v>
          </cell>
        </row>
        <row r="37">
          <cell r="BM37">
            <v>35.9</v>
          </cell>
        </row>
        <row r="38">
          <cell r="BM38">
            <v>35.9</v>
          </cell>
        </row>
        <row r="39">
          <cell r="BM39">
            <v>49.9</v>
          </cell>
        </row>
        <row r="40">
          <cell r="BM40">
            <v>81.430000000000007</v>
          </cell>
        </row>
      </sheetData>
      <sheetData sheetId="2">
        <row r="7">
          <cell r="H7">
            <v>15.77</v>
          </cell>
        </row>
      </sheetData>
      <sheetData sheetId="3">
        <row r="21">
          <cell r="G21">
            <v>40.67</v>
          </cell>
        </row>
      </sheetData>
      <sheetData sheetId="4">
        <row r="7">
          <cell r="E7" t="str">
            <v>Almoxarife - 220 h</v>
          </cell>
          <cell r="G7" t="str">
            <v>Ascensorista - 150 h</v>
          </cell>
          <cell r="I7" t="str">
            <v>Auxiliar de Cadastro e Expedição- 220 h</v>
          </cell>
          <cell r="Q7" t="str">
            <v>Carregador - 220 h</v>
          </cell>
          <cell r="S7" t="str">
            <v>Copeiro - 220 h</v>
          </cell>
          <cell r="Y7" t="str">
            <v>Digitador - 150 h</v>
          </cell>
          <cell r="AC7" t="str">
            <v>Garçom - 220 h</v>
          </cell>
          <cell r="AI7" t="str">
            <v>Manobrista - 220 h</v>
          </cell>
          <cell r="AO7" t="str">
            <v>Operador de Máquina Reprográfica - 220 h</v>
          </cell>
          <cell r="BG7" t="str">
            <v>Supervisor de Manutenção de Veículos - 220 h</v>
          </cell>
          <cell r="BU7" t="str">
            <v>Telefonista - 150 h</v>
          </cell>
        </row>
        <row r="11">
          <cell r="C11" t="str">
            <v>Almenara</v>
          </cell>
          <cell r="D11" t="str">
            <v>Região de Teófilo Otoni</v>
          </cell>
          <cell r="AU11">
            <v>953.18</v>
          </cell>
          <cell r="AV11">
            <v>1</v>
          </cell>
        </row>
        <row r="12">
          <cell r="C12" t="str">
            <v>Araçuaí</v>
          </cell>
          <cell r="D12" t="str">
            <v>Fethemg Interior</v>
          </cell>
          <cell r="AU12">
            <v>1043.74</v>
          </cell>
          <cell r="AV12">
            <v>1</v>
          </cell>
        </row>
        <row r="13">
          <cell r="C13" t="str">
            <v>Araguari</v>
          </cell>
          <cell r="D13" t="str">
            <v>Alto Paranaiba</v>
          </cell>
          <cell r="AU13">
            <v>1043.74</v>
          </cell>
          <cell r="AV13">
            <v>1</v>
          </cell>
        </row>
        <row r="14">
          <cell r="C14" t="str">
            <v>Araxá</v>
          </cell>
          <cell r="D14" t="str">
            <v>Araxá</v>
          </cell>
          <cell r="AU14">
            <v>1134.79</v>
          </cell>
          <cell r="AV14">
            <v>1</v>
          </cell>
          <cell r="BC14">
            <v>1231.3</v>
          </cell>
          <cell r="BD14">
            <v>1</v>
          </cell>
        </row>
        <row r="15">
          <cell r="C15" t="str">
            <v>Arcos</v>
          </cell>
          <cell r="D15" t="str">
            <v>Região de Divinopolis</v>
          </cell>
          <cell r="BC15">
            <v>1231.31</v>
          </cell>
          <cell r="BD15">
            <v>1</v>
          </cell>
        </row>
        <row r="16">
          <cell r="C16" t="str">
            <v>Arinos</v>
          </cell>
          <cell r="D16" t="str">
            <v>Fethemg Interior</v>
          </cell>
          <cell r="AU16">
            <v>1043.74</v>
          </cell>
          <cell r="AV16">
            <v>1</v>
          </cell>
        </row>
        <row r="17">
          <cell r="C17" t="str">
            <v>Barbacena</v>
          </cell>
          <cell r="D17" t="str">
            <v>Rodoviários de Babacena + SEAC-MG</v>
          </cell>
          <cell r="AM17">
            <v>2507.27</v>
          </cell>
          <cell r="AN17">
            <v>2</v>
          </cell>
        </row>
        <row r="18">
          <cell r="C18" t="str">
            <v>Betim</v>
          </cell>
          <cell r="D18" t="str">
            <v>Sind - Asseio</v>
          </cell>
          <cell r="BC18">
            <v>1231.31</v>
          </cell>
          <cell r="BD18">
            <v>1</v>
          </cell>
        </row>
        <row r="19">
          <cell r="C19" t="str">
            <v>Betim</v>
          </cell>
          <cell r="D19" t="str">
            <v>Rodoviários de Betim + SEAC-MG</v>
          </cell>
          <cell r="AM19">
            <v>2507.27</v>
          </cell>
          <cell r="AN19">
            <v>2</v>
          </cell>
        </row>
        <row r="20">
          <cell r="C20" t="str">
            <v>Caeté</v>
          </cell>
          <cell r="D20" t="str">
            <v>Fethemg RM</v>
          </cell>
          <cell r="AW20">
            <v>1134.78</v>
          </cell>
          <cell r="AX20">
            <v>2</v>
          </cell>
          <cell r="AY20">
            <v>1134.78</v>
          </cell>
          <cell r="AZ20">
            <v>2</v>
          </cell>
        </row>
        <row r="21">
          <cell r="C21" t="str">
            <v>Caratinga</v>
          </cell>
          <cell r="D21" t="str">
            <v>Rodoviários de Caratinga + SEAC-MG</v>
          </cell>
          <cell r="AM21">
            <v>2289.75</v>
          </cell>
          <cell r="AN21">
            <v>1</v>
          </cell>
        </row>
        <row r="22">
          <cell r="C22" t="str">
            <v>Conselheiro Lafaiete</v>
          </cell>
          <cell r="D22" t="str">
            <v>Fethemg Interior</v>
          </cell>
          <cell r="AW22">
            <v>1043.74</v>
          </cell>
          <cell r="AX22">
            <v>2</v>
          </cell>
          <cell r="AY22">
            <v>1043.74</v>
          </cell>
          <cell r="AZ22">
            <v>2</v>
          </cell>
          <cell r="BC22">
            <v>1231.31</v>
          </cell>
          <cell r="BD22">
            <v>1</v>
          </cell>
        </row>
        <row r="23">
          <cell r="C23" t="str">
            <v>Conselheiro Lafaiete</v>
          </cell>
          <cell r="D23" t="str">
            <v>Rodoviários de Conselheiro Lafaiete + SEAC-MG</v>
          </cell>
          <cell r="AM23">
            <v>2289.75</v>
          </cell>
          <cell r="AN23">
            <v>1</v>
          </cell>
        </row>
        <row r="24">
          <cell r="C24" t="str">
            <v>Conselheiro Pena</v>
          </cell>
          <cell r="D24" t="str">
            <v>Fethemg Interior</v>
          </cell>
          <cell r="AU24">
            <v>1043.74</v>
          </cell>
          <cell r="AV24">
            <v>1</v>
          </cell>
        </row>
        <row r="25">
          <cell r="C25" t="str">
            <v>Contagem</v>
          </cell>
          <cell r="D25" t="str">
            <v>Sind - Asseio</v>
          </cell>
          <cell r="S25">
            <v>876.66</v>
          </cell>
          <cell r="T25">
            <v>1</v>
          </cell>
          <cell r="BC25">
            <v>1231.31</v>
          </cell>
          <cell r="BD25">
            <v>1</v>
          </cell>
        </row>
        <row r="26">
          <cell r="C26" t="str">
            <v>Contagem</v>
          </cell>
          <cell r="D26" t="str">
            <v>Rodoviários de Contagem + SEAC-MG</v>
          </cell>
          <cell r="AM26">
            <v>2507.27</v>
          </cell>
          <cell r="AN26">
            <v>3</v>
          </cell>
        </row>
        <row r="27">
          <cell r="C27" t="str">
            <v>Diamantina</v>
          </cell>
          <cell r="D27" t="str">
            <v>Curvelo</v>
          </cell>
          <cell r="AW27">
            <v>1043.74</v>
          </cell>
          <cell r="AX27">
            <v>2</v>
          </cell>
          <cell r="AY27">
            <v>1043.74</v>
          </cell>
          <cell r="AZ27">
            <v>2</v>
          </cell>
        </row>
        <row r="28">
          <cell r="C28" t="str">
            <v>Diamantina</v>
          </cell>
          <cell r="D28" t="str">
            <v>FETTROMINAS + SEAC-MG</v>
          </cell>
          <cell r="AM28">
            <v>2289.75</v>
          </cell>
          <cell r="AN28">
            <v>1</v>
          </cell>
        </row>
        <row r="29">
          <cell r="C29" t="str">
            <v>Divinópolis</v>
          </cell>
          <cell r="D29" t="str">
            <v>Settaspoc</v>
          </cell>
          <cell r="BO29">
            <v>2180.8200000000002</v>
          </cell>
          <cell r="BP29">
            <v>1</v>
          </cell>
        </row>
        <row r="30">
          <cell r="C30" t="str">
            <v>Divinópolis</v>
          </cell>
          <cell r="D30" t="str">
            <v>Rodoviários de Divinópolis + SEAC-MG</v>
          </cell>
          <cell r="AM30">
            <v>2507.27</v>
          </cell>
          <cell r="AN30">
            <v>2</v>
          </cell>
        </row>
        <row r="31">
          <cell r="C31" t="str">
            <v>Governador Valadares</v>
          </cell>
          <cell r="D31" t="str">
            <v>Gov. Valadares</v>
          </cell>
          <cell r="AW31">
            <v>1134.79</v>
          </cell>
          <cell r="AX31">
            <v>2</v>
          </cell>
          <cell r="AY31">
            <v>1134.79</v>
          </cell>
          <cell r="AZ31">
            <v>2</v>
          </cell>
        </row>
        <row r="32">
          <cell r="C32" t="str">
            <v>Governador Valadares</v>
          </cell>
          <cell r="D32" t="str">
            <v>Settaspoc</v>
          </cell>
          <cell r="BO32">
            <v>2180.8200000000002</v>
          </cell>
          <cell r="BP32">
            <v>1</v>
          </cell>
        </row>
        <row r="33">
          <cell r="C33" t="str">
            <v>Governador Valadares</v>
          </cell>
          <cell r="D33" t="str">
            <v>Rodoviários de Governador Valadares + SEAC-MG</v>
          </cell>
          <cell r="AM33">
            <v>2507.27</v>
          </cell>
          <cell r="AN33">
            <v>3</v>
          </cell>
        </row>
        <row r="34">
          <cell r="C34" t="str">
            <v>Ibiá</v>
          </cell>
          <cell r="D34" t="str">
            <v>Alto Paranaiba</v>
          </cell>
          <cell r="AU34">
            <v>1043.74</v>
          </cell>
          <cell r="AV34">
            <v>1</v>
          </cell>
        </row>
        <row r="35">
          <cell r="C35" t="str">
            <v>Ibirité</v>
          </cell>
          <cell r="D35" t="str">
            <v>Sind - Asseio</v>
          </cell>
          <cell r="AW35">
            <v>1134.79</v>
          </cell>
          <cell r="AX35">
            <v>2</v>
          </cell>
          <cell r="AY35">
            <v>1134.79</v>
          </cell>
          <cell r="AZ35">
            <v>2</v>
          </cell>
        </row>
        <row r="36">
          <cell r="C36" t="str">
            <v>Ipatinga</v>
          </cell>
          <cell r="D36" t="str">
            <v>SECI</v>
          </cell>
          <cell r="BC36">
            <v>1231.31</v>
          </cell>
          <cell r="BD36">
            <v>1</v>
          </cell>
        </row>
        <row r="37">
          <cell r="C37" t="str">
            <v>Itabira</v>
          </cell>
          <cell r="D37" t="str">
            <v>Itabira</v>
          </cell>
          <cell r="AW37">
            <v>1134.79</v>
          </cell>
          <cell r="AX37">
            <v>2</v>
          </cell>
          <cell r="AY37">
            <v>1134.79</v>
          </cell>
          <cell r="AZ37">
            <v>2</v>
          </cell>
        </row>
        <row r="38">
          <cell r="C38" t="str">
            <v>Itajubá</v>
          </cell>
          <cell r="D38" t="str">
            <v>Região de São Lourenço</v>
          </cell>
          <cell r="AU38">
            <v>1043.74</v>
          </cell>
          <cell r="AV38">
            <v>1</v>
          </cell>
        </row>
        <row r="39">
          <cell r="C39" t="str">
            <v>Itaúna</v>
          </cell>
          <cell r="D39" t="str">
            <v>Fethemg Interior</v>
          </cell>
          <cell r="AU39">
            <v>1043.74</v>
          </cell>
          <cell r="AV39">
            <v>1</v>
          </cell>
          <cell r="BC39">
            <v>1231.31</v>
          </cell>
          <cell r="BD39">
            <v>1</v>
          </cell>
        </row>
        <row r="40">
          <cell r="C40" t="str">
            <v>Ituiutaba</v>
          </cell>
          <cell r="D40" t="str">
            <v>Alto Paranaiba</v>
          </cell>
          <cell r="AU40">
            <v>1043.74</v>
          </cell>
          <cell r="AV40">
            <v>1</v>
          </cell>
        </row>
        <row r="41">
          <cell r="C41" t="str">
            <v>Ituiutaba</v>
          </cell>
          <cell r="D41" t="str">
            <v>Rodoviários de Ituiutaba + SEAC-MG</v>
          </cell>
          <cell r="AM41">
            <v>2507.27</v>
          </cell>
          <cell r="AN41">
            <v>1</v>
          </cell>
        </row>
        <row r="42">
          <cell r="C42" t="str">
            <v>Janaúba</v>
          </cell>
          <cell r="D42" t="str">
            <v>Sethac Norte de Minas</v>
          </cell>
          <cell r="AU42">
            <v>1043.74</v>
          </cell>
          <cell r="AV42">
            <v>1</v>
          </cell>
        </row>
        <row r="43">
          <cell r="C43" t="str">
            <v>Januária</v>
          </cell>
          <cell r="D43" t="str">
            <v>Sethac Norte de Minas</v>
          </cell>
          <cell r="AU43">
            <v>1043.74</v>
          </cell>
          <cell r="AV43">
            <v>1</v>
          </cell>
        </row>
        <row r="44">
          <cell r="C44" t="str">
            <v>Juiz de Fora</v>
          </cell>
          <cell r="D44" t="str">
            <v>Settaspoc</v>
          </cell>
          <cell r="BO44">
            <v>2180.8200000000002</v>
          </cell>
          <cell r="BP44">
            <v>1</v>
          </cell>
        </row>
        <row r="45">
          <cell r="C45" t="str">
            <v>Juiz de Fora</v>
          </cell>
          <cell r="D45" t="str">
            <v>Rodoviários de Juiz de Fora + SIEPS</v>
          </cell>
          <cell r="AM45">
            <v>2361.91</v>
          </cell>
          <cell r="AN45">
            <v>2</v>
          </cell>
        </row>
        <row r="46">
          <cell r="C46" t="str">
            <v>Lavras</v>
          </cell>
          <cell r="D46" t="str">
            <v>Região de São Lourenço</v>
          </cell>
          <cell r="AU46">
            <v>1043.74</v>
          </cell>
          <cell r="AV46">
            <v>1</v>
          </cell>
          <cell r="BC46">
            <v>1231.31</v>
          </cell>
          <cell r="BD46">
            <v>1</v>
          </cell>
        </row>
        <row r="47">
          <cell r="C47" t="str">
            <v>Lavras</v>
          </cell>
          <cell r="D47" t="str">
            <v>Rodoviário de Lavras + SEAC-MG</v>
          </cell>
          <cell r="AM47">
            <v>2507.27</v>
          </cell>
          <cell r="AN47">
            <v>1</v>
          </cell>
        </row>
        <row r="48">
          <cell r="C48" t="str">
            <v>Machado</v>
          </cell>
          <cell r="D48" t="str">
            <v>Região de São Lourenço</v>
          </cell>
          <cell r="AU48">
            <v>1043.74</v>
          </cell>
          <cell r="AV48">
            <v>1</v>
          </cell>
        </row>
        <row r="49">
          <cell r="C49" t="str">
            <v>Manga</v>
          </cell>
          <cell r="D49" t="str">
            <v>Sethac Norte de Minas</v>
          </cell>
          <cell r="AW49">
            <v>1043.74</v>
          </cell>
          <cell r="AX49">
            <v>2</v>
          </cell>
          <cell r="AY49">
            <v>1043.74</v>
          </cell>
          <cell r="AZ49">
            <v>2</v>
          </cell>
        </row>
        <row r="50">
          <cell r="C50" t="str">
            <v>Miraí</v>
          </cell>
          <cell r="D50" t="str">
            <v>Região de Juiz de Fora</v>
          </cell>
          <cell r="AU50">
            <v>1043.74</v>
          </cell>
          <cell r="AV50">
            <v>1</v>
          </cell>
        </row>
        <row r="51">
          <cell r="C51" t="str">
            <v>Montes Claros</v>
          </cell>
          <cell r="D51" t="str">
            <v>Montes Claros</v>
          </cell>
          <cell r="AW51">
            <v>1134.78</v>
          </cell>
          <cell r="AX51">
            <v>2</v>
          </cell>
          <cell r="AY51">
            <v>1134.78</v>
          </cell>
          <cell r="AZ51">
            <v>2</v>
          </cell>
        </row>
        <row r="52">
          <cell r="C52" t="str">
            <v>Montes Claros</v>
          </cell>
          <cell r="D52" t="str">
            <v>Settaspoc</v>
          </cell>
          <cell r="BO52">
            <v>2180.8200000000002</v>
          </cell>
          <cell r="BP52">
            <v>1</v>
          </cell>
        </row>
        <row r="53">
          <cell r="C53" t="str">
            <v>Montes Claros</v>
          </cell>
          <cell r="D53" t="str">
            <v>Rodoviários de Montes Claros + SEAC-MG</v>
          </cell>
          <cell r="AM53">
            <v>2507.27</v>
          </cell>
          <cell r="AN53">
            <v>3</v>
          </cell>
        </row>
        <row r="54">
          <cell r="C54" t="str">
            <v>Nova Lima</v>
          </cell>
          <cell r="D54" t="str">
            <v>Sind - Asseio</v>
          </cell>
          <cell r="AW54">
            <v>1134.79</v>
          </cell>
          <cell r="AX54">
            <v>2</v>
          </cell>
          <cell r="AY54">
            <v>1134.79</v>
          </cell>
          <cell r="AZ54">
            <v>2</v>
          </cell>
          <cell r="BC54">
            <v>1231.31</v>
          </cell>
          <cell r="BD54">
            <v>1</v>
          </cell>
        </row>
        <row r="55">
          <cell r="C55" t="str">
            <v>Nova Lima</v>
          </cell>
          <cell r="D55" t="str">
            <v>CCT Rodoviários de Belo Horizonte e RMBH + SEAC-MG</v>
          </cell>
          <cell r="AM55">
            <v>2507.27</v>
          </cell>
          <cell r="AN55">
            <v>1</v>
          </cell>
        </row>
        <row r="56">
          <cell r="C56" t="str">
            <v>Nova Ponte</v>
          </cell>
          <cell r="D56" t="str">
            <v>Alto Paranaiba</v>
          </cell>
          <cell r="AU56">
            <v>1043.74</v>
          </cell>
          <cell r="AV56">
            <v>1</v>
          </cell>
        </row>
        <row r="57">
          <cell r="C57" t="str">
            <v>Oliveira</v>
          </cell>
          <cell r="D57" t="str">
            <v>Região de Divinopolis</v>
          </cell>
          <cell r="BC57">
            <v>1231.31</v>
          </cell>
          <cell r="BD57">
            <v>1</v>
          </cell>
        </row>
        <row r="58">
          <cell r="C58" t="str">
            <v>Ouro Preto</v>
          </cell>
          <cell r="D58" t="str">
            <v>Região de Ouro Preto</v>
          </cell>
          <cell r="AU58">
            <v>1043.74</v>
          </cell>
          <cell r="AV58">
            <v>1</v>
          </cell>
        </row>
        <row r="59">
          <cell r="C59" t="str">
            <v>Passos</v>
          </cell>
          <cell r="D59" t="str">
            <v>Região de São Lourenço</v>
          </cell>
          <cell r="AU59">
            <v>1043.74</v>
          </cell>
          <cell r="AV59">
            <v>1</v>
          </cell>
          <cell r="BC59">
            <v>1231.31</v>
          </cell>
          <cell r="BD59">
            <v>1</v>
          </cell>
        </row>
        <row r="60">
          <cell r="C60" t="str">
            <v>Passos</v>
          </cell>
          <cell r="D60" t="str">
            <v>Rodoviários de Passos + SEAC-MG</v>
          </cell>
          <cell r="AM60">
            <v>2507.27</v>
          </cell>
          <cell r="AN60">
            <v>1</v>
          </cell>
        </row>
        <row r="61">
          <cell r="C61" t="str">
            <v>Patos de Minas</v>
          </cell>
          <cell r="D61" t="str">
            <v>Rodoviários de Patos de Minas + SEAC-MG</v>
          </cell>
          <cell r="AM61">
            <v>2507.27</v>
          </cell>
          <cell r="AN61">
            <v>2</v>
          </cell>
        </row>
        <row r="62">
          <cell r="C62" t="str">
            <v>Pedro Leopoldo</v>
          </cell>
          <cell r="D62" t="str">
            <v>Fethemg RM</v>
          </cell>
          <cell r="BC62">
            <v>1231.31</v>
          </cell>
          <cell r="BD62">
            <v>1</v>
          </cell>
        </row>
        <row r="63">
          <cell r="C63" t="str">
            <v>Poços de Caldas</v>
          </cell>
          <cell r="D63" t="str">
            <v>Rodoviários de Poços de Caldas + SEAC-MG</v>
          </cell>
          <cell r="AM63">
            <v>2507.27</v>
          </cell>
          <cell r="AN63">
            <v>1</v>
          </cell>
        </row>
        <row r="64">
          <cell r="C64" t="str">
            <v>Ponte Nova</v>
          </cell>
          <cell r="D64" t="str">
            <v>Fethemg Interior</v>
          </cell>
          <cell r="AU64">
            <v>1043.74</v>
          </cell>
          <cell r="AV64">
            <v>1</v>
          </cell>
        </row>
        <row r="65">
          <cell r="C65" t="str">
            <v>Pouso Alegre</v>
          </cell>
          <cell r="D65" t="str">
            <v>Rodoviários de Pouso Alegre + SEAC-MG</v>
          </cell>
          <cell r="AM65">
            <v>2507.27</v>
          </cell>
          <cell r="AN65">
            <v>1</v>
          </cell>
        </row>
        <row r="66">
          <cell r="C66" t="str">
            <v>Ribeirão das Neves</v>
          </cell>
          <cell r="D66" t="str">
            <v>Rodoviários de Belo Horizonte + SEAC-MG</v>
          </cell>
          <cell r="AM66">
            <v>2507.27</v>
          </cell>
          <cell r="AN66">
            <v>2</v>
          </cell>
        </row>
        <row r="67">
          <cell r="C67" t="str">
            <v>Santa Luzia</v>
          </cell>
          <cell r="D67" t="str">
            <v>CCT Rodoviários de Belo Horizonte e RMBH + SEAC-MG</v>
          </cell>
          <cell r="AM67">
            <v>2507.27</v>
          </cell>
          <cell r="AN67">
            <v>1</v>
          </cell>
        </row>
        <row r="68">
          <cell r="C68" t="str">
            <v>Santo Antônio do Monte</v>
          </cell>
          <cell r="D68" t="str">
            <v>Região de Divinopolis</v>
          </cell>
          <cell r="AU68">
            <v>1043.74</v>
          </cell>
          <cell r="AV68">
            <v>1</v>
          </cell>
        </row>
        <row r="69">
          <cell r="C69" t="str">
            <v>São João da Ponte</v>
          </cell>
          <cell r="D69" t="str">
            <v>Sethac Norte de Minas</v>
          </cell>
          <cell r="AU69">
            <v>1043.74</v>
          </cell>
          <cell r="AV69">
            <v>1</v>
          </cell>
        </row>
        <row r="70">
          <cell r="C70" t="str">
            <v>São João Del Rey</v>
          </cell>
          <cell r="D70" t="str">
            <v>Região de Juiz de Fora</v>
          </cell>
          <cell r="AW70">
            <v>1043.74</v>
          </cell>
          <cell r="AX70">
            <v>2</v>
          </cell>
          <cell r="AY70">
            <v>1043.74</v>
          </cell>
          <cell r="AZ70">
            <v>2</v>
          </cell>
          <cell r="BC70">
            <v>1231.31</v>
          </cell>
          <cell r="BD70">
            <v>1</v>
          </cell>
        </row>
        <row r="71">
          <cell r="C71" t="str">
            <v>São João Del Rey</v>
          </cell>
          <cell r="D71" t="str">
            <v>Rodoviários de São João Del Rei + SEAC-MG</v>
          </cell>
          <cell r="AM71">
            <v>2110.36</v>
          </cell>
          <cell r="AN71">
            <v>1</v>
          </cell>
        </row>
        <row r="72">
          <cell r="C72" t="str">
            <v>Sete Lagoas</v>
          </cell>
          <cell r="D72" t="str">
            <v>Sete Lagoas</v>
          </cell>
          <cell r="AW72">
            <v>1134.79</v>
          </cell>
          <cell r="AX72">
            <v>2</v>
          </cell>
          <cell r="AY72">
            <v>1134.79</v>
          </cell>
          <cell r="AZ72">
            <v>2</v>
          </cell>
        </row>
        <row r="73">
          <cell r="C73" t="str">
            <v>Sete Lagoas</v>
          </cell>
          <cell r="D73" t="str">
            <v>Rodoviários de Sete Lagoas + SEAC-MG</v>
          </cell>
          <cell r="AM73">
            <v>2507.27</v>
          </cell>
          <cell r="AN73">
            <v>1</v>
          </cell>
        </row>
        <row r="74">
          <cell r="C74" t="str">
            <v>Teófilo Otoni</v>
          </cell>
          <cell r="D74" t="str">
            <v>Teófilo Otoni</v>
          </cell>
          <cell r="AW74">
            <v>1134.79</v>
          </cell>
          <cell r="AX74">
            <v>4</v>
          </cell>
          <cell r="AY74">
            <v>1134.79</v>
          </cell>
          <cell r="AZ74">
            <v>4</v>
          </cell>
        </row>
        <row r="75">
          <cell r="C75" t="str">
            <v>Teófilo Otoni</v>
          </cell>
          <cell r="D75" t="str">
            <v>Rodoviários de Teófilo Otoni + SEAC-MG</v>
          </cell>
          <cell r="AM75">
            <v>2507.27</v>
          </cell>
          <cell r="AN75">
            <v>3</v>
          </cell>
        </row>
        <row r="76">
          <cell r="C76" t="str">
            <v>Três Pontas</v>
          </cell>
          <cell r="D76" t="str">
            <v>Região de São Lourenço</v>
          </cell>
          <cell r="AW76">
            <v>1043.74</v>
          </cell>
          <cell r="AX76">
            <v>2</v>
          </cell>
          <cell r="AY76">
            <v>1043.74</v>
          </cell>
          <cell r="AZ76">
            <v>2</v>
          </cell>
        </row>
        <row r="77">
          <cell r="C77" t="str">
            <v>Ubá</v>
          </cell>
          <cell r="D77" t="str">
            <v>Cataguases</v>
          </cell>
          <cell r="AU77">
            <v>1043.74</v>
          </cell>
          <cell r="AV77">
            <v>1</v>
          </cell>
        </row>
        <row r="78">
          <cell r="C78" t="str">
            <v>Ubá</v>
          </cell>
          <cell r="D78" t="str">
            <v>Rodoviários de Juiz de Fora + SEAC-MG</v>
          </cell>
          <cell r="AM78">
            <v>2507.27</v>
          </cell>
          <cell r="AN78">
            <v>1</v>
          </cell>
        </row>
        <row r="79">
          <cell r="C79" t="str">
            <v>Uberaba</v>
          </cell>
          <cell r="D79" t="str">
            <v>Uberaba</v>
          </cell>
          <cell r="BC79">
            <v>1231.31</v>
          </cell>
          <cell r="BD79">
            <v>1</v>
          </cell>
        </row>
        <row r="80">
          <cell r="C80" t="str">
            <v>Uberaba</v>
          </cell>
          <cell r="D80" t="str">
            <v>Settaspoc</v>
          </cell>
          <cell r="BO80">
            <v>2180.8200000000002</v>
          </cell>
          <cell r="BP80">
            <v>1</v>
          </cell>
        </row>
        <row r="81">
          <cell r="C81" t="str">
            <v>Uberaba</v>
          </cell>
          <cell r="D81" t="str">
            <v>Rodoviários de Uberaba + SEAC-MG</v>
          </cell>
          <cell r="AM81">
            <v>2507.27</v>
          </cell>
          <cell r="AN81">
            <v>4</v>
          </cell>
        </row>
        <row r="82">
          <cell r="C82" t="str">
            <v>Uberlândia</v>
          </cell>
          <cell r="D82" t="str">
            <v>Uberlândia</v>
          </cell>
          <cell r="AU82">
            <v>1134.79</v>
          </cell>
          <cell r="AV82">
            <v>2</v>
          </cell>
          <cell r="BC82">
            <v>1231.31</v>
          </cell>
          <cell r="BD82">
            <v>3</v>
          </cell>
        </row>
        <row r="83">
          <cell r="C83" t="str">
            <v>Uberlândia</v>
          </cell>
          <cell r="D83" t="str">
            <v>Settaspoc</v>
          </cell>
          <cell r="BO83">
            <v>2180.8200000000002</v>
          </cell>
          <cell r="BP83">
            <v>1</v>
          </cell>
        </row>
        <row r="84">
          <cell r="C84" t="str">
            <v>Uberlândia</v>
          </cell>
          <cell r="D84" t="str">
            <v>Rodoviários de Uberlândia + SEAC-MG</v>
          </cell>
          <cell r="AM84">
            <v>2507.27</v>
          </cell>
          <cell r="AN84">
            <v>5</v>
          </cell>
        </row>
        <row r="85">
          <cell r="C85" t="str">
            <v>Uberlândia</v>
          </cell>
          <cell r="D85" t="str">
            <v>Sintel</v>
          </cell>
          <cell r="BU85">
            <v>1355.23</v>
          </cell>
          <cell r="BV85">
            <v>1</v>
          </cell>
        </row>
        <row r="86">
          <cell r="C86" t="str">
            <v>Varginha</v>
          </cell>
          <cell r="D86" t="str">
            <v>Região de São Lourenço</v>
          </cell>
          <cell r="BC86">
            <v>1231.31</v>
          </cell>
          <cell r="BD86">
            <v>1</v>
          </cell>
        </row>
        <row r="87">
          <cell r="C87" t="str">
            <v>Vespasiano</v>
          </cell>
          <cell r="D87" t="str">
            <v>Vespasiano</v>
          </cell>
          <cell r="AW87">
            <v>1134.79</v>
          </cell>
          <cell r="AX87">
            <v>2</v>
          </cell>
          <cell r="AY87">
            <v>1134.79</v>
          </cell>
          <cell r="AZ87">
            <v>2</v>
          </cell>
          <cell r="BC87">
            <v>1231.31</v>
          </cell>
          <cell r="BD87">
            <v>1</v>
          </cell>
        </row>
        <row r="88">
          <cell r="C88" t="str">
            <v>Vespasiano</v>
          </cell>
          <cell r="D88" t="str">
            <v>CCT Rodoviários de Belo Horizonte e RMBH + SEAC-MG</v>
          </cell>
          <cell r="AM88">
            <v>2507.27</v>
          </cell>
          <cell r="AN88">
            <v>1</v>
          </cell>
        </row>
        <row r="90">
          <cell r="C90" t="str">
            <v>Belo Horizonte</v>
          </cell>
          <cell r="D90" t="str">
            <v>SEAC</v>
          </cell>
          <cell r="E90">
            <v>1220.6199999999999</v>
          </cell>
          <cell r="F90">
            <v>6</v>
          </cell>
          <cell r="G90">
            <v>921.07</v>
          </cell>
          <cell r="H90">
            <v>2</v>
          </cell>
          <cell r="I90">
            <v>1298.99</v>
          </cell>
          <cell r="J90">
            <v>28</v>
          </cell>
          <cell r="K90">
            <v>1298.99</v>
          </cell>
          <cell r="L90">
            <v>12</v>
          </cell>
          <cell r="M90">
            <v>1302</v>
          </cell>
          <cell r="N90">
            <v>10</v>
          </cell>
          <cell r="O90">
            <v>1953</v>
          </cell>
          <cell r="P90">
            <v>3</v>
          </cell>
          <cell r="Q90">
            <v>876.66</v>
          </cell>
          <cell r="R90">
            <v>12</v>
          </cell>
          <cell r="S90">
            <v>876.66</v>
          </cell>
          <cell r="T90">
            <v>13</v>
          </cell>
          <cell r="U90">
            <v>876.66</v>
          </cell>
          <cell r="V90">
            <v>16</v>
          </cell>
          <cell r="W90">
            <v>1958.29</v>
          </cell>
          <cell r="X90">
            <v>2</v>
          </cell>
          <cell r="AA90">
            <v>1953</v>
          </cell>
          <cell r="AB90">
            <v>10</v>
          </cell>
          <cell r="AC90">
            <v>1958.29</v>
          </cell>
          <cell r="AD90">
            <v>12</v>
          </cell>
          <cell r="AE90">
            <v>1220.5</v>
          </cell>
          <cell r="AF90">
            <v>2</v>
          </cell>
          <cell r="AG90">
            <v>876.66</v>
          </cell>
          <cell r="AH90">
            <v>2</v>
          </cell>
          <cell r="AI90">
            <v>1309.48</v>
          </cell>
          <cell r="AJ90">
            <v>5</v>
          </cell>
          <cell r="AK90">
            <v>1953</v>
          </cell>
          <cell r="AL90">
            <v>7</v>
          </cell>
          <cell r="AQ90">
            <v>1953</v>
          </cell>
          <cell r="AR90">
            <v>2</v>
          </cell>
          <cell r="AS90">
            <v>1953</v>
          </cell>
          <cell r="AT90">
            <v>3</v>
          </cell>
          <cell r="AU90">
            <v>1134.78</v>
          </cell>
          <cell r="AV90">
            <v>4</v>
          </cell>
          <cell r="AW90">
            <v>1134.78</v>
          </cell>
          <cell r="AX90">
            <v>16</v>
          </cell>
          <cell r="AY90">
            <v>1134.78</v>
          </cell>
          <cell r="AZ90">
            <v>18</v>
          </cell>
          <cell r="BA90">
            <v>1805.92</v>
          </cell>
          <cell r="BB90">
            <v>91</v>
          </cell>
          <cell r="BC90">
            <v>1231.31</v>
          </cell>
          <cell r="BD90">
            <v>5</v>
          </cell>
          <cell r="BE90">
            <v>1953</v>
          </cell>
          <cell r="BF90">
            <v>1</v>
          </cell>
          <cell r="BG90">
            <v>2366.2600000000002</v>
          </cell>
          <cell r="BH90">
            <v>1</v>
          </cell>
          <cell r="BS90">
            <v>1953</v>
          </cell>
          <cell r="BT90">
            <v>1</v>
          </cell>
        </row>
        <row r="91">
          <cell r="C91" t="str">
            <v>Belo Horizonte</v>
          </cell>
          <cell r="D91" t="str">
            <v>Settaspoc</v>
          </cell>
          <cell r="Y91">
            <v>977.74</v>
          </cell>
          <cell r="Z91">
            <v>8</v>
          </cell>
          <cell r="AO91">
            <v>976.28</v>
          </cell>
          <cell r="AP91">
            <v>2</v>
          </cell>
          <cell r="BK91">
            <v>2180.8200000000002</v>
          </cell>
          <cell r="BL91">
            <v>1</v>
          </cell>
          <cell r="BM91">
            <v>2180.8200000000002</v>
          </cell>
          <cell r="BN91">
            <v>18</v>
          </cell>
          <cell r="BQ91">
            <v>2616.9899999999998</v>
          </cell>
          <cell r="BR91">
            <v>6</v>
          </cell>
        </row>
        <row r="92">
          <cell r="C92" t="str">
            <v>Belo Horizonte</v>
          </cell>
          <cell r="D92" t="str">
            <v>Sintel</v>
          </cell>
          <cell r="BU92">
            <v>1355.23</v>
          </cell>
          <cell r="BV92">
            <v>5</v>
          </cell>
        </row>
        <row r="93">
          <cell r="C93" t="str">
            <v>Belo Horizonte</v>
          </cell>
          <cell r="D93" t="str">
            <v>Sintert</v>
          </cell>
          <cell r="BI93">
            <v>2180.8200000000002</v>
          </cell>
          <cell r="BJ93">
            <v>4</v>
          </cell>
        </row>
        <row r="94">
          <cell r="C94" t="str">
            <v>Belo Horizonte</v>
          </cell>
          <cell r="D94" t="str">
            <v>Rodoviários de Belo Horizonte + SEAC-MG</v>
          </cell>
          <cell r="AM94">
            <v>2507.27</v>
          </cell>
          <cell r="AN94">
            <v>50</v>
          </cell>
        </row>
        <row r="96">
          <cell r="DG96">
            <v>871447.26</v>
          </cell>
        </row>
      </sheetData>
      <sheetData sheetId="5">
        <row r="3">
          <cell r="B3" t="str">
            <v>Alto Paranaiba</v>
          </cell>
          <cell r="C3">
            <v>19.440000000000001</v>
          </cell>
          <cell r="D3">
            <v>0</v>
          </cell>
          <cell r="E3">
            <v>0</v>
          </cell>
          <cell r="F3">
            <v>0</v>
          </cell>
          <cell r="G3">
            <v>219.02</v>
          </cell>
          <cell r="H3">
            <v>0</v>
          </cell>
        </row>
        <row r="4">
          <cell r="B4" t="str">
            <v>Araxá</v>
          </cell>
          <cell r="C4">
            <v>33.22</v>
          </cell>
          <cell r="D4">
            <v>0</v>
          </cell>
          <cell r="E4">
            <v>0</v>
          </cell>
          <cell r="F4">
            <v>0</v>
          </cell>
          <cell r="G4">
            <v>14</v>
          </cell>
          <cell r="H4">
            <v>0</v>
          </cell>
        </row>
        <row r="5">
          <cell r="B5" t="str">
            <v>Cataguases</v>
          </cell>
          <cell r="C5">
            <v>32.049999999999997</v>
          </cell>
          <cell r="D5">
            <v>0</v>
          </cell>
          <cell r="E5">
            <v>0</v>
          </cell>
          <cell r="F5">
            <v>0</v>
          </cell>
          <cell r="G5">
            <v>14</v>
          </cell>
          <cell r="H5">
            <v>0</v>
          </cell>
        </row>
        <row r="6">
          <cell r="B6" t="str">
            <v>Curvelo</v>
          </cell>
          <cell r="C6">
            <v>28.19</v>
          </cell>
          <cell r="D6">
            <v>0</v>
          </cell>
          <cell r="E6">
            <v>0</v>
          </cell>
          <cell r="F6">
            <v>0</v>
          </cell>
          <cell r="G6">
            <v>14</v>
          </cell>
          <cell r="H6">
            <v>0</v>
          </cell>
        </row>
        <row r="7">
          <cell r="B7" t="str">
            <v>Divinopolis</v>
          </cell>
          <cell r="C7">
            <v>28.19</v>
          </cell>
          <cell r="D7">
            <v>0</v>
          </cell>
          <cell r="E7">
            <v>0</v>
          </cell>
          <cell r="F7">
            <v>0</v>
          </cell>
          <cell r="G7">
            <v>14</v>
          </cell>
          <cell r="H7">
            <v>0</v>
          </cell>
        </row>
        <row r="8">
          <cell r="B8" t="str">
            <v>Fethemg Interior</v>
          </cell>
          <cell r="C8">
            <v>0</v>
          </cell>
          <cell r="D8">
            <v>8.43</v>
          </cell>
          <cell r="E8">
            <v>0</v>
          </cell>
          <cell r="F8">
            <v>0</v>
          </cell>
          <cell r="G8">
            <v>14</v>
          </cell>
          <cell r="H8">
            <v>0</v>
          </cell>
        </row>
        <row r="9">
          <cell r="B9" t="str">
            <v>Fethemg RM</v>
          </cell>
          <cell r="C9">
            <v>0</v>
          </cell>
          <cell r="D9">
            <v>8.43</v>
          </cell>
          <cell r="E9">
            <v>0</v>
          </cell>
          <cell r="F9">
            <v>0</v>
          </cell>
          <cell r="G9">
            <v>14</v>
          </cell>
          <cell r="H9">
            <v>0</v>
          </cell>
        </row>
        <row r="10">
          <cell r="B10" t="str">
            <v>Gov. Valadares</v>
          </cell>
          <cell r="C10">
            <v>28.19</v>
          </cell>
          <cell r="D10">
            <v>0</v>
          </cell>
          <cell r="E10">
            <v>0</v>
          </cell>
          <cell r="F10">
            <v>0</v>
          </cell>
          <cell r="G10">
            <v>14</v>
          </cell>
          <cell r="H10">
            <v>0</v>
          </cell>
        </row>
        <row r="11">
          <cell r="B11" t="str">
            <v>Itabira</v>
          </cell>
          <cell r="C11">
            <v>28.19</v>
          </cell>
          <cell r="D11">
            <v>0</v>
          </cell>
          <cell r="E11">
            <v>0</v>
          </cell>
          <cell r="F11">
            <v>0</v>
          </cell>
          <cell r="G11">
            <v>14</v>
          </cell>
          <cell r="H11">
            <v>0</v>
          </cell>
        </row>
        <row r="12">
          <cell r="B12" t="str">
            <v>Juiz de Fora</v>
          </cell>
          <cell r="C12">
            <v>17.5</v>
          </cell>
          <cell r="D12">
            <v>8.5</v>
          </cell>
          <cell r="E12">
            <v>0</v>
          </cell>
          <cell r="F12">
            <v>0</v>
          </cell>
          <cell r="G12">
            <v>10</v>
          </cell>
          <cell r="H12">
            <v>0</v>
          </cell>
        </row>
        <row r="13">
          <cell r="B13" t="str">
            <v>Montes Claros</v>
          </cell>
          <cell r="C13">
            <v>28.19</v>
          </cell>
          <cell r="D13">
            <v>0</v>
          </cell>
          <cell r="E13">
            <v>0</v>
          </cell>
          <cell r="F13">
            <v>0</v>
          </cell>
          <cell r="G13">
            <v>14</v>
          </cell>
          <cell r="H13">
            <v>0</v>
          </cell>
        </row>
        <row r="14">
          <cell r="B14" t="str">
            <v>Região de Divinopolis</v>
          </cell>
          <cell r="C14">
            <v>28.19</v>
          </cell>
          <cell r="D14">
            <v>0</v>
          </cell>
          <cell r="E14">
            <v>0</v>
          </cell>
          <cell r="F14">
            <v>0</v>
          </cell>
          <cell r="G14">
            <v>14</v>
          </cell>
          <cell r="H14">
            <v>0</v>
          </cell>
        </row>
        <row r="15">
          <cell r="B15" t="str">
            <v>Região de Juiz de Fora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14</v>
          </cell>
          <cell r="H15">
            <v>0</v>
          </cell>
        </row>
        <row r="16">
          <cell r="B16" t="str">
            <v>Região de Ouro Preto</v>
          </cell>
          <cell r="C16">
            <v>28.19</v>
          </cell>
          <cell r="D16">
            <v>0</v>
          </cell>
          <cell r="E16">
            <v>0</v>
          </cell>
          <cell r="F16">
            <v>0</v>
          </cell>
          <cell r="G16">
            <v>14</v>
          </cell>
          <cell r="H16">
            <v>0</v>
          </cell>
        </row>
        <row r="17">
          <cell r="B17" t="str">
            <v>Região de São Lourenço</v>
          </cell>
          <cell r="C17">
            <v>29.15</v>
          </cell>
          <cell r="D17">
            <v>0</v>
          </cell>
          <cell r="E17">
            <v>0</v>
          </cell>
          <cell r="F17">
            <v>0</v>
          </cell>
          <cell r="G17">
            <v>14</v>
          </cell>
          <cell r="H17">
            <v>0</v>
          </cell>
        </row>
        <row r="18">
          <cell r="B18" t="str">
            <v>Região de Teófilo Otoni</v>
          </cell>
          <cell r="C18">
            <v>26.1</v>
          </cell>
          <cell r="D18">
            <v>0</v>
          </cell>
          <cell r="E18">
            <v>0</v>
          </cell>
          <cell r="F18">
            <v>0</v>
          </cell>
          <cell r="G18">
            <v>12.7</v>
          </cell>
          <cell r="H18">
            <v>0</v>
          </cell>
        </row>
        <row r="19">
          <cell r="B19" t="str">
            <v>Região Uberaba</v>
          </cell>
          <cell r="C19">
            <v>28.19</v>
          </cell>
          <cell r="D19">
            <v>0</v>
          </cell>
          <cell r="E19">
            <v>0</v>
          </cell>
          <cell r="F19">
            <v>0</v>
          </cell>
          <cell r="G19">
            <v>14</v>
          </cell>
          <cell r="H19">
            <v>0</v>
          </cell>
        </row>
        <row r="20">
          <cell r="B20" t="str">
            <v>São Lourenço</v>
          </cell>
          <cell r="C20">
            <v>29.15</v>
          </cell>
          <cell r="D20">
            <v>0</v>
          </cell>
          <cell r="E20">
            <v>0</v>
          </cell>
          <cell r="F20">
            <v>0</v>
          </cell>
          <cell r="G20">
            <v>14</v>
          </cell>
          <cell r="H20">
            <v>0</v>
          </cell>
        </row>
        <row r="21">
          <cell r="B21" t="str">
            <v>SEAC</v>
          </cell>
          <cell r="C21">
            <v>41.03</v>
          </cell>
          <cell r="D21">
            <v>8.43</v>
          </cell>
          <cell r="E21">
            <v>0</v>
          </cell>
          <cell r="F21">
            <v>0</v>
          </cell>
          <cell r="G21">
            <v>14</v>
          </cell>
          <cell r="H21">
            <v>0</v>
          </cell>
        </row>
        <row r="22">
          <cell r="B22" t="str">
            <v>SECI</v>
          </cell>
          <cell r="C22">
            <v>28.19</v>
          </cell>
          <cell r="D22">
            <v>0</v>
          </cell>
          <cell r="E22">
            <v>0</v>
          </cell>
          <cell r="F22">
            <v>0</v>
          </cell>
          <cell r="G22">
            <v>14</v>
          </cell>
          <cell r="H22">
            <v>0</v>
          </cell>
        </row>
        <row r="23">
          <cell r="B23" t="str">
            <v>Seethur</v>
          </cell>
          <cell r="C23">
            <v>28.19</v>
          </cell>
          <cell r="D23">
            <v>0</v>
          </cell>
          <cell r="E23">
            <v>0</v>
          </cell>
          <cell r="F23">
            <v>0</v>
          </cell>
          <cell r="G23">
            <v>14</v>
          </cell>
          <cell r="H23">
            <v>0</v>
          </cell>
        </row>
        <row r="24">
          <cell r="B24" t="str">
            <v>Sete Lagoas</v>
          </cell>
          <cell r="C24">
            <v>28.19</v>
          </cell>
          <cell r="D24">
            <v>0</v>
          </cell>
          <cell r="E24">
            <v>0</v>
          </cell>
          <cell r="F24">
            <v>0</v>
          </cell>
          <cell r="G24">
            <v>14</v>
          </cell>
          <cell r="H24">
            <v>0</v>
          </cell>
        </row>
        <row r="25">
          <cell r="B25" t="str">
            <v>Sethac Norte de Minas</v>
          </cell>
          <cell r="C25">
            <v>28.19</v>
          </cell>
          <cell r="D25">
            <v>0</v>
          </cell>
          <cell r="E25">
            <v>0</v>
          </cell>
          <cell r="F25">
            <v>0</v>
          </cell>
          <cell r="G25">
            <v>14</v>
          </cell>
          <cell r="H25">
            <v>0</v>
          </cell>
        </row>
        <row r="26">
          <cell r="B26" t="str">
            <v>SETTASPOC</v>
          </cell>
          <cell r="C26">
            <v>15.65</v>
          </cell>
          <cell r="D26">
            <v>0</v>
          </cell>
          <cell r="E26">
            <v>0</v>
          </cell>
          <cell r="F26">
            <v>0</v>
          </cell>
          <cell r="G26">
            <v>14</v>
          </cell>
          <cell r="H26">
            <v>0</v>
          </cell>
        </row>
        <row r="27">
          <cell r="B27" t="str">
            <v>SINDADOS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17</v>
          </cell>
          <cell r="H27">
            <v>0</v>
          </cell>
        </row>
        <row r="28">
          <cell r="B28" t="str">
            <v>Sind - Asseio</v>
          </cell>
          <cell r="C28">
            <v>0</v>
          </cell>
          <cell r="D28">
            <v>8.43</v>
          </cell>
          <cell r="E28">
            <v>41.03</v>
          </cell>
          <cell r="F28">
            <v>0</v>
          </cell>
          <cell r="G28">
            <v>14</v>
          </cell>
          <cell r="H28">
            <v>0</v>
          </cell>
        </row>
        <row r="29">
          <cell r="B29" t="str">
            <v>SINTEL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12.78</v>
          </cell>
          <cell r="H29">
            <v>0</v>
          </cell>
        </row>
        <row r="30">
          <cell r="B30" t="str">
            <v>SINTERT</v>
          </cell>
          <cell r="C30">
            <v>41.03</v>
          </cell>
          <cell r="D30">
            <v>8.43</v>
          </cell>
          <cell r="E30">
            <v>0</v>
          </cell>
          <cell r="F30">
            <v>0</v>
          </cell>
          <cell r="G30">
            <v>14</v>
          </cell>
          <cell r="H30">
            <v>0</v>
          </cell>
        </row>
        <row r="31">
          <cell r="B31" t="str">
            <v>Teófilo Otoni</v>
          </cell>
          <cell r="C31">
            <v>28.19</v>
          </cell>
          <cell r="D31">
            <v>0</v>
          </cell>
          <cell r="E31">
            <v>0</v>
          </cell>
          <cell r="F31">
            <v>0</v>
          </cell>
          <cell r="G31">
            <v>14</v>
          </cell>
          <cell r="H31">
            <v>0</v>
          </cell>
        </row>
        <row r="32">
          <cell r="B32" t="str">
            <v>Uberaba</v>
          </cell>
          <cell r="C32">
            <v>28.19</v>
          </cell>
          <cell r="D32">
            <v>0</v>
          </cell>
          <cell r="E32">
            <v>0</v>
          </cell>
          <cell r="F32">
            <v>0</v>
          </cell>
          <cell r="G32">
            <v>14</v>
          </cell>
          <cell r="H32">
            <v>0</v>
          </cell>
        </row>
        <row r="33">
          <cell r="B33" t="str">
            <v>Uberlândia</v>
          </cell>
          <cell r="C33">
            <v>19.440000000000001</v>
          </cell>
          <cell r="D33">
            <v>0</v>
          </cell>
          <cell r="E33">
            <v>0</v>
          </cell>
          <cell r="F33">
            <v>0</v>
          </cell>
          <cell r="G33">
            <v>219.02</v>
          </cell>
          <cell r="H33">
            <v>0</v>
          </cell>
        </row>
        <row r="34">
          <cell r="B34" t="str">
            <v>Vespasiano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14</v>
          </cell>
          <cell r="H34">
            <v>0</v>
          </cell>
        </row>
        <row r="35">
          <cell r="B35" t="str">
            <v>CCT Rodoviários de Belo Horizonte e RMBH + SEAC-MG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14</v>
          </cell>
          <cell r="H35">
            <v>0</v>
          </cell>
        </row>
        <row r="36">
          <cell r="B36" t="str">
            <v>FETTROMINAS + SEAC-MG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12.7</v>
          </cell>
          <cell r="H36">
            <v>0</v>
          </cell>
        </row>
        <row r="37">
          <cell r="B37" t="str">
            <v>Rodoviário de Lavras + SEAC-MG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14</v>
          </cell>
          <cell r="H37">
            <v>0</v>
          </cell>
        </row>
        <row r="38">
          <cell r="B38" t="str">
            <v>Rodoviários de Babacena + SEAC-MG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14</v>
          </cell>
          <cell r="H38">
            <v>0</v>
          </cell>
        </row>
        <row r="39">
          <cell r="B39" t="str">
            <v>Rodoviários de Belo Horizonte + SEAC-MG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14</v>
          </cell>
          <cell r="H39">
            <v>0</v>
          </cell>
        </row>
        <row r="40">
          <cell r="B40" t="str">
            <v>Rodoviários de Betim + SEAC-MG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14</v>
          </cell>
          <cell r="H40">
            <v>0</v>
          </cell>
        </row>
        <row r="41">
          <cell r="B41" t="str">
            <v>Rodoviários de Caratinga + SEAC-MG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12.7</v>
          </cell>
          <cell r="H41">
            <v>0</v>
          </cell>
        </row>
        <row r="42">
          <cell r="B42" t="str">
            <v>Rodoviários de Conselheiro Lafaiete + SEAC-MG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12.7</v>
          </cell>
          <cell r="H42">
            <v>0</v>
          </cell>
        </row>
        <row r="43">
          <cell r="B43" t="str">
            <v>Rodoviários de Contagem + SEAC-MG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14</v>
          </cell>
          <cell r="H43">
            <v>0</v>
          </cell>
        </row>
        <row r="44">
          <cell r="B44" t="str">
            <v>Rodoviários de Divinópolis + SEAC-MG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14</v>
          </cell>
          <cell r="H44">
            <v>0</v>
          </cell>
        </row>
        <row r="45">
          <cell r="B45" t="str">
            <v>Rodoviários de Governador Valadares + SEAC-MG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14</v>
          </cell>
          <cell r="H45">
            <v>0</v>
          </cell>
        </row>
        <row r="46">
          <cell r="B46" t="str">
            <v>Rodoviários de Ituiutaba + SEAC-MG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14</v>
          </cell>
          <cell r="H46">
            <v>0</v>
          </cell>
        </row>
        <row r="47">
          <cell r="B47" t="str">
            <v>Rodoviários de Juiz de Fora + SEAC-MG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14</v>
          </cell>
          <cell r="H47">
            <v>0</v>
          </cell>
        </row>
        <row r="48">
          <cell r="B48" t="str">
            <v>Rodoviários de Juiz de Fora + SIEPS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10.1</v>
          </cell>
          <cell r="H48">
            <v>0</v>
          </cell>
        </row>
        <row r="49">
          <cell r="B49" t="str">
            <v>Rodoviários de Montes Claros + SEAC-MG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14</v>
          </cell>
          <cell r="H49">
            <v>0</v>
          </cell>
        </row>
        <row r="50">
          <cell r="B50" t="str">
            <v>Rodoviários de Passos + SEAC-MG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14</v>
          </cell>
          <cell r="H50">
            <v>0</v>
          </cell>
        </row>
        <row r="51">
          <cell r="B51" t="str">
            <v>Rodoviários de Patos de Minas + SEAC-MG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14</v>
          </cell>
          <cell r="H51">
            <v>0</v>
          </cell>
        </row>
        <row r="52">
          <cell r="B52" t="str">
            <v>Rodoviários de Poços de Caldas + SEAC-MG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14</v>
          </cell>
          <cell r="H52">
            <v>0</v>
          </cell>
        </row>
        <row r="53">
          <cell r="B53" t="str">
            <v>Rodoviários de Pouso Alegre + SEAC-MG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14</v>
          </cell>
          <cell r="H53">
            <v>0</v>
          </cell>
        </row>
        <row r="54">
          <cell r="B54" t="str">
            <v>Rodoviários de São João Del Rei + SEAC-MG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9.8000000000000007</v>
          </cell>
          <cell r="H54">
            <v>0</v>
          </cell>
        </row>
        <row r="55">
          <cell r="B55" t="str">
            <v>Rodoviários de Sete Lagoas + SEAC-MG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14</v>
          </cell>
          <cell r="H55">
            <v>0</v>
          </cell>
        </row>
        <row r="56">
          <cell r="B56" t="str">
            <v>Rodoviários de Teófilo Otoni + SEAC-MG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14</v>
          </cell>
          <cell r="H56">
            <v>0</v>
          </cell>
        </row>
        <row r="57">
          <cell r="B57" t="str">
            <v>Rodoviários de Uberaba + SEAC-MG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14</v>
          </cell>
          <cell r="H57">
            <v>0</v>
          </cell>
        </row>
        <row r="58">
          <cell r="B58" t="str">
            <v>Rodoviários de Uberlândia + SEAC-MG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14</v>
          </cell>
          <cell r="H58">
            <v>0</v>
          </cell>
        </row>
        <row r="62">
          <cell r="B62" t="str">
            <v>Alfenas</v>
          </cell>
          <cell r="C62">
            <v>3.1</v>
          </cell>
          <cell r="E62">
            <v>3.1</v>
          </cell>
        </row>
        <row r="63">
          <cell r="B63" t="str">
            <v>Almenara</v>
          </cell>
          <cell r="C63">
            <v>3.1</v>
          </cell>
          <cell r="E63">
            <v>3.1</v>
          </cell>
        </row>
        <row r="64">
          <cell r="B64" t="str">
            <v>Araçuaí</v>
          </cell>
          <cell r="C64">
            <v>3.1</v>
          </cell>
          <cell r="E64">
            <v>3.1</v>
          </cell>
        </row>
        <row r="65">
          <cell r="B65" t="str">
            <v>Araguari</v>
          </cell>
          <cell r="C65">
            <v>3.1</v>
          </cell>
          <cell r="E65">
            <v>3.1</v>
          </cell>
        </row>
        <row r="66">
          <cell r="B66" t="str">
            <v>Araxá</v>
          </cell>
          <cell r="C66">
            <v>3.1</v>
          </cell>
          <cell r="E66">
            <v>3.1</v>
          </cell>
        </row>
        <row r="67">
          <cell r="B67" t="str">
            <v>Arcos</v>
          </cell>
          <cell r="C67">
            <v>3.1</v>
          </cell>
          <cell r="E67">
            <v>3.1</v>
          </cell>
        </row>
        <row r="68">
          <cell r="B68" t="str">
            <v>Arinos</v>
          </cell>
          <cell r="C68">
            <v>3.1</v>
          </cell>
          <cell r="E68">
            <v>3.1</v>
          </cell>
        </row>
        <row r="69">
          <cell r="B69" t="str">
            <v>Barbacena</v>
          </cell>
          <cell r="C69">
            <v>3.1</v>
          </cell>
          <cell r="E69">
            <v>3.1</v>
          </cell>
        </row>
        <row r="70">
          <cell r="B70" t="str">
            <v>Belo Horizonte</v>
          </cell>
          <cell r="C70">
            <v>3.4</v>
          </cell>
          <cell r="D70">
            <v>1.23</v>
          </cell>
          <cell r="E70">
            <v>4.63</v>
          </cell>
        </row>
        <row r="71">
          <cell r="B71" t="str">
            <v>Betim</v>
          </cell>
          <cell r="C71">
            <v>3.1</v>
          </cell>
          <cell r="E71">
            <v>3.1</v>
          </cell>
        </row>
        <row r="72">
          <cell r="B72" t="str">
            <v>Caeté</v>
          </cell>
          <cell r="C72">
            <v>3.1</v>
          </cell>
          <cell r="E72">
            <v>3.1</v>
          </cell>
        </row>
        <row r="73">
          <cell r="B73" t="str">
            <v>Campo Belo</v>
          </cell>
          <cell r="C73">
            <v>3.1</v>
          </cell>
          <cell r="E73">
            <v>3.1</v>
          </cell>
        </row>
        <row r="74">
          <cell r="B74" t="str">
            <v>Canápolis</v>
          </cell>
          <cell r="C74">
            <v>3.1</v>
          </cell>
          <cell r="E74">
            <v>3.1</v>
          </cell>
        </row>
        <row r="75">
          <cell r="B75" t="str">
            <v>Capinópolis</v>
          </cell>
          <cell r="C75">
            <v>3.1</v>
          </cell>
          <cell r="E75">
            <v>3.1</v>
          </cell>
        </row>
        <row r="76">
          <cell r="B76" t="str">
            <v>Carangola</v>
          </cell>
          <cell r="C76">
            <v>3.1</v>
          </cell>
          <cell r="E76">
            <v>3.1</v>
          </cell>
        </row>
        <row r="77">
          <cell r="B77" t="str">
            <v>Caratinga</v>
          </cell>
          <cell r="C77">
            <v>3.1</v>
          </cell>
          <cell r="E77">
            <v>3.1</v>
          </cell>
        </row>
        <row r="78">
          <cell r="B78" t="str">
            <v>Congonhas</v>
          </cell>
          <cell r="C78">
            <v>3.1</v>
          </cell>
          <cell r="E78">
            <v>3.1</v>
          </cell>
        </row>
        <row r="79">
          <cell r="B79" t="str">
            <v>Conquista</v>
          </cell>
          <cell r="C79">
            <v>3.1</v>
          </cell>
          <cell r="E79">
            <v>3.1</v>
          </cell>
        </row>
        <row r="80">
          <cell r="B80" t="str">
            <v>Conselheiro Lafaiete</v>
          </cell>
          <cell r="C80">
            <v>3.1</v>
          </cell>
          <cell r="E80">
            <v>3.1</v>
          </cell>
        </row>
        <row r="81">
          <cell r="B81" t="str">
            <v>Conselheiro Pena</v>
          </cell>
          <cell r="C81">
            <v>3.1</v>
          </cell>
          <cell r="E81">
            <v>3.1</v>
          </cell>
        </row>
        <row r="82">
          <cell r="B82" t="str">
            <v>Contagem</v>
          </cell>
          <cell r="C82">
            <v>3.1</v>
          </cell>
          <cell r="E82">
            <v>3.1</v>
          </cell>
        </row>
        <row r="83">
          <cell r="B83" t="str">
            <v>Contagem.</v>
          </cell>
          <cell r="C83">
            <v>3.1</v>
          </cell>
          <cell r="E83">
            <v>3.1</v>
          </cell>
        </row>
        <row r="84">
          <cell r="B84" t="str">
            <v>Diamantina</v>
          </cell>
          <cell r="C84">
            <v>3.1</v>
          </cell>
          <cell r="E84">
            <v>3.1</v>
          </cell>
        </row>
        <row r="85">
          <cell r="B85" t="str">
            <v>Divinópolis</v>
          </cell>
          <cell r="C85">
            <v>3.1</v>
          </cell>
          <cell r="E85">
            <v>3.1</v>
          </cell>
        </row>
        <row r="86">
          <cell r="B86" t="str">
            <v>Formiga</v>
          </cell>
          <cell r="C86">
            <v>3.1</v>
          </cell>
          <cell r="E86">
            <v>3.1</v>
          </cell>
        </row>
        <row r="87">
          <cell r="B87" t="str">
            <v>Governador Valadares</v>
          </cell>
          <cell r="C87">
            <v>3.1</v>
          </cell>
          <cell r="E87">
            <v>3.1</v>
          </cell>
        </row>
        <row r="88">
          <cell r="B88" t="str">
            <v>Ibiá</v>
          </cell>
          <cell r="C88">
            <v>3.1</v>
          </cell>
          <cell r="E88">
            <v>3.1</v>
          </cell>
        </row>
        <row r="89">
          <cell r="B89" t="str">
            <v>Ibirité</v>
          </cell>
          <cell r="C89">
            <v>3.1</v>
          </cell>
          <cell r="E89">
            <v>3.1</v>
          </cell>
        </row>
        <row r="90">
          <cell r="B90" t="str">
            <v>Ipatinga</v>
          </cell>
          <cell r="C90">
            <v>3.1</v>
          </cell>
          <cell r="E90">
            <v>3.1</v>
          </cell>
        </row>
        <row r="91">
          <cell r="B91" t="str">
            <v>Itabira</v>
          </cell>
          <cell r="C91">
            <v>3.1</v>
          </cell>
          <cell r="E91">
            <v>3.1</v>
          </cell>
        </row>
        <row r="92">
          <cell r="B92" t="str">
            <v>Itajubá</v>
          </cell>
          <cell r="C92">
            <v>3.1</v>
          </cell>
          <cell r="E92">
            <v>3.1</v>
          </cell>
        </row>
        <row r="93">
          <cell r="B93" t="str">
            <v>Itambacuri</v>
          </cell>
          <cell r="C93">
            <v>3.1</v>
          </cell>
          <cell r="E93">
            <v>3.1</v>
          </cell>
        </row>
        <row r="94">
          <cell r="B94" t="str">
            <v>Itamonte</v>
          </cell>
          <cell r="C94">
            <v>3.1</v>
          </cell>
          <cell r="E94">
            <v>3.1</v>
          </cell>
        </row>
        <row r="95">
          <cell r="B95" t="str">
            <v>Itaúna</v>
          </cell>
          <cell r="C95">
            <v>3.1</v>
          </cell>
          <cell r="E95">
            <v>3.1</v>
          </cell>
        </row>
        <row r="96">
          <cell r="B96" t="str">
            <v>Ituiutaba</v>
          </cell>
          <cell r="C96">
            <v>3.1</v>
          </cell>
          <cell r="E96">
            <v>3.1</v>
          </cell>
        </row>
        <row r="97">
          <cell r="B97" t="str">
            <v>Janaúba</v>
          </cell>
          <cell r="C97">
            <v>3.1</v>
          </cell>
          <cell r="E97">
            <v>3.1</v>
          </cell>
        </row>
        <row r="98">
          <cell r="B98" t="str">
            <v>Januária</v>
          </cell>
          <cell r="C98">
            <v>3.1</v>
          </cell>
          <cell r="E98">
            <v>3.1</v>
          </cell>
        </row>
        <row r="99">
          <cell r="B99" t="str">
            <v>Juiz de Fora</v>
          </cell>
          <cell r="C99">
            <v>3.1</v>
          </cell>
          <cell r="E99">
            <v>3.1</v>
          </cell>
        </row>
        <row r="100">
          <cell r="B100" t="str">
            <v>Lavras</v>
          </cell>
          <cell r="C100">
            <v>3.1</v>
          </cell>
          <cell r="E100">
            <v>3.1</v>
          </cell>
        </row>
        <row r="101">
          <cell r="B101" t="str">
            <v>Machado</v>
          </cell>
          <cell r="C101">
            <v>3.1</v>
          </cell>
          <cell r="E101">
            <v>3.1</v>
          </cell>
        </row>
        <row r="102">
          <cell r="B102" t="str">
            <v>Machado.</v>
          </cell>
          <cell r="C102">
            <v>3.1</v>
          </cell>
          <cell r="E102">
            <v>3.1</v>
          </cell>
        </row>
        <row r="103">
          <cell r="B103" t="str">
            <v>Manga</v>
          </cell>
          <cell r="C103">
            <v>3.1</v>
          </cell>
          <cell r="E103">
            <v>3.1</v>
          </cell>
        </row>
        <row r="104">
          <cell r="B104" t="str">
            <v>Miraí</v>
          </cell>
          <cell r="C104">
            <v>3.1</v>
          </cell>
          <cell r="E104">
            <v>3.1</v>
          </cell>
        </row>
        <row r="105">
          <cell r="B105" t="str">
            <v>Montes Claros</v>
          </cell>
          <cell r="C105">
            <v>3.1</v>
          </cell>
          <cell r="E105">
            <v>3.1</v>
          </cell>
        </row>
        <row r="106">
          <cell r="B106" t="str">
            <v>Morada Nova de Minas</v>
          </cell>
          <cell r="C106">
            <v>3.1</v>
          </cell>
          <cell r="E106">
            <v>3.1</v>
          </cell>
        </row>
        <row r="107">
          <cell r="B107" t="str">
            <v>Muriaé</v>
          </cell>
          <cell r="C107">
            <v>3.1</v>
          </cell>
          <cell r="E107">
            <v>3.1</v>
          </cell>
        </row>
        <row r="108">
          <cell r="B108" t="str">
            <v>Nova Lima</v>
          </cell>
          <cell r="C108">
            <v>3.1</v>
          </cell>
          <cell r="E108">
            <v>3.1</v>
          </cell>
        </row>
        <row r="109">
          <cell r="B109" t="str">
            <v>Nova Lima.</v>
          </cell>
          <cell r="C109">
            <v>3.1</v>
          </cell>
          <cell r="E109">
            <v>3.1</v>
          </cell>
        </row>
        <row r="110">
          <cell r="B110" t="str">
            <v>Nova Ponte</v>
          </cell>
          <cell r="C110">
            <v>3.1</v>
          </cell>
          <cell r="E110">
            <v>3.1</v>
          </cell>
        </row>
        <row r="111">
          <cell r="B111" t="str">
            <v>Nova Serrana</v>
          </cell>
          <cell r="C111">
            <v>3.1</v>
          </cell>
          <cell r="E111">
            <v>3.1</v>
          </cell>
        </row>
        <row r="112">
          <cell r="B112" t="str">
            <v>Oliveira</v>
          </cell>
          <cell r="C112">
            <v>3.1</v>
          </cell>
          <cell r="E112">
            <v>3.1</v>
          </cell>
        </row>
        <row r="113">
          <cell r="B113" t="str">
            <v>Ouro Preto</v>
          </cell>
          <cell r="C113">
            <v>3.1</v>
          </cell>
          <cell r="E113">
            <v>3.1</v>
          </cell>
        </row>
        <row r="114">
          <cell r="B114" t="str">
            <v>Passos</v>
          </cell>
          <cell r="C114">
            <v>3.1</v>
          </cell>
          <cell r="E114">
            <v>3.1</v>
          </cell>
        </row>
        <row r="115">
          <cell r="B115" t="str">
            <v>Patos de Minas</v>
          </cell>
          <cell r="C115">
            <v>3.1</v>
          </cell>
          <cell r="E115">
            <v>3.1</v>
          </cell>
        </row>
        <row r="116">
          <cell r="B116" t="str">
            <v>Pedro Leopoldo</v>
          </cell>
          <cell r="C116">
            <v>3.1</v>
          </cell>
          <cell r="E116">
            <v>3.1</v>
          </cell>
        </row>
        <row r="117">
          <cell r="B117" t="str">
            <v>Pirapetinga</v>
          </cell>
          <cell r="C117">
            <v>3.1</v>
          </cell>
          <cell r="E117">
            <v>3.1</v>
          </cell>
        </row>
        <row r="118">
          <cell r="B118" t="str">
            <v>Pitangui</v>
          </cell>
          <cell r="C118">
            <v>3.1</v>
          </cell>
          <cell r="E118">
            <v>3.1</v>
          </cell>
        </row>
        <row r="119">
          <cell r="B119" t="str">
            <v>Poços de Caldas</v>
          </cell>
          <cell r="C119">
            <v>3.1</v>
          </cell>
          <cell r="E119">
            <v>3.1</v>
          </cell>
        </row>
        <row r="120">
          <cell r="B120" t="str">
            <v>Ponte Nova</v>
          </cell>
          <cell r="C120">
            <v>3.1</v>
          </cell>
          <cell r="E120">
            <v>3.1</v>
          </cell>
        </row>
        <row r="121">
          <cell r="B121" t="str">
            <v>Pouso Alegre</v>
          </cell>
          <cell r="C121">
            <v>3.1</v>
          </cell>
          <cell r="E121">
            <v>3.1</v>
          </cell>
        </row>
        <row r="122">
          <cell r="B122" t="str">
            <v>Ribeirão das Neves</v>
          </cell>
          <cell r="C122">
            <v>3.1</v>
          </cell>
          <cell r="E122">
            <v>3.1</v>
          </cell>
        </row>
        <row r="123">
          <cell r="B123" t="str">
            <v>Sabará</v>
          </cell>
          <cell r="C123">
            <v>3.1</v>
          </cell>
          <cell r="E123">
            <v>3.1</v>
          </cell>
        </row>
        <row r="124">
          <cell r="B124" t="str">
            <v>Santa Luzia</v>
          </cell>
          <cell r="C124">
            <v>3.1</v>
          </cell>
          <cell r="E124">
            <v>3.1</v>
          </cell>
        </row>
        <row r="125">
          <cell r="B125" t="str">
            <v>Santa Rita do Sapucaí</v>
          </cell>
          <cell r="C125">
            <v>3.1</v>
          </cell>
          <cell r="E125">
            <v>3.1</v>
          </cell>
        </row>
        <row r="126">
          <cell r="B126" t="str">
            <v>Santo Antônio do Monte</v>
          </cell>
          <cell r="C126">
            <v>3.1</v>
          </cell>
          <cell r="E126">
            <v>3.1</v>
          </cell>
        </row>
        <row r="127">
          <cell r="B127" t="str">
            <v>Santos Dumont</v>
          </cell>
          <cell r="C127">
            <v>3.1</v>
          </cell>
          <cell r="E127">
            <v>3.1</v>
          </cell>
        </row>
        <row r="128">
          <cell r="B128" t="str">
            <v>São Gonçalo do Sapucaí</v>
          </cell>
          <cell r="C128">
            <v>3.1</v>
          </cell>
          <cell r="E128">
            <v>3.1</v>
          </cell>
        </row>
        <row r="129">
          <cell r="B129" t="str">
            <v>São João da Ponte</v>
          </cell>
          <cell r="C129">
            <v>3.1</v>
          </cell>
          <cell r="E129">
            <v>3.1</v>
          </cell>
        </row>
        <row r="130">
          <cell r="B130" t="str">
            <v>São João Del Rey</v>
          </cell>
          <cell r="C130">
            <v>3.1</v>
          </cell>
          <cell r="E130">
            <v>3.1</v>
          </cell>
        </row>
        <row r="131">
          <cell r="B131" t="str">
            <v>Sete Lagoas</v>
          </cell>
          <cell r="C131">
            <v>3.1</v>
          </cell>
          <cell r="E131">
            <v>3.1</v>
          </cell>
        </row>
        <row r="132">
          <cell r="B132" t="str">
            <v>Teófilo Otoni</v>
          </cell>
          <cell r="C132">
            <v>3.1</v>
          </cell>
          <cell r="E132">
            <v>3.1</v>
          </cell>
        </row>
        <row r="133">
          <cell r="B133" t="str">
            <v>Três Pontas</v>
          </cell>
          <cell r="C133">
            <v>3.1</v>
          </cell>
          <cell r="E133">
            <v>3.1</v>
          </cell>
        </row>
        <row r="134">
          <cell r="B134" t="str">
            <v>Tupaciguara</v>
          </cell>
          <cell r="C134">
            <v>3.1</v>
          </cell>
          <cell r="E134">
            <v>3.1</v>
          </cell>
        </row>
        <row r="135">
          <cell r="B135" t="str">
            <v>Ubá</v>
          </cell>
          <cell r="C135">
            <v>3.1</v>
          </cell>
          <cell r="E135">
            <v>3.1</v>
          </cell>
        </row>
        <row r="136">
          <cell r="B136" t="str">
            <v>Uberaba</v>
          </cell>
          <cell r="C136">
            <v>3.1</v>
          </cell>
          <cell r="E136">
            <v>3.1</v>
          </cell>
        </row>
        <row r="137">
          <cell r="B137" t="str">
            <v>Uberaba.</v>
          </cell>
          <cell r="C137">
            <v>3.1</v>
          </cell>
          <cell r="E137">
            <v>3.1</v>
          </cell>
        </row>
        <row r="138">
          <cell r="B138" t="str">
            <v>Uberlândia</v>
          </cell>
          <cell r="C138">
            <v>3.1</v>
          </cell>
          <cell r="E138">
            <v>3.1</v>
          </cell>
        </row>
        <row r="139">
          <cell r="B139" t="str">
            <v>Uberlândia.</v>
          </cell>
          <cell r="C139">
            <v>3.1</v>
          </cell>
          <cell r="E139">
            <v>3.1</v>
          </cell>
        </row>
        <row r="140">
          <cell r="B140" t="str">
            <v>Uberlândia..</v>
          </cell>
          <cell r="C140">
            <v>3.1</v>
          </cell>
          <cell r="E140">
            <v>3.1</v>
          </cell>
        </row>
        <row r="141">
          <cell r="B141" t="str">
            <v>Varginha</v>
          </cell>
          <cell r="C141">
            <v>3.1</v>
          </cell>
          <cell r="E141">
            <v>3.1</v>
          </cell>
        </row>
        <row r="142">
          <cell r="B142" t="str">
            <v>Vespasiano</v>
          </cell>
          <cell r="C142">
            <v>3.1</v>
          </cell>
          <cell r="E142">
            <v>3.1</v>
          </cell>
        </row>
        <row r="143">
          <cell r="B143" t="str">
            <v>Viçosa</v>
          </cell>
          <cell r="C143">
            <v>3.1</v>
          </cell>
          <cell r="E143">
            <v>3.1</v>
          </cell>
        </row>
        <row r="147">
          <cell r="E147">
            <v>247.42</v>
          </cell>
        </row>
        <row r="148">
          <cell r="E148">
            <v>44.04</v>
          </cell>
        </row>
        <row r="152">
          <cell r="C152">
            <v>3.12</v>
          </cell>
        </row>
      </sheetData>
      <sheetData sheetId="6"/>
      <sheetData sheetId="7" refreshError="1"/>
      <sheetData sheetId="8" refreshError="1"/>
      <sheetData sheetId="9">
        <row r="5">
          <cell r="C5">
            <v>0.2</v>
          </cell>
        </row>
        <row r="6">
          <cell r="C6">
            <v>1.4999999999999999E-2</v>
          </cell>
        </row>
        <row r="7">
          <cell r="C7">
            <v>0.01</v>
          </cell>
        </row>
        <row r="8">
          <cell r="C8">
            <v>2E-3</v>
          </cell>
        </row>
        <row r="9">
          <cell r="C9">
            <v>2.5000000000000001E-2</v>
          </cell>
        </row>
        <row r="10">
          <cell r="C10">
            <v>0.08</v>
          </cell>
        </row>
        <row r="11">
          <cell r="C11">
            <v>0.03</v>
          </cell>
        </row>
        <row r="12">
          <cell r="C12">
            <v>6.0000000000000001E-3</v>
          </cell>
        </row>
        <row r="16">
          <cell r="C16">
            <v>8.3299999999999999E-2</v>
          </cell>
        </row>
        <row r="17">
          <cell r="C17">
            <v>2.7799999999999998E-2</v>
          </cell>
        </row>
        <row r="19">
          <cell r="C19">
            <v>4.0899999999999999E-2</v>
          </cell>
        </row>
        <row r="23">
          <cell r="C23">
            <v>1.2999999999999999E-3</v>
          </cell>
        </row>
        <row r="24">
          <cell r="C24">
            <v>5.0000000000000001E-4</v>
          </cell>
        </row>
        <row r="28">
          <cell r="C28">
            <v>7.4999999999999997E-3</v>
          </cell>
        </row>
        <row r="29">
          <cell r="C29">
            <v>5.9999999999999995E-4</v>
          </cell>
        </row>
        <row r="30">
          <cell r="C30">
            <v>2.9999999999999997E-4</v>
          </cell>
        </row>
        <row r="31">
          <cell r="C31">
            <v>3.5000000000000001E-3</v>
          </cell>
        </row>
        <row r="32">
          <cell r="C32">
            <v>1.2999999999999999E-3</v>
          </cell>
        </row>
        <row r="33">
          <cell r="C33">
            <v>4.2999999999999997E-2</v>
          </cell>
        </row>
        <row r="34">
          <cell r="C34">
            <v>1.6999999999999999E-3</v>
          </cell>
        </row>
        <row r="38">
          <cell r="C38">
            <v>8.3299999999999999E-2</v>
          </cell>
        </row>
        <row r="39">
          <cell r="C39">
            <v>1.3899999999999999E-2</v>
          </cell>
        </row>
        <row r="40">
          <cell r="C40">
            <v>8.3999999999999995E-3</v>
          </cell>
        </row>
        <row r="41">
          <cell r="C41">
            <v>3.3E-3</v>
          </cell>
        </row>
        <row r="42">
          <cell r="C42">
            <v>0</v>
          </cell>
        </row>
        <row r="44">
          <cell r="C44">
            <v>4.0099999999999997E-2</v>
          </cell>
        </row>
        <row r="58">
          <cell r="B58">
            <v>206.27</v>
          </cell>
        </row>
        <row r="60">
          <cell r="B60">
            <v>7.6</v>
          </cell>
        </row>
        <row r="61">
          <cell r="B61">
            <v>1.65</v>
          </cell>
        </row>
        <row r="66">
          <cell r="B66">
            <v>145.76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ISS LIMPEZA"/>
      <sheetName val="Uniforme Limpeza"/>
      <sheetName val="Equipamentos  TOTAL"/>
      <sheetName val="PRODUTOS DE LIMPEZA"/>
      <sheetName val="Materiais de Consumo"/>
      <sheetName val="CCT"/>
      <sheetName val="PARÂMETRO"/>
      <sheetName val="Resumo Geral"/>
      <sheetName val="Resumo Cat"/>
      <sheetName val="TOTALIZADORA MÓDULO"/>
      <sheetName val="BASE DADOS MODULO 4 E 5"/>
      <sheetName val="CARGOS BH"/>
      <sheetName val="Enc. Limpeza BH"/>
      <sheetName val="Limp. de vidros BH"/>
      <sheetName val="Serv. Limpeza 220h  BH"/>
      <sheetName val="Serv. Limpeza 110h BH"/>
      <sheetName val="CARGOS Aguas Formosas "/>
      <sheetName val="Serv. Limp. Aguas Formosa 220h "/>
      <sheetName val="CARGOS Aiuruoca"/>
      <sheetName val="Serv. Limpeza 110h Aiuruoca"/>
      <sheetName val="CARGOS Alfenas"/>
      <sheetName val="Serv. Limp. Alfenas 220h"/>
      <sheetName val="CARGOS Almenara"/>
      <sheetName val="Serv. Limpeza Almenara 220"/>
      <sheetName val="CARGOS Andradas"/>
      <sheetName val="Serv. Limpeza 110 Andradas"/>
      <sheetName val="CARGOS Araçuaí"/>
      <sheetName val="Serv. Limpeza 110h Araçuaí"/>
      <sheetName val="CARGOS Araguari"/>
      <sheetName val="Serv. Limpeza Araguari 220 "/>
      <sheetName val="CARGOS Araxá"/>
      <sheetName val="Serv. Limpeza Araxá 220 "/>
      <sheetName val="CARGOS Arcos"/>
      <sheetName val="Serv. Limp Arcos  55  "/>
      <sheetName val="CARGOS Arinos"/>
      <sheetName val="Serv. Limp.Arinos 55h "/>
      <sheetName val="CARGOS Barbacena"/>
      <sheetName val="Serv. Limpeza Barbacena 220 "/>
      <sheetName val="CARGOS Betim"/>
      <sheetName val="Serv. Limpeza Betim 220"/>
      <sheetName val="CARGOS Boa Esperança"/>
      <sheetName val="Serv. Limpeza 110 Boa Esperança"/>
      <sheetName val="CARGOS Caeté"/>
      <sheetName val="Serv. Limpeza 110 Caeté"/>
      <sheetName val="CARGOS Campo Belo"/>
      <sheetName val="Serv. Limp. Campo Belo 220h "/>
      <sheetName val="CARGOS Capelina"/>
      <sheetName val="Serv. Limp. Capelinha 55h  "/>
      <sheetName val="CARGOS Carangola"/>
      <sheetName val="Serv. Limp. Carangola 220h"/>
      <sheetName val="CARGOS Caratinga"/>
      <sheetName val="Serv. Limp. Caratinga 220h"/>
      <sheetName val="CARGOS Carmop. de Minas"/>
      <sheetName val="Serv. Limp.Carmop. de Mina55h  "/>
      <sheetName val="CARGOS Carmo do Paranaíba "/>
      <sheetName val="Serv. Limpeza Carmo Paran  220 "/>
      <sheetName val="CARGOS Cássia"/>
      <sheetName val="Serv. Limp.Cássia  220 "/>
      <sheetName val="CARGOS Cláudio"/>
      <sheetName val="Serv. Limp. Cláudio 55h"/>
      <sheetName val="CARGOS Congonhas"/>
      <sheetName val="Serv. Limpeza Congonhas 220 "/>
      <sheetName val="CARGOS Conquista"/>
      <sheetName val="Serv. Limpeza Conquista 110h "/>
      <sheetName val="CARGOS Cons. Lafaiete"/>
      <sheetName val="Serv. Limpeza Cons. Lafaiet 220"/>
      <sheetName val="CARGOS Cons. Pena"/>
      <sheetName val="Serv. Limp Cons. Pena 55 "/>
      <sheetName val="CARGOS Contagem"/>
      <sheetName val="Serv. Limpeza Contagem 220 "/>
      <sheetName val="CARGOS Corinto"/>
      <sheetName val="Serv. Limpeza Corinto 55h"/>
      <sheetName val="CARGOS Coromandel"/>
      <sheetName val="Serv. Limpeza Coromandel 55h "/>
      <sheetName val="CARGOS Diamantina"/>
      <sheetName val="Serv. Limp. Diamantina 220h "/>
      <sheetName val="CARGOS Divinópolis"/>
      <sheetName val="Serv. Limp. Divinópolis 220h"/>
      <sheetName val="CARGOS Formiga"/>
      <sheetName val="Serv. Limpeza Formiga 220 "/>
      <sheetName val="Serv. Limpeza Formiga110h "/>
      <sheetName val="CARGOS Frutal"/>
      <sheetName val="Serv. Limpeza Frutal 55h"/>
      <sheetName val="CARGOS Gov. Valadares"/>
      <sheetName val="Serv. Limpeza Gov. Valada 220  "/>
      <sheetName val="Serv. Limpeza 110h Gov. Valadar"/>
      <sheetName val="CARGOS Guanhães"/>
      <sheetName val="Serv. Limpeza Guanhães 55h"/>
      <sheetName val="CARGOS Ibiá"/>
      <sheetName val="Serv. Limpeza Ibiá 55h"/>
      <sheetName val="CARGOS Ibiraci"/>
      <sheetName val="Serv. Limpeza Ibiraci 55h"/>
      <sheetName val="CARGOS Ibirité"/>
      <sheetName val="Serv. Limpeza Ibirité 220 "/>
      <sheetName val="CARGOS Igarapé"/>
      <sheetName val="Serv. Limp. Igarape 55h"/>
      <sheetName val="CARGOS Ipatinga"/>
      <sheetName val="Serv. Limpeza Ipatinga 220  "/>
      <sheetName val="CARGOS Itabira"/>
      <sheetName val="Serv. Limpeza 110 Itabira"/>
      <sheetName val="CARGOS Itabirito"/>
      <sheetName val="Serv. Limpeza Itabirito 220h  "/>
      <sheetName val="CARGOS Itaguara"/>
      <sheetName val="Serv. Limp.Itaguara 55h  "/>
      <sheetName val="CARGOS Itajuba"/>
      <sheetName val="Serv. Limpeza Itajubá 220  "/>
      <sheetName val="CARGOS Itambacuri"/>
      <sheetName val="Serv. Limp.Itambacuri 55"/>
      <sheetName val="CARGOS Itamonte"/>
      <sheetName val="Serv. Limpeza Itamonte 55h "/>
      <sheetName val="CARGOS Itaúna"/>
      <sheetName val="Serv. Limpeza Itaúna 220 "/>
      <sheetName val="CARGOS Ituiutaba"/>
      <sheetName val="Serv. Limpeza Ituiutaba 220 "/>
      <sheetName val="CARGOS Iturama"/>
      <sheetName val="Serv. Limpeza 110 Iturama"/>
      <sheetName val="CARGOS Janaúba"/>
      <sheetName val="Serv. Limpeza Janaúba 220 "/>
      <sheetName val="CARGOS Januária"/>
      <sheetName val="Serv. Limpeza Januária 220  "/>
      <sheetName val="CARGOS João Pinheiro"/>
      <sheetName val="Serv. Limpeza João Pinhei 220  "/>
      <sheetName val="CARGOS Juiz de Fora"/>
      <sheetName val="Serv. Limpeza Juiz de Fora 220"/>
      <sheetName val="CARGOS Lambari"/>
      <sheetName val="Serv. Limp. Lambari 55h  "/>
      <sheetName val="CARGOS Lavras"/>
      <sheetName val="Serv. Limpeza Lavras  220"/>
      <sheetName val="CARGOS Luz"/>
      <sheetName val="Serv. Limp. Luz 55h "/>
      <sheetName val="CARGOS Machado"/>
      <sheetName val="Serv. Limpeza 110h Machado"/>
      <sheetName val="CARGOS Manga"/>
      <sheetName val="Serv. Limpeza Manga 220"/>
      <sheetName val="CARGOS Martinho Campos"/>
      <sheetName val="Serv. Limp. Martinho Campos 55"/>
      <sheetName val="CARGOS Mateus Leme"/>
      <sheetName val="Serv. Limpeza Mateus Leme 220 "/>
      <sheetName val="CARGOS Minas Novas"/>
      <sheetName val="Serv. Limp. Minas Novas 55h  "/>
      <sheetName val="CARGOS Miradouro"/>
      <sheetName val="Serv. Limpeza 55 Miradouro"/>
      <sheetName val="CARGOS Miraí"/>
      <sheetName val="Serv. Limp. Miraí 55h "/>
      <sheetName val="CARGOS Monte Azul"/>
      <sheetName val="Serv. Limp. Monte Azul 55h "/>
      <sheetName val="CARGOS Montes Claros"/>
      <sheetName val="Serv. Limpeza Montes Claros 220"/>
      <sheetName val="CARGOS Muriaé"/>
      <sheetName val="Serv. Limpeza 110h Muriaé"/>
      <sheetName val="CARGOS Nova Lima"/>
      <sheetName val="Serv. Limpeza Nova Lima 220"/>
      <sheetName val="CARGOS Nova Ponte"/>
      <sheetName val="Serv. Limpeza Nova Ponte 220 "/>
      <sheetName val="CARGOS Nova Serrana"/>
      <sheetName val="Serv. Limpeza Nova Serrana 55h"/>
      <sheetName val="CARGOS Oliveira"/>
      <sheetName val="Serv. Limpeza 110 Oliveira"/>
      <sheetName val="CARGOS Ouro Fino"/>
      <sheetName val="Serv. Limp. Ouro Fino 55h  "/>
      <sheetName val="CARGOS Ouro Preto"/>
      <sheetName val="Serv. Limpeza Ouro Preto 220 "/>
      <sheetName val="CARGOS Pará de Minas"/>
      <sheetName val="Serv. Limpeza Pará de Minas 220"/>
      <sheetName val="CARGOS Passos"/>
      <sheetName val="Serv. Limpeza Passos 220"/>
      <sheetName val="CARGOS Patos de Minas"/>
      <sheetName val="Serv. Limpeza Patos de Mina220 "/>
      <sheetName val="Serv. Limpeza 110h Patos de Min"/>
      <sheetName val="CARGOS Pedro Leopoldo"/>
      <sheetName val="Serv. Limpeza Pedro Leopoldo220"/>
      <sheetName val="CARGOS Pitangui"/>
      <sheetName val="Serv. Limpeza Pitangui  55h"/>
      <sheetName val="CARGOS Piumhi"/>
      <sheetName val="Serv. Limpeza Piumhi  55h "/>
      <sheetName val="CARGOS Poço Fundo"/>
      <sheetName val="Serv. Limpeza Poço Fundo 55h "/>
      <sheetName val="CARGOS Poços de Caldas"/>
      <sheetName val="Serv. Limpeza Poços Caldas 220"/>
      <sheetName val="CARGOS Ponte Nova"/>
      <sheetName val="Serv. Limpeza Ponte Nova 220"/>
      <sheetName val="CARGOS Porteirinha"/>
      <sheetName val="Serv. Limpeza 110h Porteirinha"/>
      <sheetName val="CARGOS Pouso Alegre"/>
      <sheetName val="Serv. Limpeza Pouso Alegre 220h"/>
      <sheetName val="CARGOS Resplendor"/>
      <sheetName val="Serv. Limp. Resplendor 55"/>
      <sheetName val="CARGOS Ribeirão das Neves"/>
      <sheetName val="Serv. Limpeza Rib. das Neve 220"/>
      <sheetName val="Serv. Limpeza 110 Rib das Neves"/>
      <sheetName val="CARGOS Sabará"/>
      <sheetName val="Serv. Limpeza 110 Sabará"/>
      <sheetName val="CARGOS Sacramento"/>
      <sheetName val="Serv. Limpeza 110 Sacramento"/>
      <sheetName val="CARGOS Salinas"/>
      <sheetName val="Serv. Limpeza Salinas 55"/>
      <sheetName val="CARGOS Santa Rita"/>
      <sheetName val="Serv. Limpeza Santa Rita 55 "/>
      <sheetName val="CARGOS Santa Vitória"/>
      <sheetName val="Serv. Limpeza Santa Vitória 55 "/>
      <sheetName val="CARGOS Santo Ant. Monte"/>
      <sheetName val="Serv. Limp. Santo Ant. do M 220"/>
      <sheetName val="CARGOS São Francisco"/>
      <sheetName val="Serv. Limp. São Franc. 220"/>
      <sheetName val="CARGOS São Gonçalo do Sapucaí"/>
      <sheetName val="Serv. Limp. São Gonçalo Sapuc55"/>
      <sheetName val="CARGOS São João da Ponte"/>
      <sheetName val="Serv. Limp. Saõ João Ponte 55"/>
      <sheetName val="CARGOS São João Del Rei"/>
      <sheetName val="Serv. Lim São João Del Rei 220 "/>
      <sheetName val="CARGOS São Lourenço"/>
      <sheetName val="Serv. Limpeza 110 São Lourenço "/>
      <sheetName val="CARGOS São Sebastião do Paraíso"/>
      <sheetName val="Serv. Limp. São Seb. Paraís 220"/>
      <sheetName val="CARGOS Sete Lagoas"/>
      <sheetName val="Serv. Limpeza Sete Lagoas 220"/>
      <sheetName val="CARGOS Teófilo Otoni"/>
      <sheetName val="Serv. Limpeza Teóf. Otoni 220"/>
      <sheetName val="CARGOS Tupaciguara"/>
      <sheetName val="Serv. Limpeza 110 Tupaciguara"/>
      <sheetName val="CARGOS Três Pontas"/>
      <sheetName val="Serv. Limpeza 110 Tres Pontas"/>
      <sheetName val="CARGOS Uba"/>
      <sheetName val="Serv. Limpeza Ubá 220"/>
      <sheetName val="CARGOS Uberaba"/>
      <sheetName val="Serv. Limpeza Uberaba 220 "/>
      <sheetName val="Serv. Limpeza 110 Uberaba"/>
      <sheetName val="CARGOS Uberlândia"/>
      <sheetName val="Serv. Limpeza Uberlandia 220 "/>
      <sheetName val="CARGOS Varginha"/>
      <sheetName val="Serv. Limpeza Varginha 220"/>
      <sheetName val="CARGOS Vespasiano"/>
      <sheetName val="Serv. Limpeza Vespasiano 220"/>
      <sheetName val="CARGOS Viçosa"/>
      <sheetName val="Serv. Limp. Viçosa 220"/>
    </sheetNames>
    <sheetDataSet>
      <sheetData sheetId="0">
        <row r="1">
          <cell r="A1" t="str">
            <v>Comarca</v>
          </cell>
          <cell r="B1" t="str">
            <v>Limpeza (%)</v>
          </cell>
        </row>
        <row r="2">
          <cell r="A2" t="str">
            <v>Abre Campo</v>
          </cell>
          <cell r="B2">
            <v>0.02</v>
          </cell>
        </row>
        <row r="3">
          <cell r="A3" t="str">
            <v>Águas Formosas</v>
          </cell>
          <cell r="B3">
            <v>0.05</v>
          </cell>
        </row>
        <row r="4">
          <cell r="A4" t="str">
            <v>Aiuruoca</v>
          </cell>
          <cell r="B4">
            <v>0.03</v>
          </cell>
        </row>
        <row r="5">
          <cell r="A5" t="str">
            <v>Alfenas</v>
          </cell>
          <cell r="B5">
            <v>0.05</v>
          </cell>
        </row>
        <row r="6">
          <cell r="A6" t="str">
            <v>Almenara</v>
          </cell>
          <cell r="B6">
            <v>0.05</v>
          </cell>
        </row>
        <row r="7">
          <cell r="A7" t="str">
            <v>Andradas</v>
          </cell>
          <cell r="B7">
            <v>0.05</v>
          </cell>
        </row>
        <row r="8">
          <cell r="A8" t="str">
            <v>Araçuaí</v>
          </cell>
          <cell r="B8">
            <v>0.03</v>
          </cell>
        </row>
        <row r="9">
          <cell r="A9" t="str">
            <v>Araguari</v>
          </cell>
          <cell r="B9">
            <v>0.03</v>
          </cell>
        </row>
        <row r="10">
          <cell r="A10" t="str">
            <v>Araxá</v>
          </cell>
          <cell r="B10">
            <v>0.02</v>
          </cell>
        </row>
        <row r="11">
          <cell r="A11" t="str">
            <v>Arcos</v>
          </cell>
          <cell r="B11">
            <v>0.02</v>
          </cell>
        </row>
        <row r="12">
          <cell r="A12" t="str">
            <v>Arinos</v>
          </cell>
          <cell r="B12">
            <v>0.03</v>
          </cell>
        </row>
        <row r="13">
          <cell r="A13" t="str">
            <v>Barbacena</v>
          </cell>
          <cell r="B13">
            <v>2.5000000000000001E-2</v>
          </cell>
        </row>
        <row r="14">
          <cell r="A14" t="str">
            <v>Belo Horizonte</v>
          </cell>
          <cell r="B14">
            <v>0.05</v>
          </cell>
        </row>
        <row r="15">
          <cell r="A15" t="str">
            <v>Betim</v>
          </cell>
          <cell r="B15">
            <v>2.5000000000000001E-2</v>
          </cell>
        </row>
        <row r="16">
          <cell r="A16" t="str">
            <v>Bicas</v>
          </cell>
          <cell r="B16">
            <v>0.02</v>
          </cell>
        </row>
        <row r="17">
          <cell r="A17" t="str">
            <v>Boa Esperança</v>
          </cell>
          <cell r="B17">
            <v>0.04</v>
          </cell>
        </row>
        <row r="18">
          <cell r="A18" t="str">
            <v>Caeté</v>
          </cell>
          <cell r="B18">
            <v>0.03</v>
          </cell>
        </row>
        <row r="19">
          <cell r="A19" t="str">
            <v>Campanha</v>
          </cell>
          <cell r="B19">
            <v>0.03</v>
          </cell>
        </row>
        <row r="20">
          <cell r="A20" t="str">
            <v>Campo Belo</v>
          </cell>
          <cell r="B20">
            <v>0.03</v>
          </cell>
        </row>
        <row r="21">
          <cell r="A21" t="str">
            <v>Canápolis</v>
          </cell>
          <cell r="B21">
            <v>0.05</v>
          </cell>
        </row>
        <row r="22">
          <cell r="A22" t="str">
            <v>Capelinha</v>
          </cell>
          <cell r="B22">
            <v>0.03</v>
          </cell>
        </row>
        <row r="23">
          <cell r="A23" t="str">
            <v>Carangola</v>
          </cell>
          <cell r="B23">
            <v>0.05</v>
          </cell>
        </row>
        <row r="24">
          <cell r="A24" t="str">
            <v>Caratinga</v>
          </cell>
          <cell r="B24">
            <v>0.03</v>
          </cell>
        </row>
        <row r="25">
          <cell r="A25" t="str">
            <v>Carmo do Paranaíba</v>
          </cell>
          <cell r="B25">
            <v>0.03</v>
          </cell>
        </row>
        <row r="26">
          <cell r="A26" t="str">
            <v>Carmópolis de Minas</v>
          </cell>
          <cell r="B26">
            <v>0.05</v>
          </cell>
        </row>
        <row r="27">
          <cell r="A27" t="str">
            <v>Cássia</v>
          </cell>
          <cell r="B27">
            <v>0.03</v>
          </cell>
        </row>
        <row r="28">
          <cell r="A28" t="str">
            <v>Cataguases</v>
          </cell>
          <cell r="B28">
            <v>0.03</v>
          </cell>
        </row>
        <row r="29">
          <cell r="A29" t="str">
            <v>Cláudio</v>
          </cell>
          <cell r="B29">
            <v>0.03</v>
          </cell>
        </row>
        <row r="30">
          <cell r="A30" t="str">
            <v>Congonhas</v>
          </cell>
          <cell r="B30">
            <v>0.05</v>
          </cell>
        </row>
        <row r="31">
          <cell r="A31" t="str">
            <v>Conquista</v>
          </cell>
          <cell r="B31">
            <v>0.05</v>
          </cell>
        </row>
        <row r="32">
          <cell r="A32" t="str">
            <v>Conselheiro Lafaiete</v>
          </cell>
          <cell r="B32">
            <v>0.03</v>
          </cell>
        </row>
        <row r="33">
          <cell r="A33" t="str">
            <v>Conselheiro Pena</v>
          </cell>
          <cell r="B33">
            <v>0.03</v>
          </cell>
        </row>
        <row r="34">
          <cell r="A34" t="str">
            <v>Contagem</v>
          </cell>
          <cell r="B34">
            <v>0.02</v>
          </cell>
        </row>
        <row r="35">
          <cell r="A35" t="str">
            <v>Corinto</v>
          </cell>
          <cell r="B35">
            <v>0.03</v>
          </cell>
        </row>
        <row r="36">
          <cell r="A36" t="str">
            <v>Coromandel</v>
          </cell>
          <cell r="B36">
            <v>0.05</v>
          </cell>
        </row>
        <row r="37">
          <cell r="A37" t="str">
            <v>Coronel Fabriciano</v>
          </cell>
          <cell r="B37">
            <v>0.05</v>
          </cell>
        </row>
        <row r="38">
          <cell r="A38" t="str">
            <v>Curvelo</v>
          </cell>
          <cell r="B38">
            <v>0.03</v>
          </cell>
        </row>
        <row r="39">
          <cell r="A39" t="str">
            <v>Diamantina</v>
          </cell>
          <cell r="B39">
            <v>0.03</v>
          </cell>
        </row>
        <row r="40">
          <cell r="A40" t="str">
            <v>Divinópolis</v>
          </cell>
          <cell r="B40">
            <v>0.03</v>
          </cell>
        </row>
        <row r="41">
          <cell r="A41" t="str">
            <v>Dores do Indaiá</v>
          </cell>
          <cell r="B41">
            <v>0.02</v>
          </cell>
        </row>
        <row r="42">
          <cell r="A42" t="str">
            <v>Formiga</v>
          </cell>
          <cell r="B42">
            <v>0.02</v>
          </cell>
        </row>
        <row r="43">
          <cell r="A43" t="str">
            <v>Frutal</v>
          </cell>
          <cell r="B43">
            <v>0.02</v>
          </cell>
        </row>
        <row r="44">
          <cell r="A44" t="str">
            <v>Governador Valadares</v>
          </cell>
          <cell r="B44">
            <v>0.05</v>
          </cell>
        </row>
        <row r="45">
          <cell r="A45" t="str">
            <v>Guanhães</v>
          </cell>
          <cell r="B45">
            <v>0.05</v>
          </cell>
        </row>
        <row r="46">
          <cell r="A46" t="str">
            <v>Ibiá</v>
          </cell>
          <cell r="B46">
            <v>0.02</v>
          </cell>
        </row>
        <row r="47">
          <cell r="A47" t="str">
            <v>Ibiraci</v>
          </cell>
          <cell r="B47">
            <v>0.03</v>
          </cell>
        </row>
        <row r="48">
          <cell r="A48" t="str">
            <v>Ibirité</v>
          </cell>
          <cell r="B48">
            <v>0.02</v>
          </cell>
        </row>
        <row r="49">
          <cell r="A49" t="str">
            <v>Igarapé</v>
          </cell>
          <cell r="B49">
            <v>0.02</v>
          </cell>
        </row>
        <row r="50">
          <cell r="A50" t="str">
            <v>Ipatinga</v>
          </cell>
          <cell r="B50">
            <v>0.03</v>
          </cell>
        </row>
        <row r="51">
          <cell r="A51" t="str">
            <v>Itabira</v>
          </cell>
          <cell r="B51">
            <v>0.03</v>
          </cell>
        </row>
        <row r="52">
          <cell r="A52" t="str">
            <v>Itabirito</v>
          </cell>
          <cell r="B52">
            <v>0.03</v>
          </cell>
        </row>
        <row r="53">
          <cell r="A53" t="str">
            <v>Itaguara</v>
          </cell>
          <cell r="B53">
            <v>0.05</v>
          </cell>
        </row>
        <row r="54">
          <cell r="A54" t="str">
            <v>Itajubá</v>
          </cell>
          <cell r="B54">
            <v>0.02</v>
          </cell>
        </row>
        <row r="55">
          <cell r="A55" t="str">
            <v>Itambacuri</v>
          </cell>
          <cell r="B55">
            <v>0.03</v>
          </cell>
        </row>
        <row r="56">
          <cell r="A56" t="str">
            <v>Itamonte</v>
          </cell>
          <cell r="B56">
            <v>0.03</v>
          </cell>
        </row>
        <row r="57">
          <cell r="A57" t="str">
            <v>Itanhomi</v>
          </cell>
          <cell r="B57">
            <v>0.04</v>
          </cell>
        </row>
        <row r="58">
          <cell r="A58" t="str">
            <v>Itaúna</v>
          </cell>
          <cell r="B58">
            <v>0.02</v>
          </cell>
        </row>
        <row r="59">
          <cell r="A59" t="str">
            <v>Ituiutaba</v>
          </cell>
          <cell r="B59">
            <v>0.04</v>
          </cell>
        </row>
        <row r="60">
          <cell r="A60" t="str">
            <v>Iturama</v>
          </cell>
          <cell r="B60">
            <v>0.03</v>
          </cell>
        </row>
        <row r="61">
          <cell r="A61" t="str">
            <v>Janaúba</v>
          </cell>
          <cell r="B61">
            <v>0.02</v>
          </cell>
        </row>
        <row r="62">
          <cell r="A62" t="str">
            <v>Januária</v>
          </cell>
          <cell r="B62">
            <v>0.03</v>
          </cell>
        </row>
        <row r="63">
          <cell r="A63" t="str">
            <v>João Pinheiro</v>
          </cell>
          <cell r="B63">
            <v>0.03</v>
          </cell>
        </row>
        <row r="64">
          <cell r="A64" t="str">
            <v>Juiz de Fora</v>
          </cell>
          <cell r="B64">
            <v>0.03</v>
          </cell>
        </row>
        <row r="65">
          <cell r="A65" t="str">
            <v>Lambari</v>
          </cell>
          <cell r="B65">
            <v>0.03</v>
          </cell>
        </row>
        <row r="66">
          <cell r="A66" t="str">
            <v>Lavras</v>
          </cell>
          <cell r="B66">
            <v>0.03</v>
          </cell>
        </row>
        <row r="67">
          <cell r="A67" t="str">
            <v>Leopoldina</v>
          </cell>
          <cell r="B67">
            <v>0.03</v>
          </cell>
        </row>
        <row r="68">
          <cell r="A68" t="str">
            <v>Luz</v>
          </cell>
          <cell r="B68">
            <v>0.03</v>
          </cell>
        </row>
        <row r="69">
          <cell r="A69" t="str">
            <v>Machado</v>
          </cell>
          <cell r="B69">
            <v>0.02</v>
          </cell>
        </row>
        <row r="70">
          <cell r="A70" t="str">
            <v>Malacacheta</v>
          </cell>
          <cell r="B70">
            <v>0.05</v>
          </cell>
        </row>
        <row r="71">
          <cell r="A71" t="str">
            <v>Manga</v>
          </cell>
          <cell r="B71">
            <v>0.03</v>
          </cell>
        </row>
        <row r="72">
          <cell r="A72" t="str">
            <v>Mariana</v>
          </cell>
          <cell r="B72">
            <v>0.03</v>
          </cell>
        </row>
        <row r="73">
          <cell r="A73" t="str">
            <v>Martinho Campos</v>
          </cell>
          <cell r="B73">
            <v>0.05</v>
          </cell>
        </row>
        <row r="74">
          <cell r="A74" t="str">
            <v>Mateus Leme</v>
          </cell>
          <cell r="B74">
            <v>0.02</v>
          </cell>
        </row>
        <row r="75">
          <cell r="A75" t="str">
            <v>Matozinhos</v>
          </cell>
          <cell r="B75">
            <v>0.02</v>
          </cell>
        </row>
        <row r="76">
          <cell r="A76" t="str">
            <v>Minas Novas</v>
          </cell>
          <cell r="B76">
            <v>0.03</v>
          </cell>
        </row>
        <row r="77">
          <cell r="A77" t="str">
            <v>Miradouro</v>
          </cell>
          <cell r="B77">
            <v>0.05</v>
          </cell>
        </row>
        <row r="78">
          <cell r="A78" t="str">
            <v>Miraí</v>
          </cell>
          <cell r="B78">
            <v>0.03</v>
          </cell>
        </row>
        <row r="79">
          <cell r="A79" t="str">
            <v>Monte Azul</v>
          </cell>
          <cell r="B79">
            <v>0.03</v>
          </cell>
        </row>
        <row r="80">
          <cell r="A80" t="str">
            <v>Montes Claros</v>
          </cell>
          <cell r="B80">
            <v>0.03</v>
          </cell>
        </row>
        <row r="81">
          <cell r="A81" t="str">
            <v>Morada Nova de Minas</v>
          </cell>
          <cell r="B81">
            <v>0.02</v>
          </cell>
        </row>
        <row r="82">
          <cell r="A82" t="str">
            <v>Muriaé</v>
          </cell>
          <cell r="B82">
            <v>0.03</v>
          </cell>
        </row>
        <row r="83">
          <cell r="A83" t="str">
            <v>Muzambinho</v>
          </cell>
          <cell r="B83">
            <v>0.03</v>
          </cell>
        </row>
        <row r="84">
          <cell r="A84" t="str">
            <v>Nova Era</v>
          </cell>
          <cell r="B84">
            <v>0.03</v>
          </cell>
        </row>
        <row r="85">
          <cell r="A85" t="str">
            <v>Nova Lima</v>
          </cell>
          <cell r="B85">
            <v>0.03</v>
          </cell>
        </row>
        <row r="86">
          <cell r="A86" t="str">
            <v>Nova Ponte</v>
          </cell>
          <cell r="B86">
            <v>0.02</v>
          </cell>
        </row>
        <row r="87">
          <cell r="A87" t="str">
            <v>Nova Serrana</v>
          </cell>
          <cell r="B87">
            <v>0.02</v>
          </cell>
        </row>
        <row r="88">
          <cell r="A88" t="str">
            <v>Oliveira</v>
          </cell>
          <cell r="B88">
            <v>0.03</v>
          </cell>
        </row>
        <row r="89">
          <cell r="A89" t="str">
            <v>Ouro Fino</v>
          </cell>
          <cell r="B89">
            <v>0.05</v>
          </cell>
        </row>
        <row r="90">
          <cell r="A90" t="str">
            <v>Ouro Preto</v>
          </cell>
          <cell r="B90">
            <v>0.03</v>
          </cell>
        </row>
        <row r="91">
          <cell r="A91" t="str">
            <v>Pará de Minas</v>
          </cell>
          <cell r="B91">
            <v>0.03</v>
          </cell>
        </row>
        <row r="92">
          <cell r="A92" t="str">
            <v>Paracatu</v>
          </cell>
          <cell r="B92">
            <v>0.02</v>
          </cell>
        </row>
        <row r="93">
          <cell r="A93" t="str">
            <v>Paraopeba</v>
          </cell>
          <cell r="B93">
            <v>0.03</v>
          </cell>
        </row>
        <row r="94">
          <cell r="A94" t="str">
            <v>Passos</v>
          </cell>
          <cell r="B94">
            <v>0.03</v>
          </cell>
        </row>
        <row r="95">
          <cell r="A95" t="str">
            <v>Patos de Minas</v>
          </cell>
          <cell r="B95">
            <v>0.02</v>
          </cell>
        </row>
        <row r="96">
          <cell r="A96" t="str">
            <v>Pedro Leopoldo</v>
          </cell>
          <cell r="B96">
            <v>0.02</v>
          </cell>
        </row>
        <row r="97">
          <cell r="A97" t="str">
            <v>Pirapetinga</v>
          </cell>
          <cell r="B97">
            <v>0.02</v>
          </cell>
        </row>
        <row r="98">
          <cell r="A98" t="str">
            <v>Pirapora</v>
          </cell>
          <cell r="B98">
            <v>0.05</v>
          </cell>
        </row>
        <row r="99">
          <cell r="A99" t="str">
            <v>Pitangui</v>
          </cell>
          <cell r="B99">
            <v>0.02</v>
          </cell>
        </row>
        <row r="100">
          <cell r="A100" t="str">
            <v>Piunhi</v>
          </cell>
          <cell r="B100">
            <v>0.05</v>
          </cell>
        </row>
        <row r="101">
          <cell r="A101" t="str">
            <v>Poço Fundo</v>
          </cell>
          <cell r="B101">
            <v>0.03</v>
          </cell>
        </row>
        <row r="102">
          <cell r="A102" t="str">
            <v>Poços de Caldas</v>
          </cell>
          <cell r="B102">
            <v>0.05</v>
          </cell>
        </row>
        <row r="103">
          <cell r="A103" t="str">
            <v>Pompéu</v>
          </cell>
          <cell r="B103">
            <v>0.02</v>
          </cell>
        </row>
        <row r="104">
          <cell r="A104" t="str">
            <v>Ponte Nova</v>
          </cell>
          <cell r="B104">
            <v>0.03</v>
          </cell>
        </row>
        <row r="105">
          <cell r="A105" t="str">
            <v>Porteirinha</v>
          </cell>
          <cell r="B105">
            <v>0.03</v>
          </cell>
        </row>
        <row r="106">
          <cell r="A106" t="str">
            <v>Pouso Alegre</v>
          </cell>
          <cell r="B106">
            <v>0.02</v>
          </cell>
        </row>
        <row r="107">
          <cell r="A107" t="str">
            <v>Resplendor</v>
          </cell>
          <cell r="B107">
            <v>0.05</v>
          </cell>
        </row>
        <row r="108">
          <cell r="A108" t="str">
            <v>Ribeirão das Neves</v>
          </cell>
          <cell r="B108">
            <v>0.05</v>
          </cell>
        </row>
        <row r="109">
          <cell r="A109" t="str">
            <v>Rio Novo</v>
          </cell>
          <cell r="B109">
            <v>0.05</v>
          </cell>
        </row>
        <row r="110">
          <cell r="A110" t="str">
            <v>Rio Pardo de Minas</v>
          </cell>
          <cell r="B110">
            <v>0.05</v>
          </cell>
        </row>
        <row r="111">
          <cell r="A111" t="str">
            <v>Sabará</v>
          </cell>
          <cell r="B111">
            <v>0.02</v>
          </cell>
        </row>
        <row r="112">
          <cell r="A112" t="str">
            <v>Sacramento</v>
          </cell>
          <cell r="B112">
            <v>0.03</v>
          </cell>
        </row>
        <row r="113">
          <cell r="A113" t="str">
            <v>Salinas</v>
          </cell>
          <cell r="B113">
            <v>0.03</v>
          </cell>
        </row>
        <row r="114">
          <cell r="A114" t="str">
            <v>Santa Luzia</v>
          </cell>
          <cell r="B114">
            <v>0.05</v>
          </cell>
        </row>
        <row r="115">
          <cell r="A115" t="str">
            <v>Santa Maria do Suaçui</v>
          </cell>
          <cell r="B115">
            <v>0.05</v>
          </cell>
        </row>
        <row r="116">
          <cell r="A116" t="str">
            <v>Santa Rita do Sapucaí</v>
          </cell>
          <cell r="B116">
            <v>0.03</v>
          </cell>
        </row>
        <row r="117">
          <cell r="A117" t="str">
            <v>Santa Vitória</v>
          </cell>
          <cell r="B117">
            <v>0.04</v>
          </cell>
        </row>
        <row r="118">
          <cell r="A118" t="str">
            <v>Santo Antônio do Monte</v>
          </cell>
          <cell r="B118">
            <v>0.03</v>
          </cell>
        </row>
        <row r="119">
          <cell r="A119" t="str">
            <v>Santos Dumont</v>
          </cell>
          <cell r="B119">
            <v>0.03</v>
          </cell>
        </row>
        <row r="120">
          <cell r="A120" t="str">
            <v>São Francisco</v>
          </cell>
          <cell r="B120">
            <v>0.02</v>
          </cell>
        </row>
        <row r="121">
          <cell r="A121" t="str">
            <v>São Gonçalo do Sapucaí</v>
          </cell>
          <cell r="B121">
            <v>0.02</v>
          </cell>
        </row>
        <row r="122">
          <cell r="A122" t="str">
            <v>São João da Ponte</v>
          </cell>
          <cell r="B122">
            <v>0.05</v>
          </cell>
        </row>
        <row r="123">
          <cell r="A123" t="str">
            <v>São João Del Rey</v>
          </cell>
          <cell r="B123">
            <v>0.05</v>
          </cell>
        </row>
        <row r="124">
          <cell r="A124" t="str">
            <v>São Joaquim de Bicas</v>
          </cell>
          <cell r="B124">
            <v>0.02</v>
          </cell>
        </row>
        <row r="125">
          <cell r="A125" t="str">
            <v>São Lourenço</v>
          </cell>
          <cell r="B125">
            <v>0.03</v>
          </cell>
        </row>
        <row r="126">
          <cell r="A126" t="str">
            <v>São Romão</v>
          </cell>
          <cell r="B126">
            <v>0.03</v>
          </cell>
        </row>
        <row r="127">
          <cell r="A127" t="str">
            <v>São Sebastião do Paraíso</v>
          </cell>
          <cell r="B127">
            <v>0.03</v>
          </cell>
        </row>
        <row r="128">
          <cell r="A128" t="str">
            <v>Sete Lagoas</v>
          </cell>
          <cell r="B128">
            <v>0.03</v>
          </cell>
        </row>
        <row r="129">
          <cell r="A129" t="str">
            <v>Taiobeiras</v>
          </cell>
          <cell r="B129">
            <v>0.03</v>
          </cell>
        </row>
        <row r="130">
          <cell r="A130" t="str">
            <v>Teófilo Otoni</v>
          </cell>
          <cell r="B130">
            <v>0.03</v>
          </cell>
        </row>
        <row r="131">
          <cell r="A131" t="str">
            <v>Timóteo</v>
          </cell>
          <cell r="B131">
            <v>0.03</v>
          </cell>
        </row>
        <row r="132">
          <cell r="A132" t="str">
            <v>Três Corações</v>
          </cell>
          <cell r="B132">
            <v>0.03</v>
          </cell>
        </row>
        <row r="133">
          <cell r="A133" t="str">
            <v>Três Pontas</v>
          </cell>
          <cell r="B133">
            <v>2.5000000000000001E-2</v>
          </cell>
        </row>
        <row r="134">
          <cell r="A134" t="str">
            <v>Tupaciguara</v>
          </cell>
          <cell r="B134">
            <v>0.02</v>
          </cell>
        </row>
        <row r="135">
          <cell r="A135" t="str">
            <v>Turmalina</v>
          </cell>
          <cell r="B135">
            <v>0.03</v>
          </cell>
        </row>
        <row r="136">
          <cell r="A136" t="str">
            <v>Ubá</v>
          </cell>
          <cell r="B136">
            <v>0.03</v>
          </cell>
        </row>
        <row r="137">
          <cell r="A137" t="str">
            <v>Uberaba</v>
          </cell>
          <cell r="B137">
            <v>0.03</v>
          </cell>
        </row>
        <row r="138">
          <cell r="A138" t="str">
            <v>Uberlândia</v>
          </cell>
          <cell r="B138">
            <v>0.03</v>
          </cell>
        </row>
        <row r="139">
          <cell r="A139" t="str">
            <v>Varginha</v>
          </cell>
          <cell r="B139">
            <v>0.03</v>
          </cell>
        </row>
        <row r="140">
          <cell r="A140" t="str">
            <v>Vespasiano</v>
          </cell>
          <cell r="B140">
            <v>0.03</v>
          </cell>
        </row>
        <row r="141">
          <cell r="A141" t="str">
            <v>Viçosa</v>
          </cell>
          <cell r="B141">
            <v>3.5000000000000003E-2</v>
          </cell>
        </row>
      </sheetData>
      <sheetData sheetId="1">
        <row r="10">
          <cell r="Z10">
            <v>81.430000000000007</v>
          </cell>
        </row>
        <row r="11">
          <cell r="Z11">
            <v>36.14</v>
          </cell>
        </row>
        <row r="12">
          <cell r="Z12">
            <v>39.76</v>
          </cell>
        </row>
      </sheetData>
      <sheetData sheetId="2">
        <row r="11">
          <cell r="I11">
            <v>5.87</v>
          </cell>
        </row>
        <row r="12">
          <cell r="I12">
            <v>2.94</v>
          </cell>
        </row>
        <row r="13">
          <cell r="I13">
            <v>1.47</v>
          </cell>
        </row>
        <row r="19">
          <cell r="H19">
            <v>5.47</v>
          </cell>
        </row>
      </sheetData>
      <sheetData sheetId="3">
        <row r="36">
          <cell r="I36">
            <v>180.25</v>
          </cell>
        </row>
        <row r="37">
          <cell r="I37">
            <v>90.13</v>
          </cell>
        </row>
        <row r="38">
          <cell r="I38">
            <v>45.06</v>
          </cell>
        </row>
      </sheetData>
      <sheetData sheetId="4">
        <row r="33">
          <cell r="F33">
            <v>41.29</v>
          </cell>
        </row>
        <row r="34">
          <cell r="F34">
            <v>20.65</v>
          </cell>
        </row>
        <row r="35">
          <cell r="F35">
            <v>10.32</v>
          </cell>
        </row>
      </sheetData>
      <sheetData sheetId="5">
        <row r="7">
          <cell r="E7" t="str">
            <v>Encarregado da Limpeza - 220 h</v>
          </cell>
          <cell r="G7" t="str">
            <v>Limpador de vidros - 220 h</v>
          </cell>
        </row>
        <row r="11">
          <cell r="C11" t="str">
            <v>Águas Formosas</v>
          </cell>
          <cell r="D11" t="str">
            <v>Região de Teófilo Otoni</v>
          </cell>
          <cell r="I11">
            <v>774.94</v>
          </cell>
          <cell r="J11">
            <v>1</v>
          </cell>
        </row>
        <row r="12">
          <cell r="C12" t="str">
            <v>Aiuruoca</v>
          </cell>
          <cell r="D12" t="str">
            <v>Região de São Lourenço</v>
          </cell>
          <cell r="K12">
            <v>424.28</v>
          </cell>
          <cell r="L12">
            <v>1</v>
          </cell>
        </row>
        <row r="13">
          <cell r="C13" t="str">
            <v>Alfenas</v>
          </cell>
          <cell r="D13" t="str">
            <v>Região de São Lourenço</v>
          </cell>
          <cell r="I13">
            <v>848.57</v>
          </cell>
          <cell r="J13">
            <v>1</v>
          </cell>
        </row>
        <row r="14">
          <cell r="C14" t="str">
            <v>Almenara</v>
          </cell>
          <cell r="D14" t="str">
            <v>Região de Teófilo Otoni</v>
          </cell>
          <cell r="I14">
            <v>774.95</v>
          </cell>
          <cell r="J14">
            <v>1</v>
          </cell>
        </row>
        <row r="15">
          <cell r="C15" t="str">
            <v>Andradas</v>
          </cell>
          <cell r="D15" t="str">
            <v>Região de São Lourenço</v>
          </cell>
          <cell r="K15">
            <v>424.28</v>
          </cell>
          <cell r="L15">
            <v>1</v>
          </cell>
        </row>
        <row r="16">
          <cell r="C16" t="str">
            <v>Araçuaí</v>
          </cell>
          <cell r="D16" t="str">
            <v>Fethemg Interior</v>
          </cell>
          <cell r="K16">
            <v>424.28</v>
          </cell>
          <cell r="L16">
            <v>1</v>
          </cell>
        </row>
        <row r="17">
          <cell r="C17" t="str">
            <v>Araguari</v>
          </cell>
          <cell r="D17" t="str">
            <v>Alto Paranaiba</v>
          </cell>
          <cell r="I17">
            <v>848.57</v>
          </cell>
          <cell r="J17">
            <v>2</v>
          </cell>
        </row>
        <row r="18">
          <cell r="C18" t="str">
            <v>Araxá</v>
          </cell>
          <cell r="D18" t="str">
            <v>Araxá</v>
          </cell>
          <cell r="I18">
            <v>876.65</v>
          </cell>
          <cell r="J18">
            <v>2</v>
          </cell>
        </row>
        <row r="19">
          <cell r="C19" t="str">
            <v>Arcos</v>
          </cell>
          <cell r="D19" t="str">
            <v>Região de Divinopolis</v>
          </cell>
          <cell r="M19">
            <v>212.14</v>
          </cell>
          <cell r="N19">
            <v>1</v>
          </cell>
        </row>
        <row r="20">
          <cell r="C20" t="str">
            <v>Arinos</v>
          </cell>
          <cell r="D20" t="str">
            <v>Fethemg Interior</v>
          </cell>
          <cell r="M20">
            <v>212.14</v>
          </cell>
          <cell r="N20">
            <v>1</v>
          </cell>
        </row>
        <row r="21">
          <cell r="C21" t="str">
            <v>Barbacena</v>
          </cell>
          <cell r="D21" t="str">
            <v>Região de Juiz de Fora</v>
          </cell>
          <cell r="I21">
            <v>848.57</v>
          </cell>
          <cell r="J21">
            <v>2</v>
          </cell>
        </row>
        <row r="22">
          <cell r="C22" t="str">
            <v>Betim</v>
          </cell>
          <cell r="D22" t="str">
            <v>Sind - Asseio</v>
          </cell>
          <cell r="I22">
            <v>876.66</v>
          </cell>
          <cell r="J22">
            <v>2</v>
          </cell>
        </row>
        <row r="23">
          <cell r="C23" t="str">
            <v>Boa Esperança</v>
          </cell>
          <cell r="D23" t="str">
            <v>Região de São Lourenço</v>
          </cell>
          <cell r="K23">
            <v>424.28</v>
          </cell>
          <cell r="L23">
            <v>1</v>
          </cell>
        </row>
        <row r="24">
          <cell r="C24" t="str">
            <v>Caeté</v>
          </cell>
          <cell r="D24" t="str">
            <v>Fethemg RM</v>
          </cell>
          <cell r="K24">
            <v>438.33</v>
          </cell>
          <cell r="L24">
            <v>1</v>
          </cell>
        </row>
        <row r="25">
          <cell r="C25" t="str">
            <v>Campo Belo</v>
          </cell>
          <cell r="D25" t="str">
            <v>Região de São Lourenço</v>
          </cell>
          <cell r="I25">
            <v>848.57</v>
          </cell>
          <cell r="J25">
            <v>1</v>
          </cell>
        </row>
        <row r="26">
          <cell r="C26" t="str">
            <v>Capelinha</v>
          </cell>
          <cell r="D26" t="str">
            <v>Região de Teófilo Otoni</v>
          </cell>
          <cell r="M26">
            <v>193.74</v>
          </cell>
          <cell r="N26">
            <v>1</v>
          </cell>
        </row>
        <row r="27">
          <cell r="C27" t="str">
            <v>Carangola</v>
          </cell>
          <cell r="D27" t="str">
            <v>Região de Juiz de Fora</v>
          </cell>
          <cell r="I27">
            <v>848.57</v>
          </cell>
          <cell r="J27">
            <v>1</v>
          </cell>
        </row>
        <row r="28">
          <cell r="C28" t="str">
            <v>Caratinga</v>
          </cell>
          <cell r="D28" t="str">
            <v>Seethur</v>
          </cell>
          <cell r="I28">
            <v>848.57</v>
          </cell>
          <cell r="J28">
            <v>1</v>
          </cell>
        </row>
        <row r="29">
          <cell r="C29" t="str">
            <v>Carmo do Paranaíba</v>
          </cell>
          <cell r="D29" t="str">
            <v>Alto Paranaiba</v>
          </cell>
          <cell r="I29">
            <v>848.57</v>
          </cell>
          <cell r="J29">
            <v>1</v>
          </cell>
        </row>
        <row r="30">
          <cell r="C30" t="str">
            <v>Carmópolis de Minas</v>
          </cell>
          <cell r="D30" t="str">
            <v>Fethemg Interior</v>
          </cell>
          <cell r="M30">
            <v>212.14</v>
          </cell>
          <cell r="N30">
            <v>1</v>
          </cell>
        </row>
        <row r="31">
          <cell r="C31" t="str">
            <v>Cássia</v>
          </cell>
          <cell r="D31" t="str">
            <v>Fethemg Interior</v>
          </cell>
          <cell r="I31">
            <v>848.57</v>
          </cell>
          <cell r="J31">
            <v>1</v>
          </cell>
        </row>
        <row r="32">
          <cell r="C32" t="str">
            <v>Cláudio</v>
          </cell>
          <cell r="D32" t="str">
            <v>Fethemg Interior</v>
          </cell>
          <cell r="M32">
            <v>212.14</v>
          </cell>
          <cell r="N32">
            <v>1</v>
          </cell>
        </row>
        <row r="33">
          <cell r="C33" t="str">
            <v>Congonhas</v>
          </cell>
          <cell r="D33" t="str">
            <v>Região de Ouro Preto</v>
          </cell>
          <cell r="I33">
            <v>848.57</v>
          </cell>
          <cell r="J33">
            <v>1</v>
          </cell>
        </row>
        <row r="34">
          <cell r="C34" t="str">
            <v>Conquista</v>
          </cell>
          <cell r="D34" t="str">
            <v>Alto Paranaiba</v>
          </cell>
          <cell r="K34">
            <v>424.28</v>
          </cell>
          <cell r="L34">
            <v>1</v>
          </cell>
        </row>
        <row r="35">
          <cell r="C35" t="str">
            <v>Conselheiro Lafaiete</v>
          </cell>
          <cell r="D35" t="str">
            <v>Fethemg Interior</v>
          </cell>
          <cell r="I35">
            <v>848.57</v>
          </cell>
          <cell r="J35">
            <v>2</v>
          </cell>
        </row>
        <row r="36">
          <cell r="C36" t="str">
            <v>Conselheiro Pena</v>
          </cell>
          <cell r="D36" t="str">
            <v>Fethemg Interior</v>
          </cell>
          <cell r="M36">
            <v>212.14</v>
          </cell>
          <cell r="N36">
            <v>1</v>
          </cell>
        </row>
        <row r="37">
          <cell r="C37" t="str">
            <v>Contagem</v>
          </cell>
          <cell r="D37" t="str">
            <v>Sind - Asseio</v>
          </cell>
          <cell r="I37">
            <v>876.66</v>
          </cell>
          <cell r="J37">
            <v>5</v>
          </cell>
        </row>
        <row r="38">
          <cell r="C38" t="str">
            <v>Corinto</v>
          </cell>
          <cell r="D38" t="str">
            <v>Curvelo</v>
          </cell>
          <cell r="M38">
            <v>212.14</v>
          </cell>
          <cell r="N38">
            <v>1</v>
          </cell>
        </row>
        <row r="39">
          <cell r="C39" t="str">
            <v>Coromandel</v>
          </cell>
          <cell r="D39" t="str">
            <v>Alto Paranaiba</v>
          </cell>
          <cell r="M39">
            <v>212.14</v>
          </cell>
          <cell r="N39">
            <v>1</v>
          </cell>
        </row>
        <row r="40">
          <cell r="C40" t="str">
            <v>Diamantina</v>
          </cell>
          <cell r="D40" t="str">
            <v>Curvelo</v>
          </cell>
          <cell r="I40">
            <v>848.57</v>
          </cell>
          <cell r="J40">
            <v>1</v>
          </cell>
        </row>
        <row r="41">
          <cell r="C41" t="str">
            <v>Divinópolis</v>
          </cell>
          <cell r="D41" t="str">
            <v>Divinopolis</v>
          </cell>
          <cell r="I41">
            <v>876.66</v>
          </cell>
          <cell r="J41">
            <v>3</v>
          </cell>
        </row>
        <row r="42">
          <cell r="C42" t="str">
            <v>Formiga</v>
          </cell>
          <cell r="D42" t="str">
            <v>Região de São Lourenço</v>
          </cell>
          <cell r="I42">
            <v>848.57</v>
          </cell>
          <cell r="J42">
            <v>1</v>
          </cell>
          <cell r="K42">
            <v>424.28</v>
          </cell>
          <cell r="L42">
            <v>1</v>
          </cell>
        </row>
        <row r="43">
          <cell r="C43" t="str">
            <v>Frutal</v>
          </cell>
          <cell r="D43" t="str">
            <v>Região Uberaba</v>
          </cell>
          <cell r="M43">
            <v>212.14</v>
          </cell>
          <cell r="N43">
            <v>1</v>
          </cell>
        </row>
        <row r="44">
          <cell r="C44" t="str">
            <v>Governador Valadares</v>
          </cell>
          <cell r="D44" t="str">
            <v>Gov. Valadares</v>
          </cell>
          <cell r="I44">
            <v>876.66</v>
          </cell>
          <cell r="J44">
            <v>2</v>
          </cell>
          <cell r="K44">
            <v>438.33</v>
          </cell>
          <cell r="L44">
            <v>1</v>
          </cell>
        </row>
        <row r="45">
          <cell r="C45" t="str">
            <v>Guanhães</v>
          </cell>
          <cell r="D45" t="str">
            <v>Fethemg Interior</v>
          </cell>
          <cell r="M45">
            <v>212.14</v>
          </cell>
          <cell r="N45">
            <v>1</v>
          </cell>
        </row>
        <row r="46">
          <cell r="C46" t="str">
            <v>Ibiá</v>
          </cell>
          <cell r="D46" t="str">
            <v>Alto Paranaiba</v>
          </cell>
          <cell r="M46">
            <v>212.14</v>
          </cell>
          <cell r="N46">
            <v>1</v>
          </cell>
        </row>
        <row r="47">
          <cell r="C47" t="str">
            <v>Ibiraci</v>
          </cell>
          <cell r="D47" t="str">
            <v>Fethemg Interior</v>
          </cell>
          <cell r="M47">
            <v>212.14</v>
          </cell>
          <cell r="N47">
            <v>1</v>
          </cell>
        </row>
        <row r="48">
          <cell r="C48" t="str">
            <v>Ibirité</v>
          </cell>
          <cell r="D48" t="str">
            <v>Sind - Asseio</v>
          </cell>
          <cell r="I48">
            <v>876.66</v>
          </cell>
          <cell r="J48">
            <v>1</v>
          </cell>
        </row>
        <row r="49">
          <cell r="C49" t="str">
            <v>Igarapé</v>
          </cell>
          <cell r="D49" t="str">
            <v>Fethemg RM</v>
          </cell>
          <cell r="M49">
            <v>219.17</v>
          </cell>
          <cell r="N49">
            <v>1</v>
          </cell>
        </row>
        <row r="50">
          <cell r="C50" t="str">
            <v>Ipatinga</v>
          </cell>
          <cell r="D50" t="str">
            <v>SECI</v>
          </cell>
          <cell r="I50">
            <v>876.66</v>
          </cell>
          <cell r="J50">
            <v>1</v>
          </cell>
        </row>
        <row r="51">
          <cell r="C51" t="str">
            <v>Itabira</v>
          </cell>
          <cell r="D51" t="str">
            <v>Itabira</v>
          </cell>
          <cell r="K51">
            <v>438.33</v>
          </cell>
          <cell r="L51">
            <v>1</v>
          </cell>
        </row>
        <row r="52">
          <cell r="C52" t="str">
            <v>Itabirito</v>
          </cell>
          <cell r="D52" t="str">
            <v>Fethemg Interior</v>
          </cell>
          <cell r="I52">
            <v>848.57</v>
          </cell>
          <cell r="J52">
            <v>1</v>
          </cell>
        </row>
        <row r="53">
          <cell r="C53" t="str">
            <v>Itaguara</v>
          </cell>
          <cell r="D53" t="str">
            <v>Fethemg Interior</v>
          </cell>
          <cell r="M53">
            <v>212.14</v>
          </cell>
          <cell r="N53">
            <v>1</v>
          </cell>
        </row>
        <row r="54">
          <cell r="C54" t="str">
            <v>Itajubá</v>
          </cell>
          <cell r="D54" t="str">
            <v>Região de São Lourenço</v>
          </cell>
          <cell r="I54">
            <v>848.57</v>
          </cell>
          <cell r="J54">
            <v>2</v>
          </cell>
        </row>
        <row r="55">
          <cell r="C55" t="str">
            <v>Itambacuri</v>
          </cell>
          <cell r="D55" t="str">
            <v>Região de Teófilo Otoni</v>
          </cell>
          <cell r="M55">
            <v>193.74</v>
          </cell>
          <cell r="N55">
            <v>1</v>
          </cell>
        </row>
        <row r="56">
          <cell r="C56" t="str">
            <v>Itamonte</v>
          </cell>
          <cell r="D56" t="str">
            <v>Região de São Lourenço</v>
          </cell>
          <cell r="M56">
            <v>212.14</v>
          </cell>
          <cell r="N56">
            <v>1</v>
          </cell>
        </row>
        <row r="57">
          <cell r="C57" t="str">
            <v>Itaúna</v>
          </cell>
          <cell r="D57" t="str">
            <v>Fethemg Interior</v>
          </cell>
          <cell r="I57">
            <v>848.57</v>
          </cell>
          <cell r="J57">
            <v>2</v>
          </cell>
        </row>
        <row r="58">
          <cell r="C58" t="str">
            <v>Ituiutaba</v>
          </cell>
          <cell r="D58" t="str">
            <v>Alto Paranaiba</v>
          </cell>
          <cell r="I58">
            <v>848.57</v>
          </cell>
          <cell r="J58">
            <v>1</v>
          </cell>
        </row>
        <row r="59">
          <cell r="C59" t="str">
            <v>Iturama</v>
          </cell>
          <cell r="D59" t="str">
            <v>Alto Paranaiba</v>
          </cell>
          <cell r="K59">
            <v>424.28</v>
          </cell>
          <cell r="L59">
            <v>1</v>
          </cell>
        </row>
        <row r="60">
          <cell r="C60" t="str">
            <v>Janaúba</v>
          </cell>
          <cell r="D60" t="str">
            <v>Sethac Norte de Minas</v>
          </cell>
          <cell r="I60">
            <v>848.57</v>
          </cell>
          <cell r="J60">
            <v>1</v>
          </cell>
        </row>
        <row r="61">
          <cell r="C61" t="str">
            <v>Januária</v>
          </cell>
          <cell r="D61" t="str">
            <v>Sethac Norte de Minas</v>
          </cell>
          <cell r="I61">
            <v>848.57</v>
          </cell>
          <cell r="J61">
            <v>1</v>
          </cell>
        </row>
        <row r="62">
          <cell r="C62" t="str">
            <v>João Pinheiro</v>
          </cell>
          <cell r="D62" t="str">
            <v>Fethemg Interior</v>
          </cell>
          <cell r="I62">
            <v>848.57</v>
          </cell>
          <cell r="J62">
            <v>1</v>
          </cell>
        </row>
        <row r="63">
          <cell r="C63" t="str">
            <v>Juiz de Fora</v>
          </cell>
          <cell r="D63" t="str">
            <v>Juiz de Fora</v>
          </cell>
          <cell r="I63">
            <v>843.47</v>
          </cell>
          <cell r="J63">
            <v>2</v>
          </cell>
        </row>
        <row r="64">
          <cell r="C64" t="str">
            <v>Lambari</v>
          </cell>
          <cell r="D64" t="str">
            <v>Região de São Lourenço</v>
          </cell>
          <cell r="M64">
            <v>212.14</v>
          </cell>
          <cell r="N64">
            <v>1</v>
          </cell>
        </row>
        <row r="65">
          <cell r="C65" t="str">
            <v>Lavras</v>
          </cell>
          <cell r="D65" t="str">
            <v>Região de São Lourenço</v>
          </cell>
          <cell r="I65">
            <v>848.57</v>
          </cell>
          <cell r="J65">
            <v>1</v>
          </cell>
        </row>
        <row r="66">
          <cell r="C66" t="str">
            <v>Luz</v>
          </cell>
          <cell r="D66" t="str">
            <v>Região de Divinopolis</v>
          </cell>
          <cell r="M66">
            <v>212.14</v>
          </cell>
          <cell r="N66">
            <v>1</v>
          </cell>
        </row>
        <row r="67">
          <cell r="C67" t="str">
            <v>Machado</v>
          </cell>
          <cell r="D67" t="str">
            <v>Região de São Lourenço</v>
          </cell>
          <cell r="K67">
            <v>424.28</v>
          </cell>
          <cell r="L67">
            <v>1</v>
          </cell>
        </row>
        <row r="68">
          <cell r="C68" t="str">
            <v>Manga</v>
          </cell>
          <cell r="D68" t="str">
            <v>Sethac Norte de Minas</v>
          </cell>
          <cell r="I68">
            <v>848.57</v>
          </cell>
          <cell r="J68">
            <v>1</v>
          </cell>
        </row>
        <row r="69">
          <cell r="C69" t="str">
            <v>Martinho Campos</v>
          </cell>
          <cell r="D69" t="str">
            <v>Região de Divinopolis</v>
          </cell>
          <cell r="M69">
            <v>212.14</v>
          </cell>
          <cell r="N69">
            <v>1</v>
          </cell>
        </row>
        <row r="70">
          <cell r="C70" t="str">
            <v>Mateus Leme</v>
          </cell>
          <cell r="D70" t="str">
            <v>Sind - Asseio</v>
          </cell>
          <cell r="I70">
            <v>876.66</v>
          </cell>
          <cell r="J70">
            <v>1</v>
          </cell>
        </row>
        <row r="71">
          <cell r="C71" t="str">
            <v>Minas Novas</v>
          </cell>
          <cell r="D71" t="str">
            <v>Fethemg Interior</v>
          </cell>
          <cell r="M71">
            <v>212.14</v>
          </cell>
          <cell r="N71">
            <v>1</v>
          </cell>
        </row>
        <row r="72">
          <cell r="C72" t="str">
            <v>Miradouro</v>
          </cell>
          <cell r="D72" t="str">
            <v>Região de Juiz de Fora</v>
          </cell>
          <cell r="M72">
            <v>212.14</v>
          </cell>
          <cell r="N72">
            <v>1</v>
          </cell>
        </row>
        <row r="73">
          <cell r="C73" t="str">
            <v>Miraí</v>
          </cell>
          <cell r="D73" t="str">
            <v>Região de Juiz de Fora</v>
          </cell>
          <cell r="M73">
            <v>212.14</v>
          </cell>
          <cell r="N73">
            <v>1</v>
          </cell>
        </row>
        <row r="74">
          <cell r="C74" t="str">
            <v>Monte Azul</v>
          </cell>
          <cell r="D74" t="str">
            <v>Sethac Norte de Minas</v>
          </cell>
          <cell r="M74">
            <v>212.14</v>
          </cell>
          <cell r="N74">
            <v>1</v>
          </cell>
        </row>
        <row r="75">
          <cell r="C75" t="str">
            <v>Montes Claros</v>
          </cell>
          <cell r="D75" t="str">
            <v>Montes Claros</v>
          </cell>
          <cell r="I75">
            <v>876.66</v>
          </cell>
          <cell r="J75">
            <v>5</v>
          </cell>
        </row>
        <row r="76">
          <cell r="C76" t="str">
            <v>Muriaé</v>
          </cell>
          <cell r="D76" t="str">
            <v>Cataguases</v>
          </cell>
          <cell r="K76">
            <v>424.29</v>
          </cell>
          <cell r="L76">
            <v>1</v>
          </cell>
        </row>
        <row r="77">
          <cell r="C77" t="str">
            <v>Nova Lima</v>
          </cell>
          <cell r="D77" t="str">
            <v>Sind - Asseio</v>
          </cell>
          <cell r="I77">
            <v>876.66</v>
          </cell>
          <cell r="J77">
            <v>2</v>
          </cell>
        </row>
        <row r="78">
          <cell r="C78" t="str">
            <v>Nova Ponte</v>
          </cell>
          <cell r="D78" t="str">
            <v>Alto Paranaiba</v>
          </cell>
          <cell r="I78">
            <v>848.57</v>
          </cell>
          <cell r="J78">
            <v>2</v>
          </cell>
        </row>
        <row r="79">
          <cell r="C79" t="str">
            <v>Nova Serrana</v>
          </cell>
          <cell r="D79" t="str">
            <v>Região de Divinopolis</v>
          </cell>
          <cell r="M79">
            <v>212.14</v>
          </cell>
          <cell r="N79">
            <v>1</v>
          </cell>
        </row>
        <row r="80">
          <cell r="C80" t="str">
            <v>Oliveira</v>
          </cell>
          <cell r="D80" t="str">
            <v>Região de Divinopolis</v>
          </cell>
          <cell r="K80">
            <v>424.29</v>
          </cell>
          <cell r="L80">
            <v>1</v>
          </cell>
        </row>
        <row r="81">
          <cell r="C81" t="str">
            <v>Ouro Fino</v>
          </cell>
          <cell r="D81" t="str">
            <v>Região de São Lourenço</v>
          </cell>
          <cell r="M81">
            <v>212.14</v>
          </cell>
          <cell r="N81">
            <v>1</v>
          </cell>
        </row>
        <row r="82">
          <cell r="C82" t="str">
            <v>Ouro Preto</v>
          </cell>
          <cell r="D82" t="str">
            <v>Região de Ouro Preto</v>
          </cell>
          <cell r="I82">
            <v>848.57</v>
          </cell>
          <cell r="J82">
            <v>1</v>
          </cell>
        </row>
        <row r="83">
          <cell r="C83" t="str">
            <v>Pará de Minas</v>
          </cell>
          <cell r="D83" t="str">
            <v>Fethemg Interior</v>
          </cell>
          <cell r="I83">
            <v>848.57</v>
          </cell>
          <cell r="J83">
            <v>1</v>
          </cell>
        </row>
        <row r="84">
          <cell r="C84" t="str">
            <v>Passos</v>
          </cell>
          <cell r="D84" t="str">
            <v>Região de São Lourenço</v>
          </cell>
          <cell r="I84">
            <v>848.57</v>
          </cell>
          <cell r="J84">
            <v>1</v>
          </cell>
        </row>
        <row r="85">
          <cell r="C85" t="str">
            <v>Patos de Minas</v>
          </cell>
          <cell r="D85" t="str">
            <v>Região Uberaba</v>
          </cell>
          <cell r="I85">
            <v>848.57</v>
          </cell>
          <cell r="J85">
            <v>1</v>
          </cell>
          <cell r="K85">
            <v>424.28</v>
          </cell>
          <cell r="L85">
            <v>1</v>
          </cell>
        </row>
        <row r="86">
          <cell r="C86" t="str">
            <v>Pedro Leopoldo</v>
          </cell>
          <cell r="D86" t="str">
            <v>Fethemg RM</v>
          </cell>
          <cell r="I86">
            <v>876.65</v>
          </cell>
          <cell r="J86">
            <v>1</v>
          </cell>
        </row>
        <row r="87">
          <cell r="C87" t="str">
            <v>Pitangui</v>
          </cell>
          <cell r="D87" t="str">
            <v>Região de Divinopolis</v>
          </cell>
          <cell r="M87">
            <v>212.14</v>
          </cell>
          <cell r="N87">
            <v>1</v>
          </cell>
        </row>
        <row r="88">
          <cell r="C88" t="str">
            <v>Piunhi</v>
          </cell>
          <cell r="D88" t="str">
            <v>Região de São Lourenço</v>
          </cell>
          <cell r="M88">
            <v>212.14</v>
          </cell>
          <cell r="N88">
            <v>1</v>
          </cell>
        </row>
        <row r="89">
          <cell r="C89" t="str">
            <v>Poço Fundo</v>
          </cell>
          <cell r="D89" t="str">
            <v>Região de São Lourenço</v>
          </cell>
          <cell r="M89">
            <v>212.14</v>
          </cell>
          <cell r="N89">
            <v>1</v>
          </cell>
        </row>
        <row r="90">
          <cell r="C90" t="str">
            <v>Poços de Caldas</v>
          </cell>
          <cell r="D90" t="str">
            <v>Fethemg Interior</v>
          </cell>
          <cell r="I90">
            <v>848.57</v>
          </cell>
          <cell r="J90">
            <v>1</v>
          </cell>
        </row>
        <row r="91">
          <cell r="C91" t="str">
            <v>Ponte Nova</v>
          </cell>
          <cell r="D91" t="str">
            <v>Fethemg Interior</v>
          </cell>
          <cell r="I91">
            <v>848.57</v>
          </cell>
          <cell r="J91">
            <v>2</v>
          </cell>
        </row>
        <row r="92">
          <cell r="C92" t="str">
            <v>Porteirinha</v>
          </cell>
          <cell r="D92" t="str">
            <v>Sethac Norte de Minas</v>
          </cell>
          <cell r="K92">
            <v>424.29</v>
          </cell>
          <cell r="L92">
            <v>1</v>
          </cell>
        </row>
        <row r="93">
          <cell r="C93" t="str">
            <v>Pouso Alegre</v>
          </cell>
          <cell r="D93" t="str">
            <v>Região de São Lourenço</v>
          </cell>
          <cell r="I93">
            <v>848.57</v>
          </cell>
          <cell r="J93">
            <v>3</v>
          </cell>
        </row>
        <row r="94">
          <cell r="C94" t="str">
            <v>Resplendor</v>
          </cell>
          <cell r="D94" t="str">
            <v>Fethemg Interior</v>
          </cell>
          <cell r="M94">
            <v>212.14</v>
          </cell>
          <cell r="N94">
            <v>1</v>
          </cell>
        </row>
        <row r="95">
          <cell r="C95" t="str">
            <v>Ribeirão das Neves</v>
          </cell>
          <cell r="D95" t="str">
            <v>Sind - Asseio</v>
          </cell>
          <cell r="I95">
            <v>876.66</v>
          </cell>
          <cell r="J95">
            <v>1</v>
          </cell>
          <cell r="K95">
            <v>438.33</v>
          </cell>
          <cell r="L95">
            <v>1</v>
          </cell>
        </row>
        <row r="96">
          <cell r="C96" t="str">
            <v>Sabará</v>
          </cell>
          <cell r="D96" t="str">
            <v>Sind - Asseio</v>
          </cell>
          <cell r="K96">
            <v>438.33</v>
          </cell>
          <cell r="L96">
            <v>1</v>
          </cell>
        </row>
        <row r="97">
          <cell r="C97" t="str">
            <v>Sacramento</v>
          </cell>
          <cell r="D97" t="str">
            <v>Região Uberaba</v>
          </cell>
          <cell r="K97">
            <v>424.28</v>
          </cell>
          <cell r="L97">
            <v>1</v>
          </cell>
        </row>
        <row r="98">
          <cell r="C98" t="str">
            <v>Salinas</v>
          </cell>
          <cell r="D98" t="str">
            <v>Sethac Norte de Minas</v>
          </cell>
          <cell r="M98">
            <v>212.14</v>
          </cell>
          <cell r="N98">
            <v>1</v>
          </cell>
        </row>
        <row r="99">
          <cell r="C99" t="str">
            <v>Santa Rita do Sapucaí</v>
          </cell>
          <cell r="D99" t="str">
            <v>Região de São Lourenço</v>
          </cell>
          <cell r="M99">
            <v>212.14</v>
          </cell>
          <cell r="N99">
            <v>1</v>
          </cell>
        </row>
        <row r="100">
          <cell r="C100" t="str">
            <v>Santa Vitória</v>
          </cell>
          <cell r="D100" t="str">
            <v>Alto Paranaiba</v>
          </cell>
          <cell r="M100">
            <v>212.14</v>
          </cell>
          <cell r="N100">
            <v>1</v>
          </cell>
        </row>
        <row r="101">
          <cell r="C101" t="str">
            <v>Santo Antônio do Monte</v>
          </cell>
          <cell r="D101" t="str">
            <v>Região de Divinopolis</v>
          </cell>
          <cell r="I101">
            <v>848.57</v>
          </cell>
          <cell r="J101">
            <v>1</v>
          </cell>
        </row>
        <row r="102">
          <cell r="C102" t="str">
            <v>São Francisco</v>
          </cell>
          <cell r="D102" t="str">
            <v>Sethac Norte de Minas</v>
          </cell>
          <cell r="I102">
            <v>848.57</v>
          </cell>
          <cell r="J102">
            <v>1</v>
          </cell>
        </row>
        <row r="103">
          <cell r="C103" t="str">
            <v>São Gonçalo do Sapucaí</v>
          </cell>
          <cell r="D103" t="str">
            <v>Região de São Lourenço</v>
          </cell>
          <cell r="M103">
            <v>212.14</v>
          </cell>
          <cell r="N103">
            <v>1</v>
          </cell>
        </row>
        <row r="104">
          <cell r="C104" t="str">
            <v>São João da Ponte</v>
          </cell>
          <cell r="D104" t="str">
            <v>Sethac Norte de Minas</v>
          </cell>
          <cell r="M104">
            <v>212.14</v>
          </cell>
          <cell r="N104">
            <v>1</v>
          </cell>
        </row>
        <row r="105">
          <cell r="C105" t="str">
            <v>São João Del Rey</v>
          </cell>
          <cell r="D105" t="str">
            <v>Região de Juiz de Fora</v>
          </cell>
          <cell r="I105">
            <v>848.57</v>
          </cell>
          <cell r="J105">
            <v>2</v>
          </cell>
        </row>
        <row r="106">
          <cell r="C106" t="str">
            <v>São Lourenço</v>
          </cell>
          <cell r="D106" t="str">
            <v>São Lourenço</v>
          </cell>
          <cell r="K106">
            <v>438.32</v>
          </cell>
          <cell r="L106">
            <v>1</v>
          </cell>
        </row>
        <row r="107">
          <cell r="C107" t="str">
            <v>São Sebastião do Paraíso</v>
          </cell>
          <cell r="D107" t="str">
            <v>Região de São Lourenço</v>
          </cell>
          <cell r="I107">
            <v>848.57</v>
          </cell>
          <cell r="J107">
            <v>1</v>
          </cell>
        </row>
        <row r="108">
          <cell r="C108" t="str">
            <v>Sete Lagoas</v>
          </cell>
          <cell r="D108" t="str">
            <v>Sete Lagoas</v>
          </cell>
          <cell r="I108">
            <v>876.66</v>
          </cell>
          <cell r="J108">
            <v>3</v>
          </cell>
        </row>
        <row r="109">
          <cell r="C109" t="str">
            <v>Teófilo Otoni</v>
          </cell>
          <cell r="D109" t="str">
            <v>Teófilo Otoni</v>
          </cell>
          <cell r="I109">
            <v>876.66</v>
          </cell>
          <cell r="J109">
            <v>3</v>
          </cell>
        </row>
        <row r="110">
          <cell r="C110" t="str">
            <v>Três Pontas</v>
          </cell>
          <cell r="D110" t="str">
            <v>Região de São Lourenço</v>
          </cell>
          <cell r="K110">
            <v>424.28</v>
          </cell>
          <cell r="L110">
            <v>1</v>
          </cell>
        </row>
        <row r="111">
          <cell r="C111" t="str">
            <v>Tupaciguara</v>
          </cell>
          <cell r="D111" t="str">
            <v>Alto Paranaiba</v>
          </cell>
          <cell r="K111">
            <v>424.28</v>
          </cell>
          <cell r="L111">
            <v>1</v>
          </cell>
        </row>
        <row r="112">
          <cell r="C112" t="str">
            <v>Ubá</v>
          </cell>
          <cell r="D112" t="str">
            <v>Cataguases</v>
          </cell>
          <cell r="I112">
            <v>848.57</v>
          </cell>
          <cell r="J112">
            <v>1</v>
          </cell>
        </row>
        <row r="113">
          <cell r="C113" t="str">
            <v>Uberaba</v>
          </cell>
          <cell r="D113" t="str">
            <v>Uberaba</v>
          </cell>
          <cell r="I113">
            <v>876.66</v>
          </cell>
          <cell r="J113">
            <v>1</v>
          </cell>
          <cell r="K113">
            <v>438.33</v>
          </cell>
          <cell r="L113">
            <v>1</v>
          </cell>
        </row>
        <row r="114">
          <cell r="C114" t="str">
            <v>Uberlândia</v>
          </cell>
          <cell r="D114" t="str">
            <v>Uberlândia</v>
          </cell>
          <cell r="I114">
            <v>876.66</v>
          </cell>
          <cell r="J114">
            <v>7</v>
          </cell>
        </row>
        <row r="115">
          <cell r="C115" t="str">
            <v>Varginha</v>
          </cell>
          <cell r="D115" t="str">
            <v>Região de São Lourenço</v>
          </cell>
          <cell r="I115">
            <v>848.57</v>
          </cell>
          <cell r="J115">
            <v>1</v>
          </cell>
        </row>
        <row r="116">
          <cell r="C116" t="str">
            <v>Vespasiano</v>
          </cell>
          <cell r="D116" t="str">
            <v>Vespasiano</v>
          </cell>
          <cell r="I116">
            <v>876.66</v>
          </cell>
          <cell r="J116">
            <v>1</v>
          </cell>
        </row>
        <row r="117">
          <cell r="C117" t="str">
            <v>Viçosa</v>
          </cell>
          <cell r="D117" t="str">
            <v>Região de Juiz de Fora</v>
          </cell>
          <cell r="I117">
            <v>848.57</v>
          </cell>
          <cell r="J117">
            <v>1</v>
          </cell>
        </row>
        <row r="120">
          <cell r="C120" t="str">
            <v>Belo Horizonte</v>
          </cell>
          <cell r="D120" t="str">
            <v>SEAC</v>
          </cell>
          <cell r="E120">
            <v>1571.33</v>
          </cell>
          <cell r="F120">
            <v>1</v>
          </cell>
          <cell r="G120">
            <v>960.01</v>
          </cell>
          <cell r="H120">
            <v>4</v>
          </cell>
          <cell r="I120">
            <v>876.65</v>
          </cell>
          <cell r="J120">
            <v>67</v>
          </cell>
          <cell r="K120">
            <v>438.33</v>
          </cell>
          <cell r="L120">
            <v>4</v>
          </cell>
        </row>
      </sheetData>
      <sheetData sheetId="6">
        <row r="3">
          <cell r="B3" t="str">
            <v>Alto Paranaiba</v>
          </cell>
          <cell r="C3">
            <v>19.440000000000001</v>
          </cell>
          <cell r="D3">
            <v>0</v>
          </cell>
          <cell r="E3">
            <v>0</v>
          </cell>
          <cell r="F3">
            <v>0</v>
          </cell>
          <cell r="G3">
            <v>219.02</v>
          </cell>
          <cell r="H3">
            <v>0</v>
          </cell>
        </row>
        <row r="4">
          <cell r="B4" t="str">
            <v>Araxá</v>
          </cell>
          <cell r="C4">
            <v>33.22</v>
          </cell>
          <cell r="D4">
            <v>0</v>
          </cell>
          <cell r="E4">
            <v>0</v>
          </cell>
          <cell r="F4">
            <v>0</v>
          </cell>
          <cell r="G4">
            <v>14</v>
          </cell>
          <cell r="H4">
            <v>0</v>
          </cell>
        </row>
        <row r="5">
          <cell r="B5" t="str">
            <v>Cataguases</v>
          </cell>
          <cell r="C5">
            <v>32.049999999999997</v>
          </cell>
          <cell r="D5">
            <v>0</v>
          </cell>
          <cell r="E5">
            <v>0</v>
          </cell>
          <cell r="F5">
            <v>0</v>
          </cell>
          <cell r="G5">
            <v>14</v>
          </cell>
          <cell r="H5">
            <v>0</v>
          </cell>
        </row>
        <row r="6">
          <cell r="B6" t="str">
            <v>Curvelo</v>
          </cell>
          <cell r="C6">
            <v>28.19</v>
          </cell>
          <cell r="D6">
            <v>0</v>
          </cell>
          <cell r="E6">
            <v>0</v>
          </cell>
          <cell r="F6">
            <v>0</v>
          </cell>
          <cell r="G6">
            <v>14</v>
          </cell>
          <cell r="H6">
            <v>0</v>
          </cell>
        </row>
        <row r="7">
          <cell r="B7" t="str">
            <v>Divinopolis</v>
          </cell>
          <cell r="C7">
            <v>28.19</v>
          </cell>
          <cell r="D7">
            <v>0</v>
          </cell>
          <cell r="E7">
            <v>0</v>
          </cell>
          <cell r="F7">
            <v>0</v>
          </cell>
          <cell r="G7">
            <v>14</v>
          </cell>
          <cell r="H7">
            <v>0</v>
          </cell>
        </row>
        <row r="8">
          <cell r="B8" t="str">
            <v>Fethemg Interior</v>
          </cell>
          <cell r="C8">
            <v>0</v>
          </cell>
          <cell r="D8">
            <v>8.43</v>
          </cell>
          <cell r="E8">
            <v>0</v>
          </cell>
          <cell r="F8">
            <v>0</v>
          </cell>
          <cell r="G8">
            <v>14</v>
          </cell>
          <cell r="H8">
            <v>0</v>
          </cell>
        </row>
        <row r="9">
          <cell r="B9" t="str">
            <v>Fethemg RM</v>
          </cell>
          <cell r="C9">
            <v>0</v>
          </cell>
          <cell r="D9">
            <v>8.43</v>
          </cell>
          <cell r="E9">
            <v>0</v>
          </cell>
          <cell r="F9">
            <v>0</v>
          </cell>
          <cell r="G9">
            <v>14</v>
          </cell>
          <cell r="H9">
            <v>0</v>
          </cell>
        </row>
        <row r="10">
          <cell r="B10" t="str">
            <v>Gov. Valadares</v>
          </cell>
          <cell r="C10">
            <v>28.19</v>
          </cell>
          <cell r="D10">
            <v>0</v>
          </cell>
          <cell r="E10">
            <v>0</v>
          </cell>
          <cell r="F10">
            <v>0</v>
          </cell>
          <cell r="G10">
            <v>14</v>
          </cell>
          <cell r="H10">
            <v>0</v>
          </cell>
        </row>
        <row r="11">
          <cell r="B11" t="str">
            <v>Itabira</v>
          </cell>
          <cell r="C11">
            <v>28.19</v>
          </cell>
          <cell r="D11">
            <v>0</v>
          </cell>
          <cell r="E11">
            <v>0</v>
          </cell>
          <cell r="F11">
            <v>0</v>
          </cell>
          <cell r="G11">
            <v>14</v>
          </cell>
          <cell r="H11">
            <v>0</v>
          </cell>
        </row>
        <row r="12">
          <cell r="B12" t="str">
            <v>Juiz de Fora</v>
          </cell>
          <cell r="C12">
            <v>17.5</v>
          </cell>
          <cell r="D12">
            <v>8.5</v>
          </cell>
          <cell r="E12">
            <v>0</v>
          </cell>
          <cell r="F12">
            <v>0</v>
          </cell>
          <cell r="G12">
            <v>10</v>
          </cell>
          <cell r="H12">
            <v>0</v>
          </cell>
        </row>
        <row r="13">
          <cell r="B13" t="str">
            <v>Montes Claros</v>
          </cell>
          <cell r="C13">
            <v>28.19</v>
          </cell>
          <cell r="D13">
            <v>0</v>
          </cell>
          <cell r="E13">
            <v>0</v>
          </cell>
          <cell r="F13">
            <v>0</v>
          </cell>
          <cell r="G13">
            <v>14</v>
          </cell>
          <cell r="H13">
            <v>0</v>
          </cell>
        </row>
        <row r="14">
          <cell r="B14" t="str">
            <v>Região de Divinopolis</v>
          </cell>
          <cell r="C14">
            <v>28.19</v>
          </cell>
          <cell r="D14">
            <v>0</v>
          </cell>
          <cell r="E14">
            <v>0</v>
          </cell>
          <cell r="F14">
            <v>0</v>
          </cell>
          <cell r="G14">
            <v>14</v>
          </cell>
          <cell r="H14">
            <v>0</v>
          </cell>
        </row>
        <row r="15">
          <cell r="B15" t="str">
            <v>Região de Juiz de Fora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14</v>
          </cell>
          <cell r="H15">
            <v>0</v>
          </cell>
        </row>
        <row r="16">
          <cell r="B16" t="str">
            <v>Região de Ouro Preto</v>
          </cell>
          <cell r="C16">
            <v>28.19</v>
          </cell>
          <cell r="D16">
            <v>0</v>
          </cell>
          <cell r="E16">
            <v>0</v>
          </cell>
          <cell r="F16">
            <v>0</v>
          </cell>
          <cell r="G16">
            <v>14</v>
          </cell>
          <cell r="H16">
            <v>0</v>
          </cell>
        </row>
        <row r="17">
          <cell r="B17" t="str">
            <v>Região de São Lourenço</v>
          </cell>
          <cell r="C17">
            <v>29.15</v>
          </cell>
          <cell r="D17">
            <v>0</v>
          </cell>
          <cell r="E17">
            <v>0</v>
          </cell>
          <cell r="F17">
            <v>0</v>
          </cell>
          <cell r="G17">
            <v>14</v>
          </cell>
          <cell r="H17">
            <v>0</v>
          </cell>
        </row>
        <row r="18">
          <cell r="B18" t="str">
            <v>Região de Teófilo Otoni</v>
          </cell>
          <cell r="C18">
            <v>26.1</v>
          </cell>
          <cell r="D18">
            <v>0</v>
          </cell>
          <cell r="E18">
            <v>0</v>
          </cell>
          <cell r="F18">
            <v>0</v>
          </cell>
          <cell r="G18">
            <v>12.7</v>
          </cell>
          <cell r="H18">
            <v>0</v>
          </cell>
        </row>
        <row r="19">
          <cell r="B19" t="str">
            <v>Região Uberaba</v>
          </cell>
          <cell r="C19">
            <v>28.19</v>
          </cell>
          <cell r="D19">
            <v>0</v>
          </cell>
          <cell r="E19">
            <v>0</v>
          </cell>
          <cell r="F19">
            <v>0</v>
          </cell>
          <cell r="G19">
            <v>14</v>
          </cell>
          <cell r="H19">
            <v>0</v>
          </cell>
        </row>
        <row r="20">
          <cell r="B20" t="str">
            <v>São Lourenço</v>
          </cell>
          <cell r="C20">
            <v>29.15</v>
          </cell>
          <cell r="D20">
            <v>0</v>
          </cell>
          <cell r="E20">
            <v>0</v>
          </cell>
          <cell r="F20">
            <v>0</v>
          </cell>
          <cell r="G20">
            <v>14</v>
          </cell>
          <cell r="H20">
            <v>0</v>
          </cell>
        </row>
        <row r="21">
          <cell r="B21" t="str">
            <v>SEAC</v>
          </cell>
          <cell r="C21">
            <v>41.03</v>
          </cell>
          <cell r="D21">
            <v>8.43</v>
          </cell>
          <cell r="E21">
            <v>0</v>
          </cell>
          <cell r="F21">
            <v>0</v>
          </cell>
          <cell r="G21">
            <v>14</v>
          </cell>
          <cell r="H21">
            <v>0</v>
          </cell>
        </row>
        <row r="22">
          <cell r="B22" t="str">
            <v>SECI</v>
          </cell>
          <cell r="C22">
            <v>28.19</v>
          </cell>
          <cell r="D22">
            <v>0</v>
          </cell>
          <cell r="E22">
            <v>0</v>
          </cell>
          <cell r="F22">
            <v>0</v>
          </cell>
          <cell r="G22">
            <v>14</v>
          </cell>
          <cell r="H22">
            <v>0</v>
          </cell>
        </row>
        <row r="23">
          <cell r="B23" t="str">
            <v>Seethur</v>
          </cell>
          <cell r="C23">
            <v>28.19</v>
          </cell>
          <cell r="D23">
            <v>0</v>
          </cell>
          <cell r="E23">
            <v>0</v>
          </cell>
          <cell r="F23">
            <v>0</v>
          </cell>
          <cell r="G23">
            <v>14</v>
          </cell>
          <cell r="H23">
            <v>0</v>
          </cell>
        </row>
        <row r="24">
          <cell r="B24" t="str">
            <v>Sete Lagoas</v>
          </cell>
          <cell r="C24">
            <v>28.19</v>
          </cell>
          <cell r="D24">
            <v>0</v>
          </cell>
          <cell r="E24">
            <v>0</v>
          </cell>
          <cell r="F24">
            <v>0</v>
          </cell>
          <cell r="G24">
            <v>14</v>
          </cell>
          <cell r="H24">
            <v>0</v>
          </cell>
        </row>
        <row r="25">
          <cell r="B25" t="str">
            <v>Sethac Norte de Minas</v>
          </cell>
          <cell r="C25">
            <v>28.19</v>
          </cell>
          <cell r="D25">
            <v>0</v>
          </cell>
          <cell r="E25">
            <v>0</v>
          </cell>
          <cell r="F25">
            <v>0</v>
          </cell>
          <cell r="G25">
            <v>14</v>
          </cell>
          <cell r="H25">
            <v>0</v>
          </cell>
        </row>
        <row r="26">
          <cell r="B26" t="str">
            <v>Sind - Asseio</v>
          </cell>
          <cell r="C26">
            <v>0</v>
          </cell>
          <cell r="D26">
            <v>8.43</v>
          </cell>
          <cell r="E26">
            <v>41.03</v>
          </cell>
          <cell r="F26">
            <v>0</v>
          </cell>
          <cell r="G26">
            <v>14</v>
          </cell>
          <cell r="H26">
            <v>0</v>
          </cell>
        </row>
        <row r="27">
          <cell r="B27" t="str">
            <v>Sintell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12.78</v>
          </cell>
          <cell r="H27">
            <v>0</v>
          </cell>
        </row>
        <row r="28">
          <cell r="B28" t="str">
            <v>Teófilo Otoni</v>
          </cell>
          <cell r="C28">
            <v>28.19</v>
          </cell>
          <cell r="D28">
            <v>0</v>
          </cell>
          <cell r="E28">
            <v>0</v>
          </cell>
          <cell r="F28">
            <v>0</v>
          </cell>
          <cell r="G28">
            <v>14</v>
          </cell>
          <cell r="H28">
            <v>0</v>
          </cell>
        </row>
        <row r="29">
          <cell r="B29" t="str">
            <v>Uberaba</v>
          </cell>
          <cell r="C29">
            <v>28.19</v>
          </cell>
          <cell r="D29">
            <v>0</v>
          </cell>
          <cell r="E29">
            <v>0</v>
          </cell>
          <cell r="F29">
            <v>0</v>
          </cell>
          <cell r="G29">
            <v>14</v>
          </cell>
          <cell r="H29">
            <v>0</v>
          </cell>
        </row>
        <row r="30">
          <cell r="B30" t="str">
            <v>Uberlândia</v>
          </cell>
          <cell r="C30">
            <v>19.440000000000001</v>
          </cell>
          <cell r="D30">
            <v>0</v>
          </cell>
          <cell r="E30">
            <v>0</v>
          </cell>
          <cell r="F30">
            <v>0</v>
          </cell>
          <cell r="G30">
            <v>219.02</v>
          </cell>
          <cell r="H30">
            <v>0</v>
          </cell>
        </row>
        <row r="31">
          <cell r="B31" t="str">
            <v>Vespasiano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14</v>
          </cell>
          <cell r="H31">
            <v>0</v>
          </cell>
        </row>
        <row r="35">
          <cell r="B35" t="str">
            <v>Águas Formosas</v>
          </cell>
          <cell r="C35">
            <v>3.1</v>
          </cell>
          <cell r="E35">
            <v>3.1</v>
          </cell>
        </row>
        <row r="36">
          <cell r="B36" t="str">
            <v>Aiuruoca</v>
          </cell>
          <cell r="C36">
            <v>3.1</v>
          </cell>
          <cell r="E36">
            <v>3.1</v>
          </cell>
        </row>
        <row r="37">
          <cell r="B37" t="str">
            <v>Alfenas</v>
          </cell>
          <cell r="C37">
            <v>3.1</v>
          </cell>
          <cell r="E37">
            <v>3.1</v>
          </cell>
        </row>
        <row r="38">
          <cell r="B38" t="str">
            <v>Almenara</v>
          </cell>
          <cell r="C38">
            <v>3.1</v>
          </cell>
          <cell r="E38">
            <v>3.1</v>
          </cell>
        </row>
        <row r="39">
          <cell r="B39" t="str">
            <v>Andradas</v>
          </cell>
          <cell r="C39">
            <v>3.1</v>
          </cell>
          <cell r="E39">
            <v>3.1</v>
          </cell>
        </row>
        <row r="40">
          <cell r="B40" t="str">
            <v>Araçuaí</v>
          </cell>
          <cell r="C40">
            <v>3.1</v>
          </cell>
          <cell r="E40">
            <v>3.1</v>
          </cell>
        </row>
        <row r="41">
          <cell r="B41" t="str">
            <v>Araguari</v>
          </cell>
          <cell r="C41">
            <v>3.1</v>
          </cell>
          <cell r="E41">
            <v>3.1</v>
          </cell>
        </row>
        <row r="42">
          <cell r="B42" t="str">
            <v>Araxá</v>
          </cell>
          <cell r="C42">
            <v>3.1</v>
          </cell>
          <cell r="E42">
            <v>3.1</v>
          </cell>
        </row>
        <row r="43">
          <cell r="B43" t="str">
            <v>Arcos</v>
          </cell>
          <cell r="C43">
            <v>3.1</v>
          </cell>
          <cell r="E43">
            <v>3.1</v>
          </cell>
        </row>
        <row r="44">
          <cell r="B44" t="str">
            <v>Arinos</v>
          </cell>
          <cell r="C44">
            <v>3.1</v>
          </cell>
          <cell r="E44">
            <v>3.1</v>
          </cell>
        </row>
        <row r="45">
          <cell r="B45" t="str">
            <v>Barbacena</v>
          </cell>
          <cell r="C45">
            <v>3.1</v>
          </cell>
          <cell r="E45">
            <v>3.1</v>
          </cell>
        </row>
        <row r="46">
          <cell r="B46" t="str">
            <v>Belo Horizonte</v>
          </cell>
          <cell r="C46">
            <v>3.4</v>
          </cell>
          <cell r="D46">
            <v>1.23</v>
          </cell>
          <cell r="E46">
            <v>4.63</v>
          </cell>
        </row>
        <row r="47">
          <cell r="B47" t="str">
            <v>Betim</v>
          </cell>
          <cell r="C47">
            <v>3.1</v>
          </cell>
          <cell r="E47">
            <v>3.1</v>
          </cell>
        </row>
        <row r="48">
          <cell r="B48" t="str">
            <v>Boa Esperança</v>
          </cell>
          <cell r="C48">
            <v>3.1</v>
          </cell>
          <cell r="E48">
            <v>3.1</v>
          </cell>
        </row>
        <row r="49">
          <cell r="B49" t="str">
            <v>Caeté</v>
          </cell>
          <cell r="C49">
            <v>3.1</v>
          </cell>
          <cell r="E49">
            <v>3.1</v>
          </cell>
        </row>
        <row r="50">
          <cell r="B50" t="str">
            <v>Campo Belo</v>
          </cell>
          <cell r="C50">
            <v>3.1</v>
          </cell>
          <cell r="E50">
            <v>3.1</v>
          </cell>
        </row>
        <row r="51">
          <cell r="B51" t="str">
            <v>Capelinha</v>
          </cell>
          <cell r="C51">
            <v>3.1</v>
          </cell>
          <cell r="E51">
            <v>3.1</v>
          </cell>
        </row>
        <row r="52">
          <cell r="B52" t="str">
            <v>Carangola</v>
          </cell>
          <cell r="C52">
            <v>3.1</v>
          </cell>
          <cell r="E52">
            <v>3.1</v>
          </cell>
        </row>
        <row r="53">
          <cell r="B53" t="str">
            <v>Caratinga</v>
          </cell>
          <cell r="C53">
            <v>3.1</v>
          </cell>
          <cell r="E53">
            <v>3.1</v>
          </cell>
        </row>
        <row r="54">
          <cell r="B54" t="str">
            <v>Carmo do Paranaíba</v>
          </cell>
          <cell r="C54">
            <v>3.1</v>
          </cell>
          <cell r="E54">
            <v>3.1</v>
          </cell>
        </row>
        <row r="55">
          <cell r="B55" t="str">
            <v>Carmópolis de Minas</v>
          </cell>
          <cell r="C55">
            <v>3.1</v>
          </cell>
          <cell r="E55">
            <v>3.1</v>
          </cell>
        </row>
        <row r="56">
          <cell r="B56" t="str">
            <v>Cássia</v>
          </cell>
          <cell r="C56">
            <v>3.1</v>
          </cell>
          <cell r="E56">
            <v>3.1</v>
          </cell>
        </row>
        <row r="57">
          <cell r="B57" t="str">
            <v>Cláudio</v>
          </cell>
          <cell r="C57">
            <v>3.1</v>
          </cell>
          <cell r="E57">
            <v>3.1</v>
          </cell>
        </row>
        <row r="58">
          <cell r="B58" t="str">
            <v>Congonhas</v>
          </cell>
          <cell r="C58">
            <v>3.1</v>
          </cell>
          <cell r="E58">
            <v>3.1</v>
          </cell>
        </row>
        <row r="59">
          <cell r="B59" t="str">
            <v>Conquista</v>
          </cell>
          <cell r="C59">
            <v>3.1</v>
          </cell>
          <cell r="E59">
            <v>3.1</v>
          </cell>
        </row>
        <row r="60">
          <cell r="B60" t="str">
            <v>Conselheiro Lafaiete</v>
          </cell>
          <cell r="C60">
            <v>3.1</v>
          </cell>
          <cell r="E60">
            <v>3.1</v>
          </cell>
        </row>
        <row r="61">
          <cell r="B61" t="str">
            <v>Conselheiro Pena</v>
          </cell>
          <cell r="C61">
            <v>3.1</v>
          </cell>
          <cell r="E61">
            <v>3.1</v>
          </cell>
        </row>
        <row r="62">
          <cell r="B62" t="str">
            <v>Contagem</v>
          </cell>
          <cell r="C62">
            <v>3.1</v>
          </cell>
          <cell r="E62">
            <v>3.1</v>
          </cell>
        </row>
        <row r="63">
          <cell r="B63" t="str">
            <v>Corinto</v>
          </cell>
          <cell r="C63">
            <v>3.1</v>
          </cell>
          <cell r="E63">
            <v>3.1</v>
          </cell>
        </row>
        <row r="64">
          <cell r="B64" t="str">
            <v>Coromandel</v>
          </cell>
          <cell r="C64">
            <v>3.1</v>
          </cell>
          <cell r="E64">
            <v>3.1</v>
          </cell>
        </row>
        <row r="65">
          <cell r="B65" t="str">
            <v>Diamantina</v>
          </cell>
          <cell r="C65">
            <v>3.1</v>
          </cell>
          <cell r="E65">
            <v>3.1</v>
          </cell>
        </row>
        <row r="66">
          <cell r="B66" t="str">
            <v>Divinópolis</v>
          </cell>
          <cell r="C66">
            <v>3.1</v>
          </cell>
          <cell r="E66">
            <v>3.1</v>
          </cell>
        </row>
        <row r="67">
          <cell r="B67" t="str">
            <v>Formiga</v>
          </cell>
          <cell r="C67">
            <v>3.1</v>
          </cell>
          <cell r="E67">
            <v>3.1</v>
          </cell>
        </row>
        <row r="68">
          <cell r="B68" t="str">
            <v>Frutal</v>
          </cell>
          <cell r="C68">
            <v>3.1</v>
          </cell>
          <cell r="E68">
            <v>3.1</v>
          </cell>
        </row>
        <row r="69">
          <cell r="B69" t="str">
            <v>Governador Valadares</v>
          </cell>
          <cell r="C69">
            <v>3.1</v>
          </cell>
          <cell r="E69">
            <v>3.1</v>
          </cell>
        </row>
        <row r="70">
          <cell r="B70" t="str">
            <v>Guanhães</v>
          </cell>
          <cell r="C70">
            <v>3.1</v>
          </cell>
          <cell r="E70">
            <v>3.1</v>
          </cell>
        </row>
        <row r="71">
          <cell r="B71" t="str">
            <v>Ibiá</v>
          </cell>
          <cell r="C71">
            <v>3.1</v>
          </cell>
          <cell r="E71">
            <v>3.1</v>
          </cell>
        </row>
        <row r="72">
          <cell r="B72" t="str">
            <v>Ibiraci</v>
          </cell>
          <cell r="C72">
            <v>3.1</v>
          </cell>
          <cell r="E72">
            <v>3.1</v>
          </cell>
        </row>
        <row r="73">
          <cell r="B73" t="str">
            <v>Ibirité</v>
          </cell>
          <cell r="C73">
            <v>3.1</v>
          </cell>
          <cell r="E73">
            <v>3.1</v>
          </cell>
        </row>
        <row r="74">
          <cell r="B74" t="str">
            <v>Igarapé</v>
          </cell>
          <cell r="C74">
            <v>3.1</v>
          </cell>
          <cell r="E74">
            <v>3.1</v>
          </cell>
        </row>
        <row r="75">
          <cell r="B75" t="str">
            <v>Ipatinga</v>
          </cell>
          <cell r="C75">
            <v>3.1</v>
          </cell>
          <cell r="E75">
            <v>3.1</v>
          </cell>
        </row>
        <row r="76">
          <cell r="B76" t="str">
            <v>Itabira</v>
          </cell>
          <cell r="C76">
            <v>3.1</v>
          </cell>
          <cell r="E76">
            <v>3.1</v>
          </cell>
        </row>
        <row r="77">
          <cell r="B77" t="str">
            <v>Itabirito</v>
          </cell>
          <cell r="C77">
            <v>3.1</v>
          </cell>
          <cell r="E77">
            <v>3.1</v>
          </cell>
        </row>
        <row r="78">
          <cell r="B78" t="str">
            <v>Itaguara</v>
          </cell>
          <cell r="C78">
            <v>3.1</v>
          </cell>
          <cell r="E78">
            <v>3.1</v>
          </cell>
        </row>
        <row r="79">
          <cell r="B79" t="str">
            <v>Itajubá</v>
          </cell>
          <cell r="C79">
            <v>3.1</v>
          </cell>
          <cell r="E79">
            <v>3.1</v>
          </cell>
        </row>
        <row r="80">
          <cell r="B80" t="str">
            <v>Itambacuri</v>
          </cell>
          <cell r="C80">
            <v>3.1</v>
          </cell>
          <cell r="E80">
            <v>3.1</v>
          </cell>
        </row>
        <row r="81">
          <cell r="B81" t="str">
            <v>Itamonte</v>
          </cell>
          <cell r="C81">
            <v>3.1</v>
          </cell>
          <cell r="E81">
            <v>3.1</v>
          </cell>
        </row>
        <row r="82">
          <cell r="B82" t="str">
            <v>Itaúna</v>
          </cell>
          <cell r="C82">
            <v>3.1</v>
          </cell>
          <cell r="E82">
            <v>3.1</v>
          </cell>
        </row>
        <row r="83">
          <cell r="B83" t="str">
            <v>Ituiutaba</v>
          </cell>
          <cell r="C83">
            <v>3.1</v>
          </cell>
          <cell r="E83">
            <v>3.1</v>
          </cell>
        </row>
        <row r="84">
          <cell r="B84" t="str">
            <v>Iturama</v>
          </cell>
          <cell r="C84">
            <v>3.1</v>
          </cell>
          <cell r="E84">
            <v>3.1</v>
          </cell>
        </row>
        <row r="85">
          <cell r="B85" t="str">
            <v>Janaúba</v>
          </cell>
          <cell r="C85">
            <v>3.1</v>
          </cell>
          <cell r="E85">
            <v>3.1</v>
          </cell>
        </row>
        <row r="86">
          <cell r="B86" t="str">
            <v>Januária</v>
          </cell>
          <cell r="C86">
            <v>3.1</v>
          </cell>
          <cell r="E86">
            <v>3.1</v>
          </cell>
        </row>
        <row r="87">
          <cell r="B87" t="str">
            <v>João Pinheiro</v>
          </cell>
          <cell r="C87">
            <v>3.1</v>
          </cell>
          <cell r="E87">
            <v>3.1</v>
          </cell>
        </row>
        <row r="88">
          <cell r="B88" t="str">
            <v>Juiz de Fora</v>
          </cell>
          <cell r="C88">
            <v>3.1</v>
          </cell>
          <cell r="E88">
            <v>3.1</v>
          </cell>
        </row>
        <row r="89">
          <cell r="B89" t="str">
            <v>Lambari</v>
          </cell>
          <cell r="C89">
            <v>3.1</v>
          </cell>
          <cell r="E89">
            <v>3.1</v>
          </cell>
        </row>
        <row r="90">
          <cell r="B90" t="str">
            <v>Lavras</v>
          </cell>
          <cell r="C90">
            <v>3.1</v>
          </cell>
          <cell r="E90">
            <v>3.1</v>
          </cell>
        </row>
        <row r="91">
          <cell r="B91" t="str">
            <v>Leopoldina</v>
          </cell>
          <cell r="C91">
            <v>3.1</v>
          </cell>
          <cell r="E91">
            <v>3.1</v>
          </cell>
        </row>
        <row r="92">
          <cell r="B92" t="str">
            <v>Luz</v>
          </cell>
          <cell r="C92">
            <v>3.1</v>
          </cell>
          <cell r="E92">
            <v>3.1</v>
          </cell>
        </row>
        <row r="93">
          <cell r="B93" t="str">
            <v>Machado</v>
          </cell>
          <cell r="C93">
            <v>3.1</v>
          </cell>
          <cell r="E93">
            <v>3.1</v>
          </cell>
        </row>
        <row r="94">
          <cell r="B94" t="str">
            <v>Manga</v>
          </cell>
          <cell r="C94">
            <v>3.1</v>
          </cell>
          <cell r="E94">
            <v>3.1</v>
          </cell>
        </row>
        <row r="95">
          <cell r="B95" t="str">
            <v>Martinho Campos</v>
          </cell>
          <cell r="C95">
            <v>3.1</v>
          </cell>
          <cell r="E95">
            <v>3.1</v>
          </cell>
        </row>
        <row r="96">
          <cell r="B96" t="str">
            <v>Mateus Leme</v>
          </cell>
          <cell r="C96">
            <v>3.1</v>
          </cell>
          <cell r="E96">
            <v>3.1</v>
          </cell>
        </row>
        <row r="97">
          <cell r="B97" t="str">
            <v>Minas Novas</v>
          </cell>
          <cell r="C97">
            <v>3.1</v>
          </cell>
          <cell r="E97">
            <v>3.1</v>
          </cell>
        </row>
        <row r="98">
          <cell r="B98" t="str">
            <v>Miradouro</v>
          </cell>
          <cell r="C98">
            <v>3.1</v>
          </cell>
          <cell r="E98">
            <v>3.1</v>
          </cell>
        </row>
        <row r="99">
          <cell r="B99" t="str">
            <v>Miraí</v>
          </cell>
          <cell r="C99">
            <v>3.1</v>
          </cell>
          <cell r="E99">
            <v>3.1</v>
          </cell>
        </row>
        <row r="100">
          <cell r="B100" t="str">
            <v>Monte Azul</v>
          </cell>
          <cell r="C100">
            <v>3.1</v>
          </cell>
          <cell r="E100">
            <v>3.1</v>
          </cell>
        </row>
        <row r="101">
          <cell r="B101" t="str">
            <v>Montes Claros</v>
          </cell>
          <cell r="C101">
            <v>3.1</v>
          </cell>
          <cell r="E101">
            <v>3.1</v>
          </cell>
        </row>
        <row r="102">
          <cell r="B102" t="str">
            <v>Morada Nova de Minas</v>
          </cell>
          <cell r="C102">
            <v>3.1</v>
          </cell>
          <cell r="E102">
            <v>3.1</v>
          </cell>
        </row>
        <row r="103">
          <cell r="B103" t="str">
            <v>Muriaé</v>
          </cell>
          <cell r="C103">
            <v>3.1</v>
          </cell>
          <cell r="E103">
            <v>3.1</v>
          </cell>
        </row>
        <row r="104">
          <cell r="B104" t="str">
            <v>Nova Lima</v>
          </cell>
          <cell r="C104">
            <v>3.1</v>
          </cell>
          <cell r="E104">
            <v>3.1</v>
          </cell>
        </row>
        <row r="105">
          <cell r="B105" t="str">
            <v>Nova Ponte</v>
          </cell>
          <cell r="C105">
            <v>3.1</v>
          </cell>
          <cell r="E105">
            <v>3.1</v>
          </cell>
        </row>
        <row r="106">
          <cell r="B106" t="str">
            <v>Nova Serrana</v>
          </cell>
          <cell r="C106">
            <v>3.1</v>
          </cell>
          <cell r="E106">
            <v>3.1</v>
          </cell>
        </row>
        <row r="107">
          <cell r="B107" t="str">
            <v>Oliveira</v>
          </cell>
          <cell r="C107">
            <v>3.1</v>
          </cell>
          <cell r="E107">
            <v>3.1</v>
          </cell>
        </row>
        <row r="108">
          <cell r="B108" t="str">
            <v>Ouro Fino</v>
          </cell>
          <cell r="C108">
            <v>3.1</v>
          </cell>
          <cell r="E108">
            <v>3.1</v>
          </cell>
        </row>
        <row r="109">
          <cell r="B109" t="str">
            <v>Ouro Preto</v>
          </cell>
          <cell r="C109">
            <v>3.1</v>
          </cell>
          <cell r="E109">
            <v>3.1</v>
          </cell>
        </row>
        <row r="110">
          <cell r="B110" t="str">
            <v>Pará de Minas</v>
          </cell>
          <cell r="C110">
            <v>3.1</v>
          </cell>
          <cell r="E110">
            <v>3.1</v>
          </cell>
        </row>
        <row r="111">
          <cell r="B111" t="str">
            <v>Passos</v>
          </cell>
          <cell r="C111">
            <v>3.1</v>
          </cell>
          <cell r="E111">
            <v>3.1</v>
          </cell>
        </row>
        <row r="112">
          <cell r="B112" t="str">
            <v>Patos de Minas</v>
          </cell>
          <cell r="C112">
            <v>3.1</v>
          </cell>
          <cell r="E112">
            <v>3.1</v>
          </cell>
        </row>
        <row r="113">
          <cell r="B113" t="str">
            <v>Pedro Leopoldo</v>
          </cell>
          <cell r="C113">
            <v>3.1</v>
          </cell>
          <cell r="E113">
            <v>3.1</v>
          </cell>
        </row>
        <row r="114">
          <cell r="B114" t="str">
            <v>Pitangui</v>
          </cell>
          <cell r="C114">
            <v>3.1</v>
          </cell>
          <cell r="E114">
            <v>3.1</v>
          </cell>
        </row>
        <row r="115">
          <cell r="B115" t="str">
            <v>Piunhi</v>
          </cell>
          <cell r="C115">
            <v>3.1</v>
          </cell>
          <cell r="E115">
            <v>3.1</v>
          </cell>
        </row>
        <row r="116">
          <cell r="B116" t="str">
            <v>Poço Fundo</v>
          </cell>
          <cell r="C116">
            <v>3.1</v>
          </cell>
          <cell r="E116">
            <v>3.1</v>
          </cell>
        </row>
        <row r="117">
          <cell r="B117" t="str">
            <v>Poços de Caldas</v>
          </cell>
          <cell r="C117">
            <v>3.1</v>
          </cell>
          <cell r="E117">
            <v>3.1</v>
          </cell>
        </row>
        <row r="118">
          <cell r="B118" t="str">
            <v>Ponte Nova</v>
          </cell>
          <cell r="C118">
            <v>3.1</v>
          </cell>
          <cell r="E118">
            <v>3.1</v>
          </cell>
        </row>
        <row r="119">
          <cell r="B119" t="str">
            <v>Porteirinha</v>
          </cell>
          <cell r="C119">
            <v>3.1</v>
          </cell>
          <cell r="E119">
            <v>3.1</v>
          </cell>
        </row>
        <row r="120">
          <cell r="B120" t="str">
            <v>Pouso Alegre</v>
          </cell>
          <cell r="C120">
            <v>3.1</v>
          </cell>
          <cell r="E120">
            <v>3.1</v>
          </cell>
        </row>
        <row r="121">
          <cell r="B121" t="str">
            <v>Resplendor</v>
          </cell>
          <cell r="C121">
            <v>3.1</v>
          </cell>
          <cell r="E121">
            <v>3.1</v>
          </cell>
        </row>
        <row r="122">
          <cell r="B122" t="str">
            <v>Ribeirão das Neves</v>
          </cell>
          <cell r="C122">
            <v>3.1</v>
          </cell>
          <cell r="E122">
            <v>3.1</v>
          </cell>
        </row>
        <row r="123">
          <cell r="B123" t="str">
            <v>Sabará</v>
          </cell>
          <cell r="C123">
            <v>3.1</v>
          </cell>
          <cell r="E123">
            <v>3.1</v>
          </cell>
        </row>
        <row r="124">
          <cell r="B124" t="str">
            <v>Sacramento</v>
          </cell>
          <cell r="C124">
            <v>3.1</v>
          </cell>
          <cell r="E124">
            <v>3.1</v>
          </cell>
        </row>
        <row r="125">
          <cell r="B125" t="str">
            <v>Salinas</v>
          </cell>
          <cell r="C125">
            <v>3.1</v>
          </cell>
          <cell r="E125">
            <v>3.1</v>
          </cell>
        </row>
        <row r="126">
          <cell r="B126" t="str">
            <v>Santa Rita do Sapucaí</v>
          </cell>
          <cell r="C126">
            <v>3.1</v>
          </cell>
          <cell r="E126">
            <v>3.1</v>
          </cell>
        </row>
        <row r="127">
          <cell r="B127" t="str">
            <v>Santa Vitória</v>
          </cell>
          <cell r="C127">
            <v>3.1</v>
          </cell>
          <cell r="E127">
            <v>3.1</v>
          </cell>
        </row>
        <row r="128">
          <cell r="B128" t="str">
            <v>Santo Antônio do Monte</v>
          </cell>
          <cell r="C128">
            <v>3.1</v>
          </cell>
          <cell r="E128">
            <v>3.1</v>
          </cell>
        </row>
        <row r="129">
          <cell r="B129" t="str">
            <v>São Francisco</v>
          </cell>
          <cell r="C129">
            <v>3.1</v>
          </cell>
          <cell r="E129">
            <v>3.1</v>
          </cell>
        </row>
        <row r="130">
          <cell r="B130" t="str">
            <v>São Gonçalo do Sapucaí</v>
          </cell>
          <cell r="C130">
            <v>3.1</v>
          </cell>
          <cell r="E130">
            <v>3.1</v>
          </cell>
        </row>
        <row r="131">
          <cell r="B131" t="str">
            <v>São João da Ponte</v>
          </cell>
          <cell r="C131">
            <v>3.1</v>
          </cell>
          <cell r="E131">
            <v>3.1</v>
          </cell>
        </row>
        <row r="132">
          <cell r="B132" t="str">
            <v>São João Del Rey</v>
          </cell>
          <cell r="C132">
            <v>3.1</v>
          </cell>
          <cell r="E132">
            <v>3.1</v>
          </cell>
        </row>
        <row r="133">
          <cell r="B133" t="str">
            <v>São Lourenço</v>
          </cell>
          <cell r="C133">
            <v>3.1</v>
          </cell>
          <cell r="E133">
            <v>3.1</v>
          </cell>
        </row>
        <row r="134">
          <cell r="B134" t="str">
            <v>São Sebastião do Paraíso</v>
          </cell>
          <cell r="C134">
            <v>3.1</v>
          </cell>
          <cell r="E134">
            <v>3.1</v>
          </cell>
        </row>
        <row r="135">
          <cell r="B135" t="str">
            <v>Sete Lagoas</v>
          </cell>
          <cell r="C135">
            <v>3.1</v>
          </cell>
          <cell r="E135">
            <v>3.1</v>
          </cell>
        </row>
        <row r="136">
          <cell r="B136" t="str">
            <v>Teófilo Otoni</v>
          </cell>
          <cell r="C136">
            <v>3.1</v>
          </cell>
          <cell r="E136">
            <v>3.1</v>
          </cell>
        </row>
        <row r="137">
          <cell r="B137" t="str">
            <v>Três Pontas</v>
          </cell>
          <cell r="C137">
            <v>3.1</v>
          </cell>
          <cell r="E137">
            <v>3.1</v>
          </cell>
        </row>
        <row r="138">
          <cell r="B138" t="str">
            <v>Tupaciguara</v>
          </cell>
          <cell r="C138">
            <v>3.1</v>
          </cell>
          <cell r="E138">
            <v>3.1</v>
          </cell>
        </row>
        <row r="139">
          <cell r="B139" t="str">
            <v>Ubá</v>
          </cell>
          <cell r="C139">
            <v>3.1</v>
          </cell>
          <cell r="E139">
            <v>3.1</v>
          </cell>
        </row>
        <row r="140">
          <cell r="B140" t="str">
            <v>Uberaba</v>
          </cell>
          <cell r="C140">
            <v>3.1</v>
          </cell>
          <cell r="E140">
            <v>3.1</v>
          </cell>
        </row>
        <row r="141">
          <cell r="B141" t="str">
            <v>Uberlândia</v>
          </cell>
          <cell r="C141">
            <v>3.1</v>
          </cell>
          <cell r="E141">
            <v>3.1</v>
          </cell>
        </row>
        <row r="142">
          <cell r="B142" t="str">
            <v>Varginha</v>
          </cell>
          <cell r="C142">
            <v>3.1</v>
          </cell>
          <cell r="E142">
            <v>3.1</v>
          </cell>
        </row>
        <row r="143">
          <cell r="B143" t="str">
            <v>Vespasiano</v>
          </cell>
          <cell r="C143">
            <v>3.1</v>
          </cell>
          <cell r="E143">
            <v>3.1</v>
          </cell>
        </row>
        <row r="144">
          <cell r="B144" t="str">
            <v>Viçosa</v>
          </cell>
          <cell r="C144">
            <v>3.1</v>
          </cell>
          <cell r="E144">
            <v>3.1</v>
          </cell>
        </row>
        <row r="148">
          <cell r="E148">
            <v>10.19</v>
          </cell>
        </row>
        <row r="152">
          <cell r="C152">
            <v>3.12</v>
          </cell>
        </row>
      </sheetData>
      <sheetData sheetId="7"/>
      <sheetData sheetId="8" refreshError="1"/>
      <sheetData sheetId="9" refreshError="1"/>
      <sheetData sheetId="10">
        <row r="5">
          <cell r="C5">
            <v>0.2</v>
          </cell>
        </row>
        <row r="6">
          <cell r="C6">
            <v>1.4999999999999999E-2</v>
          </cell>
        </row>
        <row r="7">
          <cell r="C7">
            <v>0.01</v>
          </cell>
        </row>
        <row r="8">
          <cell r="C8">
            <v>2E-3</v>
          </cell>
        </row>
        <row r="9">
          <cell r="C9">
            <v>2.5000000000000001E-2</v>
          </cell>
        </row>
        <row r="10">
          <cell r="C10">
            <v>0.08</v>
          </cell>
        </row>
        <row r="11">
          <cell r="C11">
            <v>0.03</v>
          </cell>
        </row>
        <row r="12">
          <cell r="C12">
            <v>6.0000000000000001E-3</v>
          </cell>
        </row>
        <row r="16">
          <cell r="C16">
            <v>8.3299999999999999E-2</v>
          </cell>
        </row>
        <row r="17">
          <cell r="C17">
            <v>2.7799999999999998E-2</v>
          </cell>
        </row>
        <row r="19">
          <cell r="C19">
            <v>4.0899999999999999E-2</v>
          </cell>
        </row>
        <row r="23">
          <cell r="C23">
            <v>1.2999999999999999E-3</v>
          </cell>
        </row>
        <row r="24">
          <cell r="C24">
            <v>5.0000000000000001E-4</v>
          </cell>
        </row>
        <row r="28">
          <cell r="C28">
            <v>7.4999999999999997E-3</v>
          </cell>
        </row>
        <row r="29">
          <cell r="C29">
            <v>5.9999999999999995E-4</v>
          </cell>
        </row>
        <row r="30">
          <cell r="C30">
            <v>2.9999999999999997E-4</v>
          </cell>
        </row>
        <row r="31">
          <cell r="C31">
            <v>3.5000000000000001E-3</v>
          </cell>
        </row>
        <row r="32">
          <cell r="C32">
            <v>1.2999999999999999E-3</v>
          </cell>
        </row>
        <row r="33">
          <cell r="C33">
            <v>4.2999999999999997E-2</v>
          </cell>
        </row>
        <row r="34">
          <cell r="C34">
            <v>1.6999999999999999E-3</v>
          </cell>
        </row>
        <row r="38">
          <cell r="C38">
            <v>8.3299999999999999E-2</v>
          </cell>
        </row>
        <row r="39">
          <cell r="C39">
            <v>1.3899999999999999E-2</v>
          </cell>
        </row>
        <row r="40">
          <cell r="C40">
            <v>8.3999999999999995E-3</v>
          </cell>
        </row>
        <row r="41">
          <cell r="C41">
            <v>3.3E-3</v>
          </cell>
        </row>
        <row r="42">
          <cell r="C42">
            <v>0</v>
          </cell>
        </row>
        <row r="44">
          <cell r="C44">
            <v>4.0099999999999997E-2</v>
          </cell>
        </row>
        <row r="58">
          <cell r="B58">
            <v>115.19</v>
          </cell>
        </row>
        <row r="60">
          <cell r="B60">
            <v>7.6</v>
          </cell>
        </row>
        <row r="61">
          <cell r="B61">
            <v>1.65</v>
          </cell>
        </row>
        <row r="66">
          <cell r="B66">
            <v>81.400000000000006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Resumo Geral (2)"/>
      <sheetName val="ISS APOIO"/>
      <sheetName val="Uniforme Apoio"/>
      <sheetName val="Equipamentos Jardinagem"/>
      <sheetName val="Material de consumo jardinagem"/>
      <sheetName val="CCT"/>
      <sheetName val="Parâmetro"/>
      <sheetName val="Resumo Geral"/>
      <sheetName val="Resumo Cat"/>
      <sheetName val="TOTALIZADORA MÓDULOS"/>
      <sheetName val="BASE COMPOSIÇÃO MÓDULOS 4 E 5"/>
      <sheetName val="CARGOS BH"/>
      <sheetName val="CARGOS SEAC BH"/>
      <sheetName val="ALMOXARIFE BH"/>
      <sheetName val=" ASCENSORISTA BH "/>
      <sheetName val=" AUX ADM BH "/>
      <sheetName val=" AUX ARQUIVO BH"/>
      <sheetName val=" AUX MAN PREDIAL BH "/>
      <sheetName val="BOMBEIRO HIDRAULICO BH "/>
      <sheetName val=" CARREGADOR BH "/>
      <sheetName val="CONTÍNUO BH"/>
      <sheetName val="COPEIRO BH "/>
      <sheetName val="COZINHEIRO BH"/>
      <sheetName val="ELETRICISTA BH  "/>
      <sheetName val=" GARÇOM BH"/>
      <sheetName val="JARDINEIRO BH  "/>
      <sheetName val="LAVADOR DE VEIC BH  "/>
      <sheetName val=" MANOBRISTA BH"/>
      <sheetName val="MARCENEIRO BH  "/>
      <sheetName val="PEDREIRO BH  "/>
      <sheetName val="PINTOR BH   "/>
      <sheetName val=" PORTEIRO BH 220 "/>
      <sheetName val=" PORTEIRO BH 12x36 DIURNO "/>
      <sheetName val=" PORTEIRO BH 12x36 NOTURNO"/>
      <sheetName val=" RECEPCIONISTA 220 BH"/>
      <sheetName val=" RECEPCIONISTA 150 H BH"/>
      <sheetName val="SERRALHEIRO BH "/>
      <sheetName val=" SUP. MAN. VEÍCULOS BH"/>
      <sheetName val="MECANICO CLIMATIZAÇÃO BH"/>
      <sheetName val="CARGOS SETTASPOC BH"/>
      <sheetName val=" DIGITADOR BH"/>
      <sheetName val="OP. MAQ. REP BH "/>
      <sheetName val=" TÉC. DE MANUT. ELET. I BH"/>
      <sheetName val=" TÉC. DE MANUT. ELET. II BH "/>
      <sheetName val=" TÉC. DE MANUT. ELET. IV BH "/>
      <sheetName val="CARGOS SINTEL BH "/>
      <sheetName val=" TELEFONISTA 150 H BH"/>
      <sheetName val="CARGOS SINTERT BH "/>
      <sheetName val=" TÉC. MANUT. EQUIP. AUD E VI BH"/>
      <sheetName val="CARGOS RODOVIÁRIOS BH "/>
      <sheetName val="MOTORISTAS BH"/>
      <sheetName val="CARGOS ALMENARA"/>
      <sheetName val=" PORTEIRO ALMENARA 220  "/>
      <sheetName val="CARGOS ARAÇUAÍ"/>
      <sheetName val=" PORTEIRO ARAÇUAÍ 220 "/>
      <sheetName val="CARGOS ARAGUARI"/>
      <sheetName val=" PORTEIRO ARAGUARI 220 "/>
      <sheetName val="CARGOS ARAXÁ"/>
      <sheetName val=" PORTEIRO 220 - ARAXÁ "/>
      <sheetName val=" RECEPCIONISTA ARAXÁ 150"/>
      <sheetName val="CARGOS ARCOS"/>
      <sheetName val=" RECEPCIONISTA ARCOS 150"/>
      <sheetName val="CARGOS ARINOS"/>
      <sheetName val=" PORTEIRO ARINOS 220 "/>
      <sheetName val="CARGOS BARBACENA"/>
      <sheetName val="MOTORISTA BARBACENA"/>
      <sheetName val="CARGOS BETIM"/>
      <sheetName val="CARGOS SIND-ASSEIO BETIM "/>
      <sheetName val=" RECEPCIONISTA BETIM 150"/>
      <sheetName val="CARGOS RODOVIÁRIOS BETIM"/>
      <sheetName val="MOTORISTA BETIM"/>
      <sheetName val="CARGOS CAETÉ"/>
      <sheetName val=" PORTEIRO CAETÉ 12X36 DIURNO"/>
      <sheetName val="PORTEIRO CAETE 12x36 NOTURNO"/>
      <sheetName val="CARGOS CARATINGA "/>
      <sheetName val="MOTORISTA CARATINGA"/>
      <sheetName val="CARGOS CONS. LAFAIETE"/>
      <sheetName val="CARGO FETHEMG IN CONS. LAFAIETE"/>
      <sheetName val=" PORTEIRO CON. LAFA. 12x36 DIUR"/>
      <sheetName val="PORTEIRO CON. LAFAI 12x36 NOTUR"/>
      <sheetName val="RECEPCIONISTA CON. LAFAIETE 150"/>
      <sheetName val="CARGO RODOVIÁRIOS CONS.LAFAIET "/>
      <sheetName val="MOTORISTA CONSELHEIRO LAFAIETE"/>
      <sheetName val="CARGOS CONS. PENA"/>
      <sheetName val=" PORTEIRO CONSELHEIRO PENA 220"/>
      <sheetName val="CARGOS CONTAGEM"/>
      <sheetName val="CARGO SIND ASSEIO CONTAGEM"/>
      <sheetName val="COPEIRO CONTAGEM"/>
      <sheetName val="RECEPCIONISTA CONTAGEM 150"/>
      <sheetName val="CARGOS RODOVIÁRIOS CONTAGEM "/>
      <sheetName val="MOTORISTA CONTAGEM"/>
      <sheetName val="CARGOS DIAMANTINA"/>
      <sheetName val="CARGOS CCT CURVELO DIAMANTINA "/>
      <sheetName val=" PORTEIRO DIAMANTINA 12x36 DIUR"/>
      <sheetName val="PORTEIRO DIAMANTINA 12x36 NOTUR"/>
      <sheetName val="CARGOS RODOVIÁRIOS DIAMANTINA "/>
      <sheetName val="MOTORISTA DIAMANTINA"/>
      <sheetName val="CARGOS DIVINÓPOLIS"/>
      <sheetName val="CARGOS SETTASPOC DIVINÓPOLIS"/>
      <sheetName val="TEC. MANU. ELET III  DIVINOPOLI"/>
      <sheetName val="CARGOS RODOVIÁRIOS DIVINÓPOLIS "/>
      <sheetName val="MOTORISTA DIVINÓPOLIS"/>
      <sheetName val="CARGOS GOV. VALADARES"/>
      <sheetName val="CARGOS CCT GV GOV. VALADARES"/>
      <sheetName val=" PORTEIRO GOV. VALADA 12x36 DIU"/>
      <sheetName val="PORTEIRO GOV. VALADA 12x36 NOTU"/>
      <sheetName val="CARGO SETTASPOC GOV. VALADARES"/>
      <sheetName val=" TÉC. MANUT. ELET. III GOV. VAL"/>
      <sheetName val="CARGO RODOVIARIOS GOV. VALADARE"/>
      <sheetName val="MOTORISTA GOV. VALADARES"/>
      <sheetName val="CARGOS IBIÁ"/>
      <sheetName val=" PORTEIRO IBIÁ 220 "/>
      <sheetName val="CARGOS IBIRITÉ"/>
      <sheetName val=" PORTEIRO IBIRITÉ 12x36 DIURNO"/>
      <sheetName val="PORTEIRO IBIRITÉ 12x36  NOTURNO"/>
      <sheetName val="CARGOS IPATINGA  "/>
      <sheetName val="RECEPCIONISTA IPATINGA 150"/>
      <sheetName val="CARGOS ITABIRA "/>
      <sheetName val=" PORTEIRO ITABIRA 12X36 DIURNO"/>
      <sheetName val="PORTEIRO ITABIRA 12x36 NOTURNO"/>
      <sheetName val="CARGOS ITAJUBÁ"/>
      <sheetName val=" PORTEIRO ITAJUBÁ 220  "/>
      <sheetName val="CARGOS ITAÚNA"/>
      <sheetName val=" PORTEIRO ITAUNA 220  "/>
      <sheetName val="RECEPCIONISTA ITAÚNA 150 "/>
      <sheetName val="CARGOS ITUIUTABA"/>
      <sheetName val="CARGOS ALTO PARANAIBA ITUIUTABA"/>
      <sheetName val=" PORTEIRO ITUIUTABA 220  "/>
      <sheetName val="CARGOS RODOVIÁRIOS ITUIUTABA"/>
      <sheetName val="MOTORISTA ITUIUTABA"/>
      <sheetName val="CARGOS JANAÚBA"/>
      <sheetName val=" PORTEIRO JANAÚBA 220"/>
      <sheetName val="CARGOS JANUARIA"/>
      <sheetName val=" PORTEIRO JANUÁRIA 220   "/>
      <sheetName val="CARGOS JUIZ DE FORA"/>
      <sheetName val="CARGOS SINDADOS JUIZ DE FORA "/>
      <sheetName val=" TEC. DE MAN. ELETR. III JF"/>
      <sheetName val="CARGO RODOVIÁRIOS JUIZ DE FORA "/>
      <sheetName val="MOTORISTA JUIZ DE FORA"/>
      <sheetName val="CARGOS LAVRAS"/>
      <sheetName val="CARGOS REGIÃO SAO LOUREN LAVRAS"/>
      <sheetName val=" PORTEIRO LAVRAS 220    "/>
      <sheetName val="RECEPCIONISTA LAVRAS 150  "/>
      <sheetName val="CARGOS RODOVIÁRIOS LAVRAS "/>
      <sheetName val="MOTORISTA LAVRAS"/>
      <sheetName val="CARGOS MACHADO"/>
      <sheetName val=" PORTEIRO MACHADO 220  "/>
      <sheetName val="CARGOS MANGA"/>
      <sheetName val=" PORTEIRO MANGA 12x36 DIURNO"/>
      <sheetName val="PORTEIRO MANGA12x36  NOTURNO"/>
      <sheetName val="CARGOS MIRAÍ"/>
      <sheetName val=" PORTEIRO MIRAÍ 220 "/>
      <sheetName val="CARGOS MONTES CLAROS"/>
      <sheetName val="CARGOS CCT MC MONTES CLAROS "/>
      <sheetName val=" PORTEI MONTES CLA 12x36 DIURNO"/>
      <sheetName val="PORTEI MONTES CLAR12x36  NOTURN"/>
      <sheetName val="CARGO SETTASPOC MONTES CLAROS"/>
      <sheetName val=" TEC. DE MAN. ELETR. III MC"/>
      <sheetName val="CARGO RODOVIARIOS MONTES CLAROS"/>
      <sheetName val="MOTORISTA MONTES CLAROS"/>
      <sheetName val="CARGOS NOVA LIMA"/>
      <sheetName val="CARGO SIND ASSEIO NOVA LIMA "/>
      <sheetName val=" PORTEIRO NOVA LIMA 12x36 DIURN"/>
      <sheetName val="PORTEIRO NOVA LIMA12x36 NOTURN"/>
      <sheetName val="RECEPCIONISTA NOVA LIMA 150"/>
      <sheetName val="CARGO RODOVIÁRIOS NOVA LIMA"/>
      <sheetName val="MOTORISTA NOVA LIMA"/>
      <sheetName val="CARGOS NOVA PONTE"/>
      <sheetName val=" PORTEIRO NOVA PONTE 220 "/>
      <sheetName val="CARGOS OLIVEIRA"/>
      <sheetName val="RECEPCIONISTA OLIVEIRA 150 "/>
      <sheetName val="CARGOS OURO PRETO"/>
      <sheetName val=" PORTEIRO OURO PRETO 220  "/>
      <sheetName val="CARGOS PASSOS"/>
      <sheetName val="CARGO REGIÃO DE SAO LOUR PASSOS"/>
      <sheetName val=" PORTEIRO PASSOS 220 "/>
      <sheetName val="RECEPCIONISTA PASSOS 150  "/>
      <sheetName val="CARGOS RODOVIÁRIOS PASSOS "/>
      <sheetName val="MOTORISTA PASSOS"/>
      <sheetName val="CARGOS PATOS DE MINAS"/>
      <sheetName val="MOTORISTA PATOS DE MINAS"/>
      <sheetName val="CARGOS PEDRO LEOPOLDO"/>
      <sheetName val="RECEPCIONISTA PEDRO LEOPOLDO"/>
      <sheetName val="CARGOS POÇOS DE CALDAS"/>
      <sheetName val="MOTORISTA POÇOS DE CALDAS"/>
      <sheetName val="CARGOS PONTE NOVA"/>
      <sheetName val=" PORTEIRO PONTE NOVA 220 "/>
      <sheetName val="CARGOS POUSO ALEGRE"/>
      <sheetName val="MOTORISTA POUSO ALEGRE"/>
      <sheetName val="CARGOS RIBEIRÃO DAS NEVES"/>
      <sheetName val="MOTORISTA RIBEIRÃO DAS NEVES"/>
      <sheetName val="CARGOS SANTA LUZIA "/>
      <sheetName val="MOTORISTA SANTA LUZIA"/>
      <sheetName val="CARGOS SANTO ANTONIO DO MONTE"/>
      <sheetName val=" PORTEIRO SANTO ANT. MONTE 220"/>
      <sheetName val="CARGOS SÃO JOÃO DA PONTE"/>
      <sheetName val=" PORTEIRO SAO J. PONTE 220  "/>
      <sheetName val="CARGOS SÃO JOÃO DEL REI"/>
      <sheetName val="CARGO REGIÃO JF SÃO J. D. REI "/>
      <sheetName val=" PORTEIRO SÃO J. D. REI12X36DIU"/>
      <sheetName val="PORTEIRO SAO J. D. REI12x36NOTU"/>
      <sheetName val="RECEPCIONISTA SÃO JOAO DEL REI"/>
      <sheetName val="CARGO RODOVIÁRIO SÃO J. D. REI "/>
      <sheetName val="MOTORISTA SÃO JOAO DEL REI"/>
      <sheetName val="CARGOS SETE LAGOAS"/>
      <sheetName val="CARGO CCT SETE LAG.SETE LAGOAS "/>
      <sheetName val=" PORTEIRO SETE LAGOAS 12X3 DIUR"/>
      <sheetName val="PORTEIRO SETE LAGOAS 12x36 NOTU"/>
      <sheetName val="CARGOS RODOVIÁRIOS SETE LAGOAS"/>
      <sheetName val="MOTORISTA SETE LAGOAS"/>
      <sheetName val="CARGOS TEÓFILO OTONI"/>
      <sheetName val="CARGOS CCT TEÓFILO OTONI "/>
      <sheetName val=" PORTEIRO TEÓF. OTONI 12X3 DIUR"/>
      <sheetName val="PORTEIRO TEOF. OTONI  12x36 NOT"/>
      <sheetName val="CARGO RODOVIÁRIOS TEÓFILO OTONI"/>
      <sheetName val="MOTORISTA TEÓFILO OTONI"/>
      <sheetName val="CARGOS TRES PONTAS"/>
      <sheetName val=" PORTEIRO TRES PONTAS 12X3DIURN"/>
      <sheetName val="PORTEIRO TRES PONTAS  12x36 NOT"/>
      <sheetName val="CARGOS UBÁ "/>
      <sheetName val="CARGOS CATAGUASES UBÁ "/>
      <sheetName val=" PORTEIRO UBÁ 220"/>
      <sheetName val="CARGOS RODOVIÁRIOS UBÁ "/>
      <sheetName val="MOTORISTA UBÁ"/>
      <sheetName val="CARGOS UBERABA"/>
      <sheetName val="CARGOS CCT UBERABA"/>
      <sheetName val="RECEPCIONISTA UBERABA 150"/>
      <sheetName val="CARGO SETTASPOC UBERABA"/>
      <sheetName val=" TEC. DE MAN. ELETR. III UBERAB"/>
      <sheetName val="CARGO RODOVIÁRIOS UBERABA "/>
      <sheetName val="MOTORISTA UBERABA"/>
      <sheetName val="CARGOS UBERLÂNDIA"/>
      <sheetName val="CARGO CCT UBERLÂNDIA "/>
      <sheetName val=" PORTEIRO UBERLANDIA 220 "/>
      <sheetName val="RECEPCIONISTA UBERLANDIA 150"/>
      <sheetName val="CARGO SETTASPOC UBERLÂNDIA"/>
      <sheetName val=" TEC. DE MAN. ELETR. III UBERL."/>
      <sheetName val="CARGO SINTEL UBERLÂNDIA "/>
      <sheetName val=" TELEFONISTA 150 UBERLANDIA"/>
      <sheetName val="CARGO RODOVIÁRIOS UBERLÂNDIA "/>
      <sheetName val="MOTORISTA UBERLANDIA"/>
      <sheetName val="CARGOS VARGINHA"/>
      <sheetName val="RECEPCIONISTA VARGINHA 150"/>
      <sheetName val="CARGOS VESPASIANO"/>
      <sheetName val="CARGO CCT VESPASIANO"/>
      <sheetName val=" PORTEIRO VESPASIANO 12X3DIURNO"/>
      <sheetName val="PORTEIRO VESPASIANO 12x36 NOTUR"/>
      <sheetName val="RECEPCIONISTA VESPASIANO 150"/>
      <sheetName val="CARGOS RODOVIÁRIOS VESPASIANO "/>
      <sheetName val="MOTORISTA VESPASIANO"/>
    </sheetNames>
    <sheetDataSet>
      <sheetData sheetId="0"/>
      <sheetData sheetId="1">
        <row r="3">
          <cell r="A3" t="str">
            <v>Comarca</v>
          </cell>
          <cell r="B3" t="str">
            <v>Apoio e motorista (%)</v>
          </cell>
        </row>
        <row r="4">
          <cell r="A4" t="str">
            <v>Abre Campo</v>
          </cell>
          <cell r="B4">
            <v>0.03</v>
          </cell>
        </row>
        <row r="5">
          <cell r="A5" t="str">
            <v xml:space="preserve">Águas Formosas </v>
          </cell>
          <cell r="B5">
            <v>0.05</v>
          </cell>
        </row>
        <row r="6">
          <cell r="A6" t="str">
            <v>Aiuruoca</v>
          </cell>
          <cell r="B6">
            <v>0.03</v>
          </cell>
        </row>
        <row r="7">
          <cell r="A7" t="str">
            <v>Alfenas</v>
          </cell>
          <cell r="B7">
            <v>0.02</v>
          </cell>
        </row>
        <row r="8">
          <cell r="A8" t="str">
            <v>Almenara</v>
          </cell>
          <cell r="B8">
            <v>0.03</v>
          </cell>
        </row>
        <row r="9">
          <cell r="A9" t="str">
            <v>Andradas</v>
          </cell>
          <cell r="B9">
            <v>0.05</v>
          </cell>
        </row>
        <row r="10">
          <cell r="A10" t="str">
            <v>Araçuaí</v>
          </cell>
          <cell r="B10">
            <v>0.03</v>
          </cell>
        </row>
        <row r="11">
          <cell r="A11" t="str">
            <v>Araguari</v>
          </cell>
          <cell r="B11">
            <v>0.03</v>
          </cell>
        </row>
        <row r="12">
          <cell r="A12" t="str">
            <v>Araxá</v>
          </cell>
          <cell r="B12">
            <v>0.02</v>
          </cell>
        </row>
        <row r="13">
          <cell r="A13" t="str">
            <v>Arcos</v>
          </cell>
          <cell r="B13">
            <v>0.02</v>
          </cell>
        </row>
        <row r="14">
          <cell r="A14" t="str">
            <v>Arinos</v>
          </cell>
          <cell r="B14">
            <v>0.03</v>
          </cell>
        </row>
        <row r="15">
          <cell r="A15" t="str">
            <v>Barbacena</v>
          </cell>
          <cell r="B15">
            <v>3.5000000000000003E-2</v>
          </cell>
        </row>
        <row r="16">
          <cell r="A16" t="str">
            <v>Belo Horizonte</v>
          </cell>
          <cell r="B16">
            <v>0.05</v>
          </cell>
        </row>
        <row r="17">
          <cell r="A17" t="str">
            <v>Betim</v>
          </cell>
          <cell r="B17">
            <v>2.5000000000000001E-2</v>
          </cell>
        </row>
        <row r="18">
          <cell r="A18" t="str">
            <v>Bicas</v>
          </cell>
          <cell r="B18">
            <v>0.02</v>
          </cell>
        </row>
        <row r="19">
          <cell r="A19" t="str">
            <v>Boa Esperança</v>
          </cell>
          <cell r="B19">
            <v>2.8000000000000001E-2</v>
          </cell>
        </row>
        <row r="20">
          <cell r="A20" t="str">
            <v>Caeté</v>
          </cell>
          <cell r="B20">
            <v>0.03</v>
          </cell>
        </row>
        <row r="21">
          <cell r="A21" t="str">
            <v>Campanha</v>
          </cell>
          <cell r="B21">
            <v>0.03</v>
          </cell>
        </row>
        <row r="22">
          <cell r="A22" t="str">
            <v>Campo Belo</v>
          </cell>
          <cell r="B22">
            <v>0.03</v>
          </cell>
        </row>
        <row r="23">
          <cell r="A23" t="str">
            <v>Canápolis</v>
          </cell>
          <cell r="B23">
            <v>0.05</v>
          </cell>
        </row>
        <row r="24">
          <cell r="A24" t="str">
            <v>Capelinha</v>
          </cell>
          <cell r="B24">
            <v>0.03</v>
          </cell>
        </row>
        <row r="25">
          <cell r="A25" t="str">
            <v>Capinópolis</v>
          </cell>
          <cell r="B25">
            <v>0.04</v>
          </cell>
        </row>
        <row r="26">
          <cell r="A26" t="str">
            <v>Carangola</v>
          </cell>
          <cell r="B26">
            <v>0.05</v>
          </cell>
        </row>
        <row r="27">
          <cell r="A27" t="str">
            <v>Caratinga</v>
          </cell>
          <cell r="B27">
            <v>0.03</v>
          </cell>
        </row>
        <row r="28">
          <cell r="A28" t="str">
            <v>Carmo do Paranaíba</v>
          </cell>
          <cell r="B28">
            <v>0.03</v>
          </cell>
        </row>
        <row r="29">
          <cell r="A29" t="str">
            <v>Cássia</v>
          </cell>
          <cell r="B29">
            <v>0.03</v>
          </cell>
        </row>
        <row r="30">
          <cell r="A30" t="str">
            <v>Cláudio</v>
          </cell>
          <cell r="B30">
            <v>0.03</v>
          </cell>
        </row>
        <row r="31">
          <cell r="A31" t="str">
            <v>Congonhas</v>
          </cell>
          <cell r="B31">
            <v>0.02</v>
          </cell>
        </row>
        <row r="32">
          <cell r="A32" t="str">
            <v>Conquista</v>
          </cell>
          <cell r="B32">
            <v>0.03</v>
          </cell>
        </row>
        <row r="33">
          <cell r="A33" t="str">
            <v>Conselheiro Lafaiete</v>
          </cell>
          <cell r="B33">
            <v>0.04</v>
          </cell>
        </row>
        <row r="34">
          <cell r="A34" t="str">
            <v>Conselheiro Pena</v>
          </cell>
          <cell r="B34">
            <v>0.03</v>
          </cell>
        </row>
        <row r="35">
          <cell r="A35" t="str">
            <v>Contagem</v>
          </cell>
          <cell r="B35">
            <v>0.03</v>
          </cell>
        </row>
        <row r="36">
          <cell r="A36" t="str">
            <v>Corinto</v>
          </cell>
          <cell r="B36">
            <v>0.03</v>
          </cell>
        </row>
        <row r="37">
          <cell r="A37" t="str">
            <v>Coromandel</v>
          </cell>
          <cell r="B37">
            <v>0.03</v>
          </cell>
        </row>
        <row r="38">
          <cell r="A38" t="str">
            <v>Coronel Fabriciano</v>
          </cell>
          <cell r="B38">
            <v>0.05</v>
          </cell>
        </row>
        <row r="39">
          <cell r="A39" t="str">
            <v>Curvelo</v>
          </cell>
          <cell r="B39">
            <v>0.03</v>
          </cell>
        </row>
        <row r="40">
          <cell r="A40" t="str">
            <v>Diamantina</v>
          </cell>
          <cell r="B40">
            <v>0.05</v>
          </cell>
        </row>
        <row r="41">
          <cell r="A41" t="str">
            <v>Divinópolis</v>
          </cell>
          <cell r="B41">
            <v>0.05</v>
          </cell>
        </row>
        <row r="42">
          <cell r="A42" t="str">
            <v>Dores do Indaiá</v>
          </cell>
          <cell r="B42">
            <v>0.02</v>
          </cell>
        </row>
        <row r="43">
          <cell r="A43" t="str">
            <v>Formiga</v>
          </cell>
          <cell r="B43">
            <v>0.02</v>
          </cell>
        </row>
        <row r="44">
          <cell r="A44" t="str">
            <v>Frutal</v>
          </cell>
          <cell r="B44">
            <v>0.02</v>
          </cell>
        </row>
        <row r="45">
          <cell r="A45" t="str">
            <v>Governador Valadares</v>
          </cell>
          <cell r="B45">
            <v>0.05</v>
          </cell>
        </row>
        <row r="46">
          <cell r="A46" t="str">
            <v>Guanhães</v>
          </cell>
          <cell r="B46">
            <v>3.5000000000000003E-2</v>
          </cell>
        </row>
        <row r="47">
          <cell r="A47" t="str">
            <v>Ibiá</v>
          </cell>
          <cell r="B47">
            <v>0.02</v>
          </cell>
        </row>
        <row r="48">
          <cell r="A48" t="str">
            <v>Ibirité</v>
          </cell>
          <cell r="B48">
            <v>0.02</v>
          </cell>
        </row>
        <row r="49">
          <cell r="A49" t="str">
            <v>Igarapé</v>
          </cell>
          <cell r="B49">
            <v>0.02</v>
          </cell>
        </row>
        <row r="50">
          <cell r="A50" t="str">
            <v>Ipatinga</v>
          </cell>
          <cell r="B50">
            <v>0.03</v>
          </cell>
        </row>
        <row r="51">
          <cell r="A51" t="str">
            <v>Itabira</v>
          </cell>
          <cell r="B51">
            <v>0.03</v>
          </cell>
        </row>
        <row r="52">
          <cell r="A52" t="str">
            <v>Itabirito</v>
          </cell>
          <cell r="B52">
            <v>0.03</v>
          </cell>
        </row>
        <row r="53">
          <cell r="A53" t="str">
            <v>Itaguara</v>
          </cell>
          <cell r="B53">
            <v>0.02</v>
          </cell>
        </row>
        <row r="54">
          <cell r="A54" t="str">
            <v>Itajubá</v>
          </cell>
          <cell r="B54">
            <v>0.02</v>
          </cell>
        </row>
        <row r="55">
          <cell r="A55" t="str">
            <v>Itambacuri</v>
          </cell>
          <cell r="B55">
            <v>0.03</v>
          </cell>
        </row>
        <row r="56">
          <cell r="A56" t="str">
            <v>Itamonte</v>
          </cell>
          <cell r="B56">
            <v>0.03</v>
          </cell>
        </row>
        <row r="57">
          <cell r="A57" t="str">
            <v>Itanhomi</v>
          </cell>
          <cell r="B57">
            <v>0.04</v>
          </cell>
        </row>
        <row r="58">
          <cell r="A58" t="str">
            <v>Itaúna</v>
          </cell>
          <cell r="B58">
            <v>0.02</v>
          </cell>
        </row>
        <row r="59">
          <cell r="A59" t="str">
            <v>Ituiutaba</v>
          </cell>
          <cell r="B59">
            <v>0.04</v>
          </cell>
        </row>
        <row r="60">
          <cell r="A60" t="str">
            <v>Iturama</v>
          </cell>
          <cell r="B60">
            <v>0.03</v>
          </cell>
        </row>
        <row r="61">
          <cell r="A61" t="str">
            <v>Janaúba</v>
          </cell>
          <cell r="B61">
            <v>0.02</v>
          </cell>
        </row>
        <row r="62">
          <cell r="A62" t="str">
            <v>Januária</v>
          </cell>
          <cell r="B62">
            <v>0.03</v>
          </cell>
        </row>
        <row r="63">
          <cell r="A63" t="str">
            <v>João Pinheiro</v>
          </cell>
          <cell r="B63">
            <v>0.03</v>
          </cell>
        </row>
        <row r="64">
          <cell r="A64" t="str">
            <v>Juiz de Fora</v>
          </cell>
          <cell r="B64">
            <v>0.05</v>
          </cell>
        </row>
        <row r="65">
          <cell r="A65" t="str">
            <v>Lavras</v>
          </cell>
          <cell r="B65">
            <v>0.05</v>
          </cell>
        </row>
        <row r="66">
          <cell r="A66" t="str">
            <v>Luz</v>
          </cell>
          <cell r="B66">
            <v>0.03</v>
          </cell>
        </row>
        <row r="67">
          <cell r="A67" t="str">
            <v>Machado</v>
          </cell>
          <cell r="B67">
            <v>0.02</v>
          </cell>
        </row>
        <row r="68">
          <cell r="A68" t="str">
            <v>Malacacheta</v>
          </cell>
          <cell r="B68">
            <v>0.03</v>
          </cell>
        </row>
        <row r="69">
          <cell r="A69" t="str">
            <v>Manga</v>
          </cell>
          <cell r="B69">
            <v>0.02</v>
          </cell>
        </row>
        <row r="70">
          <cell r="A70" t="str">
            <v>Mariana</v>
          </cell>
          <cell r="B70">
            <v>0.03</v>
          </cell>
        </row>
        <row r="71">
          <cell r="A71" t="str">
            <v>Mateus Leme</v>
          </cell>
          <cell r="B71">
            <v>0.02</v>
          </cell>
        </row>
        <row r="72">
          <cell r="A72" t="str">
            <v>Matozinhos</v>
          </cell>
          <cell r="B72">
            <v>0.03</v>
          </cell>
        </row>
        <row r="73">
          <cell r="A73" t="str">
            <v>Minas Novas</v>
          </cell>
          <cell r="B73">
            <v>0.03</v>
          </cell>
        </row>
        <row r="74">
          <cell r="A74" t="str">
            <v>Miraí</v>
          </cell>
          <cell r="B74">
            <v>0.03</v>
          </cell>
        </row>
        <row r="75">
          <cell r="A75" t="str">
            <v>Monte Azul</v>
          </cell>
          <cell r="B75">
            <v>0.03</v>
          </cell>
        </row>
        <row r="76">
          <cell r="A76" t="str">
            <v>Montes Claros</v>
          </cell>
          <cell r="B76">
            <v>0.03</v>
          </cell>
        </row>
        <row r="77">
          <cell r="A77" t="str">
            <v>Morada Nova de Minas</v>
          </cell>
          <cell r="B77">
            <v>0.02</v>
          </cell>
        </row>
        <row r="78">
          <cell r="A78" t="str">
            <v>Muriaé</v>
          </cell>
          <cell r="B78">
            <v>0.03</v>
          </cell>
        </row>
        <row r="79">
          <cell r="A79" t="str">
            <v>Muzambinho</v>
          </cell>
          <cell r="B79">
            <v>0.03</v>
          </cell>
        </row>
        <row r="80">
          <cell r="A80" t="str">
            <v>Nova Era</v>
          </cell>
          <cell r="B80">
            <v>0.03</v>
          </cell>
        </row>
        <row r="81">
          <cell r="A81" t="str">
            <v>Nova Lima</v>
          </cell>
          <cell r="B81">
            <v>0.03</v>
          </cell>
        </row>
        <row r="82">
          <cell r="A82" t="str">
            <v>Nova Ponte</v>
          </cell>
          <cell r="B82">
            <v>0.02</v>
          </cell>
        </row>
        <row r="83">
          <cell r="A83" t="str">
            <v>Nova Serrana</v>
          </cell>
          <cell r="B83">
            <v>0.02</v>
          </cell>
        </row>
        <row r="84">
          <cell r="A84" t="str">
            <v>Oliveira</v>
          </cell>
          <cell r="B84">
            <v>0.03</v>
          </cell>
        </row>
        <row r="85">
          <cell r="A85" t="str">
            <v>Ouro Fino</v>
          </cell>
          <cell r="B85">
            <v>0.02</v>
          </cell>
        </row>
        <row r="86">
          <cell r="A86" t="str">
            <v>Ouro Preto</v>
          </cell>
          <cell r="B86">
            <v>0.03</v>
          </cell>
        </row>
        <row r="87">
          <cell r="A87" t="str">
            <v>Pará de Minas</v>
          </cell>
          <cell r="B87">
            <v>0.03</v>
          </cell>
        </row>
        <row r="88">
          <cell r="A88" t="str">
            <v>Paracatu</v>
          </cell>
          <cell r="B88">
            <v>2.5000000000000001E-2</v>
          </cell>
        </row>
        <row r="89">
          <cell r="A89" t="str">
            <v>Paraopeba</v>
          </cell>
          <cell r="B89">
            <v>0.03</v>
          </cell>
        </row>
        <row r="90">
          <cell r="A90" t="str">
            <v>Passos</v>
          </cell>
          <cell r="B90">
            <v>0.03</v>
          </cell>
        </row>
        <row r="91">
          <cell r="A91" t="str">
            <v>Patos de Minas</v>
          </cell>
          <cell r="B91">
            <v>0.02</v>
          </cell>
        </row>
        <row r="92">
          <cell r="A92" t="str">
            <v>Pedro Leopoldo</v>
          </cell>
          <cell r="B92">
            <v>0.02</v>
          </cell>
        </row>
        <row r="93">
          <cell r="A93" t="str">
            <v>Pirapetinga</v>
          </cell>
          <cell r="B93">
            <v>0.02</v>
          </cell>
        </row>
        <row r="94">
          <cell r="A94" t="str">
            <v>Pirapora</v>
          </cell>
          <cell r="B94">
            <v>0.05</v>
          </cell>
        </row>
        <row r="95">
          <cell r="A95" t="str">
            <v>Pitangui</v>
          </cell>
          <cell r="B95">
            <v>0.02</v>
          </cell>
        </row>
        <row r="96">
          <cell r="A96" t="str">
            <v>Piumhi</v>
          </cell>
          <cell r="B96">
            <v>0.05</v>
          </cell>
        </row>
        <row r="97">
          <cell r="A97" t="str">
            <v>Poço Fundo</v>
          </cell>
          <cell r="B97">
            <v>0.03</v>
          </cell>
        </row>
        <row r="98">
          <cell r="A98" t="str">
            <v>Poços de Caldas</v>
          </cell>
          <cell r="B98">
            <v>0.05</v>
          </cell>
        </row>
        <row r="99">
          <cell r="A99" t="str">
            <v>Pompéu</v>
          </cell>
          <cell r="B99">
            <v>0.02</v>
          </cell>
        </row>
        <row r="100">
          <cell r="A100" t="str">
            <v>Ponte Nova</v>
          </cell>
          <cell r="B100">
            <v>0.03</v>
          </cell>
        </row>
        <row r="101">
          <cell r="A101" t="str">
            <v>Porteirinha</v>
          </cell>
          <cell r="B101">
            <v>0.03</v>
          </cell>
        </row>
        <row r="102">
          <cell r="A102" t="str">
            <v>Pouso Alegre</v>
          </cell>
          <cell r="B102">
            <v>0.02</v>
          </cell>
        </row>
        <row r="103">
          <cell r="A103" t="str">
            <v>Resplendor</v>
          </cell>
          <cell r="B103">
            <v>0.05</v>
          </cell>
        </row>
        <row r="104">
          <cell r="A104" t="str">
            <v>Ribeirão das Neves</v>
          </cell>
          <cell r="B104">
            <v>0.04</v>
          </cell>
        </row>
        <row r="105">
          <cell r="A105" t="str">
            <v>Rio Novo</v>
          </cell>
          <cell r="B105">
            <v>0.05</v>
          </cell>
        </row>
        <row r="106">
          <cell r="A106" t="str">
            <v>Rio Pardo de Minas</v>
          </cell>
          <cell r="B106">
            <v>0.05</v>
          </cell>
        </row>
        <row r="107">
          <cell r="A107" t="str">
            <v>Sabará</v>
          </cell>
          <cell r="B107">
            <v>0.02</v>
          </cell>
        </row>
        <row r="108">
          <cell r="A108" t="str">
            <v>Sacramento</v>
          </cell>
          <cell r="B108">
            <v>0.03</v>
          </cell>
        </row>
        <row r="109">
          <cell r="A109" t="str">
            <v>Salinas</v>
          </cell>
          <cell r="B109">
            <v>0.04</v>
          </cell>
        </row>
        <row r="110">
          <cell r="A110" t="str">
            <v>Santa Luzia</v>
          </cell>
          <cell r="B110">
            <v>0.02</v>
          </cell>
        </row>
        <row r="111">
          <cell r="A111" t="str">
            <v>Santa Maria do Suaçui</v>
          </cell>
          <cell r="B111">
            <v>0.03</v>
          </cell>
        </row>
        <row r="112">
          <cell r="A112" t="str">
            <v>Santa Rita do Sapucaí</v>
          </cell>
          <cell r="B112">
            <v>0.03</v>
          </cell>
        </row>
        <row r="113">
          <cell r="A113" t="str">
            <v>Santa Vitória</v>
          </cell>
          <cell r="B113">
            <v>0.04</v>
          </cell>
        </row>
        <row r="114">
          <cell r="A114" t="str">
            <v>Santo Antônio do Monte</v>
          </cell>
          <cell r="B114">
            <v>0.03</v>
          </cell>
        </row>
        <row r="115">
          <cell r="A115" t="str">
            <v>Santos Dumont</v>
          </cell>
          <cell r="B115">
            <v>0.03</v>
          </cell>
        </row>
        <row r="116">
          <cell r="A116" t="str">
            <v>São Franciso</v>
          </cell>
          <cell r="B116">
            <v>0.02</v>
          </cell>
        </row>
        <row r="117">
          <cell r="A117" t="str">
            <v>São Gonçalo do Sapucaí</v>
          </cell>
          <cell r="B117">
            <v>0.02</v>
          </cell>
        </row>
        <row r="118">
          <cell r="A118" t="str">
            <v>São João da Ponte</v>
          </cell>
          <cell r="B118">
            <v>3.5000000000000003E-2</v>
          </cell>
        </row>
        <row r="119">
          <cell r="A119" t="str">
            <v>São João Del Rey</v>
          </cell>
          <cell r="B119">
            <v>0.02</v>
          </cell>
        </row>
        <row r="120">
          <cell r="A120" t="str">
            <v>São Joaquim de Bicas</v>
          </cell>
          <cell r="B120">
            <v>0.02</v>
          </cell>
        </row>
        <row r="121">
          <cell r="A121" t="str">
            <v>São Lourenço</v>
          </cell>
          <cell r="B121">
            <v>0.03</v>
          </cell>
        </row>
        <row r="122">
          <cell r="A122" t="str">
            <v>São Romão</v>
          </cell>
          <cell r="B122">
            <v>0.03</v>
          </cell>
        </row>
        <row r="123">
          <cell r="A123" t="str">
            <v>São Sebatião do Paraiso</v>
          </cell>
          <cell r="B123">
            <v>0.03</v>
          </cell>
        </row>
        <row r="124">
          <cell r="A124" t="str">
            <v>Sete Lagoas</v>
          </cell>
          <cell r="B124">
            <v>0.03</v>
          </cell>
        </row>
        <row r="125">
          <cell r="A125" t="str">
            <v>Taiobeiras</v>
          </cell>
          <cell r="B125">
            <v>0.03</v>
          </cell>
        </row>
        <row r="126">
          <cell r="A126" t="str">
            <v>Teófilo Otoni</v>
          </cell>
          <cell r="B126">
            <v>0.02</v>
          </cell>
        </row>
        <row r="127">
          <cell r="A127" t="str">
            <v>Timóteo</v>
          </cell>
          <cell r="B127">
            <v>0.03</v>
          </cell>
        </row>
        <row r="128">
          <cell r="A128" t="str">
            <v>Três Pontas</v>
          </cell>
          <cell r="B128">
            <v>2.5000000000000001E-2</v>
          </cell>
        </row>
        <row r="129">
          <cell r="A129" t="str">
            <v>Tupaciguara</v>
          </cell>
          <cell r="B129">
            <v>0.02</v>
          </cell>
        </row>
        <row r="130">
          <cell r="A130" t="str">
            <v>Turmalina</v>
          </cell>
          <cell r="B130">
            <v>0.03</v>
          </cell>
        </row>
        <row r="131">
          <cell r="A131" t="str">
            <v>Ubá</v>
          </cell>
          <cell r="B131">
            <v>0.03</v>
          </cell>
        </row>
        <row r="132">
          <cell r="A132" t="str">
            <v>Uberaba</v>
          </cell>
          <cell r="B132">
            <v>0.03</v>
          </cell>
        </row>
        <row r="133">
          <cell r="A133" t="str">
            <v>Uberlândia</v>
          </cell>
          <cell r="B133">
            <v>0.02</v>
          </cell>
        </row>
        <row r="134">
          <cell r="A134" t="str">
            <v>Varginha</v>
          </cell>
          <cell r="B134">
            <v>0.03</v>
          </cell>
        </row>
        <row r="135">
          <cell r="A135" t="str">
            <v>Vespasiano</v>
          </cell>
          <cell r="B135">
            <v>0.02</v>
          </cell>
        </row>
        <row r="136">
          <cell r="A136" t="str">
            <v>Viçosa</v>
          </cell>
          <cell r="B136">
            <v>0.03</v>
          </cell>
        </row>
      </sheetData>
      <sheetData sheetId="2">
        <row r="9">
          <cell r="BM9">
            <v>33.270000000000003</v>
          </cell>
        </row>
      </sheetData>
      <sheetData sheetId="3">
        <row r="7">
          <cell r="H7">
            <v>15.77</v>
          </cell>
        </row>
      </sheetData>
      <sheetData sheetId="4">
        <row r="21">
          <cell r="G21">
            <v>40.67</v>
          </cell>
        </row>
      </sheetData>
      <sheetData sheetId="5">
        <row r="7">
          <cell r="E7" t="str">
            <v>Almoxarife - 220 h</v>
          </cell>
        </row>
      </sheetData>
      <sheetData sheetId="6">
        <row r="3">
          <cell r="B3" t="str">
            <v>Alto Paranaiba</v>
          </cell>
          <cell r="C3">
            <v>19.440000000000001</v>
          </cell>
          <cell r="D3">
            <v>0</v>
          </cell>
          <cell r="E3">
            <v>0</v>
          </cell>
          <cell r="F3">
            <v>0</v>
          </cell>
          <cell r="G3">
            <v>219.02</v>
          </cell>
          <cell r="H3">
            <v>0</v>
          </cell>
        </row>
        <row r="4">
          <cell r="B4" t="str">
            <v>Araxá</v>
          </cell>
          <cell r="C4">
            <v>33.22</v>
          </cell>
          <cell r="D4">
            <v>0</v>
          </cell>
          <cell r="E4">
            <v>0</v>
          </cell>
          <cell r="F4">
            <v>0</v>
          </cell>
          <cell r="G4">
            <v>14</v>
          </cell>
          <cell r="H4">
            <v>0</v>
          </cell>
        </row>
        <row r="5">
          <cell r="B5" t="str">
            <v>Cataguases</v>
          </cell>
          <cell r="C5">
            <v>32.049999999999997</v>
          </cell>
          <cell r="D5">
            <v>0</v>
          </cell>
          <cell r="E5">
            <v>0</v>
          </cell>
          <cell r="F5">
            <v>0</v>
          </cell>
          <cell r="G5">
            <v>14</v>
          </cell>
          <cell r="H5">
            <v>0</v>
          </cell>
        </row>
        <row r="6">
          <cell r="B6" t="str">
            <v>Curvelo</v>
          </cell>
          <cell r="C6">
            <v>28.19</v>
          </cell>
          <cell r="D6">
            <v>0</v>
          </cell>
          <cell r="E6">
            <v>0</v>
          </cell>
          <cell r="F6">
            <v>0</v>
          </cell>
          <cell r="G6">
            <v>14</v>
          </cell>
          <cell r="H6">
            <v>0</v>
          </cell>
        </row>
        <row r="7">
          <cell r="B7" t="str">
            <v>Divinopolis</v>
          </cell>
          <cell r="C7">
            <v>28.19</v>
          </cell>
          <cell r="D7">
            <v>0</v>
          </cell>
          <cell r="E7">
            <v>0</v>
          </cell>
          <cell r="F7">
            <v>0</v>
          </cell>
          <cell r="G7">
            <v>14</v>
          </cell>
          <cell r="H7">
            <v>0</v>
          </cell>
        </row>
        <row r="8">
          <cell r="B8" t="str">
            <v>Fethemg Interior</v>
          </cell>
          <cell r="C8">
            <v>0</v>
          </cell>
          <cell r="D8">
            <v>8.43</v>
          </cell>
          <cell r="E8">
            <v>0</v>
          </cell>
          <cell r="F8">
            <v>0</v>
          </cell>
          <cell r="G8">
            <v>14</v>
          </cell>
          <cell r="H8">
            <v>0</v>
          </cell>
        </row>
        <row r="9">
          <cell r="B9" t="str">
            <v>Fethemg RM</v>
          </cell>
          <cell r="C9">
            <v>0</v>
          </cell>
          <cell r="D9">
            <v>8.43</v>
          </cell>
          <cell r="E9">
            <v>0</v>
          </cell>
          <cell r="F9">
            <v>0</v>
          </cell>
          <cell r="G9">
            <v>14</v>
          </cell>
          <cell r="H9">
            <v>0</v>
          </cell>
        </row>
        <row r="10">
          <cell r="B10" t="str">
            <v>Gov. Valadares</v>
          </cell>
          <cell r="C10">
            <v>28.19</v>
          </cell>
          <cell r="D10">
            <v>0</v>
          </cell>
          <cell r="E10">
            <v>0</v>
          </cell>
          <cell r="F10">
            <v>0</v>
          </cell>
          <cell r="G10">
            <v>14</v>
          </cell>
          <cell r="H10">
            <v>0</v>
          </cell>
        </row>
        <row r="11">
          <cell r="B11" t="str">
            <v>Itabira</v>
          </cell>
          <cell r="C11">
            <v>28.19</v>
          </cell>
          <cell r="D11">
            <v>0</v>
          </cell>
          <cell r="E11">
            <v>0</v>
          </cell>
          <cell r="F11">
            <v>0</v>
          </cell>
          <cell r="G11">
            <v>14</v>
          </cell>
          <cell r="H11">
            <v>0</v>
          </cell>
        </row>
        <row r="12">
          <cell r="B12" t="str">
            <v>Juiz de Fora</v>
          </cell>
          <cell r="C12">
            <v>17.5</v>
          </cell>
          <cell r="D12">
            <v>8.5</v>
          </cell>
          <cell r="E12">
            <v>0</v>
          </cell>
          <cell r="F12">
            <v>0</v>
          </cell>
          <cell r="G12">
            <v>10</v>
          </cell>
          <cell r="H12">
            <v>0</v>
          </cell>
        </row>
        <row r="13">
          <cell r="B13" t="str">
            <v>Montes Claros</v>
          </cell>
          <cell r="C13">
            <v>28.19</v>
          </cell>
          <cell r="D13">
            <v>0</v>
          </cell>
          <cell r="E13">
            <v>0</v>
          </cell>
          <cell r="F13">
            <v>0</v>
          </cell>
          <cell r="G13">
            <v>14</v>
          </cell>
          <cell r="H13">
            <v>0</v>
          </cell>
        </row>
        <row r="14">
          <cell r="B14" t="str">
            <v>Região de Divinopolis</v>
          </cell>
          <cell r="C14">
            <v>28.19</v>
          </cell>
          <cell r="D14">
            <v>0</v>
          </cell>
          <cell r="E14">
            <v>0</v>
          </cell>
          <cell r="F14">
            <v>0</v>
          </cell>
          <cell r="G14">
            <v>14</v>
          </cell>
          <cell r="H14">
            <v>0</v>
          </cell>
        </row>
        <row r="15">
          <cell r="B15" t="str">
            <v>Região de Juiz de Fora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14</v>
          </cell>
          <cell r="H15">
            <v>0</v>
          </cell>
        </row>
        <row r="16">
          <cell r="B16" t="str">
            <v>Região de Ouro Preto</v>
          </cell>
          <cell r="C16">
            <v>28.19</v>
          </cell>
          <cell r="D16">
            <v>0</v>
          </cell>
          <cell r="E16">
            <v>0</v>
          </cell>
          <cell r="F16">
            <v>0</v>
          </cell>
          <cell r="G16">
            <v>14</v>
          </cell>
          <cell r="H16">
            <v>0</v>
          </cell>
        </row>
        <row r="17">
          <cell r="B17" t="str">
            <v>Região de São Lourenço</v>
          </cell>
          <cell r="C17">
            <v>26.62</v>
          </cell>
          <cell r="D17">
            <v>0</v>
          </cell>
          <cell r="E17">
            <v>0</v>
          </cell>
          <cell r="F17">
            <v>0</v>
          </cell>
          <cell r="G17">
            <v>12.7</v>
          </cell>
          <cell r="H17">
            <v>0</v>
          </cell>
        </row>
        <row r="18">
          <cell r="B18" t="str">
            <v>Região de Teófilo Otoni</v>
          </cell>
          <cell r="C18">
            <v>26.1</v>
          </cell>
          <cell r="D18">
            <v>0</v>
          </cell>
          <cell r="E18">
            <v>0</v>
          </cell>
          <cell r="F18">
            <v>0</v>
          </cell>
          <cell r="G18">
            <v>12.7</v>
          </cell>
          <cell r="H18">
            <v>0</v>
          </cell>
        </row>
        <row r="19">
          <cell r="B19" t="str">
            <v>Região Uberaba</v>
          </cell>
          <cell r="C19">
            <v>28.19</v>
          </cell>
          <cell r="D19">
            <v>0</v>
          </cell>
          <cell r="E19">
            <v>0</v>
          </cell>
          <cell r="F19">
            <v>0</v>
          </cell>
          <cell r="G19">
            <v>14</v>
          </cell>
          <cell r="H19">
            <v>0</v>
          </cell>
        </row>
        <row r="20">
          <cell r="B20" t="str">
            <v>São Lourenço</v>
          </cell>
          <cell r="C20">
            <v>26.62</v>
          </cell>
          <cell r="D20">
            <v>0</v>
          </cell>
          <cell r="E20">
            <v>0</v>
          </cell>
          <cell r="F20">
            <v>0</v>
          </cell>
          <cell r="G20">
            <v>12.7</v>
          </cell>
          <cell r="H20">
            <v>0</v>
          </cell>
        </row>
        <row r="21">
          <cell r="B21" t="str">
            <v>SEAC</v>
          </cell>
          <cell r="C21">
            <v>41.03</v>
          </cell>
          <cell r="D21">
            <v>8.43</v>
          </cell>
          <cell r="E21">
            <v>0</v>
          </cell>
          <cell r="F21">
            <v>0</v>
          </cell>
          <cell r="G21">
            <v>14</v>
          </cell>
          <cell r="H21">
            <v>0</v>
          </cell>
        </row>
        <row r="22">
          <cell r="B22" t="str">
            <v>SECI</v>
          </cell>
          <cell r="C22">
            <v>28.19</v>
          </cell>
          <cell r="D22">
            <v>0</v>
          </cell>
          <cell r="E22">
            <v>0</v>
          </cell>
          <cell r="F22">
            <v>0</v>
          </cell>
          <cell r="G22">
            <v>14</v>
          </cell>
          <cell r="H22">
            <v>0</v>
          </cell>
        </row>
        <row r="23">
          <cell r="B23" t="str">
            <v>Seethur</v>
          </cell>
          <cell r="C23">
            <v>28.19</v>
          </cell>
          <cell r="D23">
            <v>0</v>
          </cell>
          <cell r="E23">
            <v>0</v>
          </cell>
          <cell r="F23">
            <v>0</v>
          </cell>
          <cell r="G23">
            <v>14</v>
          </cell>
          <cell r="H23">
            <v>0</v>
          </cell>
        </row>
        <row r="24">
          <cell r="B24" t="str">
            <v>Sete Lagoas</v>
          </cell>
          <cell r="C24">
            <v>28.19</v>
          </cell>
          <cell r="D24">
            <v>0</v>
          </cell>
          <cell r="E24">
            <v>0</v>
          </cell>
          <cell r="F24">
            <v>0</v>
          </cell>
          <cell r="G24">
            <v>14</v>
          </cell>
          <cell r="H24">
            <v>0</v>
          </cell>
        </row>
        <row r="25">
          <cell r="B25" t="str">
            <v>Sethac Norte de Minas</v>
          </cell>
          <cell r="C25">
            <v>28.19</v>
          </cell>
          <cell r="D25">
            <v>0</v>
          </cell>
          <cell r="E25">
            <v>0</v>
          </cell>
          <cell r="F25">
            <v>0</v>
          </cell>
          <cell r="G25">
            <v>14</v>
          </cell>
          <cell r="H25">
            <v>0</v>
          </cell>
        </row>
        <row r="26">
          <cell r="B26" t="str">
            <v>SETTASPOC</v>
          </cell>
          <cell r="C26">
            <v>15.65</v>
          </cell>
          <cell r="D26">
            <v>0</v>
          </cell>
          <cell r="E26">
            <v>0</v>
          </cell>
          <cell r="F26">
            <v>0</v>
          </cell>
          <cell r="G26">
            <v>14</v>
          </cell>
          <cell r="H26">
            <v>0</v>
          </cell>
        </row>
        <row r="27">
          <cell r="B27" t="str">
            <v>SINDADOS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17</v>
          </cell>
          <cell r="H27">
            <v>0</v>
          </cell>
        </row>
        <row r="28">
          <cell r="B28" t="str">
            <v>Sind - Asseio</v>
          </cell>
          <cell r="C28">
            <v>0</v>
          </cell>
          <cell r="D28">
            <v>8.43</v>
          </cell>
          <cell r="E28">
            <v>41.03</v>
          </cell>
          <cell r="F28">
            <v>0</v>
          </cell>
          <cell r="G28">
            <v>14</v>
          </cell>
          <cell r="H28">
            <v>0</v>
          </cell>
        </row>
        <row r="29">
          <cell r="B29" t="str">
            <v>SINTEL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12.78</v>
          </cell>
          <cell r="H29">
            <v>0</v>
          </cell>
        </row>
        <row r="30">
          <cell r="B30" t="str">
            <v>SINTERT</v>
          </cell>
          <cell r="C30">
            <v>41.03</v>
          </cell>
          <cell r="D30">
            <v>8.43</v>
          </cell>
          <cell r="E30">
            <v>0</v>
          </cell>
          <cell r="F30">
            <v>0</v>
          </cell>
          <cell r="G30">
            <v>14</v>
          </cell>
          <cell r="H30">
            <v>0</v>
          </cell>
        </row>
        <row r="31">
          <cell r="B31" t="str">
            <v>Teófilo Otoni</v>
          </cell>
          <cell r="C31">
            <v>26.1</v>
          </cell>
          <cell r="D31">
            <v>0</v>
          </cell>
          <cell r="E31">
            <v>0</v>
          </cell>
          <cell r="F31">
            <v>0</v>
          </cell>
          <cell r="G31">
            <v>12.7</v>
          </cell>
          <cell r="H31">
            <v>0</v>
          </cell>
        </row>
        <row r="32">
          <cell r="B32" t="str">
            <v>Uberaba</v>
          </cell>
          <cell r="C32">
            <v>28.19</v>
          </cell>
          <cell r="D32">
            <v>0</v>
          </cell>
          <cell r="E32">
            <v>0</v>
          </cell>
          <cell r="F32">
            <v>0</v>
          </cell>
          <cell r="G32">
            <v>14</v>
          </cell>
          <cell r="H32">
            <v>0</v>
          </cell>
        </row>
        <row r="33">
          <cell r="B33" t="str">
            <v>Uberlândia</v>
          </cell>
          <cell r="C33">
            <v>19.440000000000001</v>
          </cell>
          <cell r="D33">
            <v>0</v>
          </cell>
          <cell r="E33">
            <v>0</v>
          </cell>
          <cell r="F33">
            <v>0</v>
          </cell>
          <cell r="G33">
            <v>219.02</v>
          </cell>
          <cell r="H33">
            <v>0</v>
          </cell>
        </row>
        <row r="34">
          <cell r="B34" t="str">
            <v>Vespasiano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14</v>
          </cell>
          <cell r="H34">
            <v>0</v>
          </cell>
        </row>
        <row r="35">
          <cell r="B35" t="str">
            <v>CCT Rodoviários de Belo Horizonte e RMBH + SEAC-MG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14</v>
          </cell>
          <cell r="H35">
            <v>0</v>
          </cell>
        </row>
        <row r="36">
          <cell r="B36" t="str">
            <v>FETTROMINAS + SEAC-MG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12.7</v>
          </cell>
          <cell r="H36">
            <v>0</v>
          </cell>
        </row>
        <row r="37">
          <cell r="B37" t="str">
            <v>Rodoviário de Lavras + SEAC-MG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14</v>
          </cell>
          <cell r="H37">
            <v>0</v>
          </cell>
        </row>
        <row r="38">
          <cell r="B38" t="str">
            <v>Rodoviários de Babacena + SEAC-MG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14</v>
          </cell>
          <cell r="H38">
            <v>0</v>
          </cell>
        </row>
        <row r="39">
          <cell r="B39" t="str">
            <v>Rodoviários de Belo Horizonte + SEAC-MG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14</v>
          </cell>
          <cell r="H39">
            <v>0</v>
          </cell>
        </row>
        <row r="40">
          <cell r="B40" t="str">
            <v>Rodoviários de Betim + SEAC-MG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14</v>
          </cell>
          <cell r="H40">
            <v>0</v>
          </cell>
        </row>
        <row r="41">
          <cell r="B41" t="str">
            <v>Rodoviários de Caratinga + SEAC-MG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12.7</v>
          </cell>
          <cell r="H41">
            <v>0</v>
          </cell>
        </row>
        <row r="42">
          <cell r="B42" t="str">
            <v>Rodoviários de Conselheiro Lafaiete + SEAC-MG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12.7</v>
          </cell>
          <cell r="H42">
            <v>0</v>
          </cell>
        </row>
        <row r="43">
          <cell r="B43" t="str">
            <v>Rodoviários de Contagem + SEAC-MG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14</v>
          </cell>
          <cell r="H43">
            <v>0</v>
          </cell>
        </row>
        <row r="44">
          <cell r="B44" t="str">
            <v>Rodoviários de Divinópolis + SEAC-MG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14</v>
          </cell>
          <cell r="H44">
            <v>0</v>
          </cell>
        </row>
        <row r="45">
          <cell r="B45" t="str">
            <v>Rodoviários de Governador Valadares + SEAC-MG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14</v>
          </cell>
          <cell r="H45">
            <v>0</v>
          </cell>
        </row>
        <row r="46">
          <cell r="B46" t="str">
            <v>Rodoviários de Ituiutaba + SEAC-MG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14</v>
          </cell>
          <cell r="H46">
            <v>0</v>
          </cell>
        </row>
        <row r="47">
          <cell r="B47" t="str">
            <v>Rodoviários de Juiz de Fora + SEAC-MG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14</v>
          </cell>
          <cell r="H47">
            <v>0</v>
          </cell>
        </row>
        <row r="48">
          <cell r="B48" t="str">
            <v>Rodoviários de Juiz de Fora + SIEPS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10.1</v>
          </cell>
          <cell r="H48">
            <v>0</v>
          </cell>
        </row>
        <row r="49">
          <cell r="B49" t="str">
            <v>Rodoviários de Montes Claros + SEAC-MG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14</v>
          </cell>
          <cell r="H49">
            <v>0</v>
          </cell>
        </row>
        <row r="50">
          <cell r="B50" t="str">
            <v>Rodoviários de Passos + SEAC-MG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14</v>
          </cell>
          <cell r="H50">
            <v>0</v>
          </cell>
        </row>
        <row r="51">
          <cell r="B51" t="str">
            <v>Rodoviários de Patos de Minas + SEAC-MG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14</v>
          </cell>
          <cell r="H51">
            <v>0</v>
          </cell>
        </row>
        <row r="52">
          <cell r="B52" t="str">
            <v>Rodoviários de Poços de Caldas + SEAC-MG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12.7</v>
          </cell>
          <cell r="H52">
            <v>0</v>
          </cell>
        </row>
        <row r="53">
          <cell r="B53" t="str">
            <v>Rodoviários de Pouso Alegre + SEAC-MG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12.7</v>
          </cell>
          <cell r="H53">
            <v>0</v>
          </cell>
        </row>
        <row r="54">
          <cell r="B54" t="str">
            <v>Rodoviários de São João Del Rei + SEAC-MG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9.8000000000000007</v>
          </cell>
          <cell r="H54">
            <v>0</v>
          </cell>
        </row>
        <row r="55">
          <cell r="B55" t="str">
            <v>Rodoviários de Sete Lagoas + SEAC-MG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14</v>
          </cell>
          <cell r="H55">
            <v>0</v>
          </cell>
        </row>
        <row r="56">
          <cell r="B56" t="str">
            <v>Rodoviários de Teófilo Otoni + SEAC-MG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9.8000000000000007</v>
          </cell>
          <cell r="H56">
            <v>0</v>
          </cell>
        </row>
        <row r="57">
          <cell r="B57" t="str">
            <v>Rodoviários de Uberaba + SEAC-MG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14</v>
          </cell>
          <cell r="H57">
            <v>0</v>
          </cell>
        </row>
        <row r="58">
          <cell r="B58" t="str">
            <v>Rodoviários de Uberlândia + SEAC-MG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14</v>
          </cell>
          <cell r="H58">
            <v>0</v>
          </cell>
        </row>
        <row r="62">
          <cell r="B62" t="str">
            <v>Alfenas</v>
          </cell>
          <cell r="C62">
            <v>3.1</v>
          </cell>
          <cell r="D62">
            <v>1.1000000000000001</v>
          </cell>
          <cell r="E62">
            <v>4.2</v>
          </cell>
        </row>
        <row r="63">
          <cell r="B63" t="str">
            <v>Almenara</v>
          </cell>
          <cell r="C63">
            <v>3.1</v>
          </cell>
          <cell r="D63">
            <v>1.1000000000000001</v>
          </cell>
          <cell r="E63">
            <v>4.2</v>
          </cell>
        </row>
        <row r="64">
          <cell r="B64" t="str">
            <v>Araçuaí</v>
          </cell>
          <cell r="C64">
            <v>3.1</v>
          </cell>
          <cell r="D64">
            <v>1.1000000000000001</v>
          </cell>
          <cell r="E64">
            <v>4.2</v>
          </cell>
        </row>
        <row r="65">
          <cell r="B65" t="str">
            <v>Araguari</v>
          </cell>
          <cell r="C65">
            <v>3.1</v>
          </cell>
          <cell r="D65">
            <v>1.1000000000000001</v>
          </cell>
          <cell r="E65">
            <v>4.2</v>
          </cell>
        </row>
        <row r="66">
          <cell r="B66" t="str">
            <v>Araxá</v>
          </cell>
          <cell r="C66">
            <v>3.1</v>
          </cell>
          <cell r="D66">
            <v>1.1000000000000001</v>
          </cell>
          <cell r="E66">
            <v>4.2</v>
          </cell>
        </row>
        <row r="67">
          <cell r="B67" t="str">
            <v>Arcos</v>
          </cell>
          <cell r="C67">
            <v>3.1</v>
          </cell>
          <cell r="D67">
            <v>1.1000000000000001</v>
          </cell>
          <cell r="E67">
            <v>4.2</v>
          </cell>
        </row>
        <row r="68">
          <cell r="B68" t="str">
            <v>Arinos</v>
          </cell>
          <cell r="C68">
            <v>3.1</v>
          </cell>
          <cell r="D68">
            <v>1.1000000000000001</v>
          </cell>
          <cell r="E68">
            <v>4.2</v>
          </cell>
        </row>
        <row r="69">
          <cell r="B69" t="str">
            <v>Barbacena</v>
          </cell>
          <cell r="C69">
            <v>3.1</v>
          </cell>
          <cell r="D69">
            <v>1.1000000000000001</v>
          </cell>
          <cell r="E69">
            <v>4.2</v>
          </cell>
        </row>
        <row r="70">
          <cell r="B70" t="str">
            <v>Belo Horizonte</v>
          </cell>
          <cell r="C70">
            <v>3.1</v>
          </cell>
          <cell r="D70">
            <v>1.1000000000000001</v>
          </cell>
          <cell r="E70">
            <v>4.2</v>
          </cell>
        </row>
        <row r="71">
          <cell r="B71" t="str">
            <v>Betim</v>
          </cell>
          <cell r="C71">
            <v>3.1</v>
          </cell>
          <cell r="D71">
            <v>1.1000000000000001</v>
          </cell>
          <cell r="E71">
            <v>4.2</v>
          </cell>
        </row>
        <row r="72">
          <cell r="B72" t="str">
            <v>Caeté</v>
          </cell>
          <cell r="C72">
            <v>3.1</v>
          </cell>
          <cell r="D72">
            <v>1.1000000000000001</v>
          </cell>
          <cell r="E72">
            <v>4.2</v>
          </cell>
        </row>
        <row r="73">
          <cell r="B73" t="str">
            <v>Campo Belo</v>
          </cell>
          <cell r="C73">
            <v>3.1</v>
          </cell>
          <cell r="D73">
            <v>1.1000000000000001</v>
          </cell>
          <cell r="E73">
            <v>4.2</v>
          </cell>
        </row>
        <row r="74">
          <cell r="B74" t="str">
            <v>Canápolis</v>
          </cell>
          <cell r="C74">
            <v>3.1</v>
          </cell>
          <cell r="D74">
            <v>1.1000000000000001</v>
          </cell>
          <cell r="E74">
            <v>4.2</v>
          </cell>
        </row>
        <row r="75">
          <cell r="B75" t="str">
            <v>Capinópolis</v>
          </cell>
          <cell r="C75">
            <v>3.1</v>
          </cell>
          <cell r="D75">
            <v>1.1000000000000001</v>
          </cell>
          <cell r="E75">
            <v>4.2</v>
          </cell>
        </row>
        <row r="76">
          <cell r="B76" t="str">
            <v>Carangola</v>
          </cell>
          <cell r="C76">
            <v>3.1</v>
          </cell>
          <cell r="D76">
            <v>1.1000000000000001</v>
          </cell>
          <cell r="E76">
            <v>4.2</v>
          </cell>
        </row>
        <row r="77">
          <cell r="B77" t="str">
            <v>Caratinga</v>
          </cell>
          <cell r="C77">
            <v>3.1</v>
          </cell>
          <cell r="D77">
            <v>1.1000000000000001</v>
          </cell>
          <cell r="E77">
            <v>4.2</v>
          </cell>
        </row>
        <row r="78">
          <cell r="B78" t="str">
            <v>Congonhas</v>
          </cell>
          <cell r="C78">
            <v>3.1</v>
          </cell>
          <cell r="D78">
            <v>1.1000000000000001</v>
          </cell>
          <cell r="E78">
            <v>4.2</v>
          </cell>
        </row>
        <row r="79">
          <cell r="B79" t="str">
            <v>Conquista</v>
          </cell>
          <cell r="C79">
            <v>3.1</v>
          </cell>
          <cell r="D79">
            <v>1.1000000000000001</v>
          </cell>
          <cell r="E79">
            <v>4.2</v>
          </cell>
        </row>
        <row r="80">
          <cell r="B80" t="str">
            <v>Conselheiro Lafaiete</v>
          </cell>
          <cell r="C80">
            <v>3.1</v>
          </cell>
          <cell r="D80">
            <v>1.1000000000000001</v>
          </cell>
          <cell r="E80">
            <v>4.2</v>
          </cell>
        </row>
        <row r="81">
          <cell r="B81" t="str">
            <v>Conselheiro Pena</v>
          </cell>
          <cell r="C81">
            <v>3.1</v>
          </cell>
          <cell r="D81">
            <v>1.1000000000000001</v>
          </cell>
          <cell r="E81">
            <v>4.2</v>
          </cell>
        </row>
        <row r="82">
          <cell r="B82" t="str">
            <v>Contagem</v>
          </cell>
          <cell r="C82">
            <v>3.1</v>
          </cell>
          <cell r="D82">
            <v>1.1000000000000001</v>
          </cell>
          <cell r="E82">
            <v>4.2</v>
          </cell>
        </row>
        <row r="83">
          <cell r="B83" t="str">
            <v>Contagem.</v>
          </cell>
          <cell r="C83">
            <v>3.1</v>
          </cell>
          <cell r="D83">
            <v>1.1000000000000001</v>
          </cell>
          <cell r="E83">
            <v>4.2</v>
          </cell>
        </row>
        <row r="84">
          <cell r="B84" t="str">
            <v>Diamantina</v>
          </cell>
          <cell r="C84">
            <v>3.1</v>
          </cell>
          <cell r="D84">
            <v>1.1000000000000001</v>
          </cell>
          <cell r="E84">
            <v>4.2</v>
          </cell>
        </row>
        <row r="85">
          <cell r="B85" t="str">
            <v>Divinópolis</v>
          </cell>
          <cell r="C85">
            <v>3.1</v>
          </cell>
          <cell r="D85">
            <v>1.1000000000000001</v>
          </cell>
          <cell r="E85">
            <v>4.2</v>
          </cell>
        </row>
        <row r="86">
          <cell r="B86" t="str">
            <v>Formiga</v>
          </cell>
          <cell r="C86">
            <v>3.1</v>
          </cell>
          <cell r="D86">
            <v>1.1000000000000001</v>
          </cell>
          <cell r="E86">
            <v>4.2</v>
          </cell>
        </row>
        <row r="87">
          <cell r="B87" t="str">
            <v>Governador Valadares</v>
          </cell>
          <cell r="C87">
            <v>3.1</v>
          </cell>
          <cell r="D87">
            <v>1.1000000000000001</v>
          </cell>
          <cell r="E87">
            <v>4.2</v>
          </cell>
        </row>
        <row r="88">
          <cell r="B88" t="str">
            <v>Ibiá</v>
          </cell>
          <cell r="C88">
            <v>3.1</v>
          </cell>
          <cell r="D88">
            <v>1.1000000000000001</v>
          </cell>
          <cell r="E88">
            <v>4.2</v>
          </cell>
        </row>
        <row r="89">
          <cell r="B89" t="str">
            <v>Ibirité</v>
          </cell>
          <cell r="C89">
            <v>3.1</v>
          </cell>
          <cell r="D89">
            <v>1.1000000000000001</v>
          </cell>
          <cell r="E89">
            <v>4.2</v>
          </cell>
        </row>
        <row r="90">
          <cell r="B90" t="str">
            <v>Ipatinga</v>
          </cell>
          <cell r="C90">
            <v>3.1</v>
          </cell>
          <cell r="D90">
            <v>1.1000000000000001</v>
          </cell>
          <cell r="E90">
            <v>4.2</v>
          </cell>
        </row>
        <row r="91">
          <cell r="B91" t="str">
            <v>Itabira</v>
          </cell>
          <cell r="C91">
            <v>3.1</v>
          </cell>
          <cell r="D91">
            <v>1.1000000000000001</v>
          </cell>
          <cell r="E91">
            <v>4.2</v>
          </cell>
        </row>
        <row r="92">
          <cell r="B92" t="str">
            <v>Itajubá</v>
          </cell>
          <cell r="C92">
            <v>3.1</v>
          </cell>
          <cell r="D92">
            <v>1.1000000000000001</v>
          </cell>
          <cell r="E92">
            <v>4.2</v>
          </cell>
        </row>
        <row r="93">
          <cell r="B93" t="str">
            <v>Itambacuri</v>
          </cell>
          <cell r="C93">
            <v>3.1</v>
          </cell>
          <cell r="D93">
            <v>1.1000000000000001</v>
          </cell>
          <cell r="E93">
            <v>4.2</v>
          </cell>
        </row>
        <row r="94">
          <cell r="B94" t="str">
            <v>Itamonte</v>
          </cell>
          <cell r="C94">
            <v>3.1</v>
          </cell>
          <cell r="D94">
            <v>1.1000000000000001</v>
          </cell>
          <cell r="E94">
            <v>4.2</v>
          </cell>
        </row>
        <row r="95">
          <cell r="B95" t="str">
            <v>Itaúna</v>
          </cell>
          <cell r="C95">
            <v>3.1</v>
          </cell>
          <cell r="D95">
            <v>1.1000000000000001</v>
          </cell>
          <cell r="E95">
            <v>4.2</v>
          </cell>
        </row>
        <row r="96">
          <cell r="B96" t="str">
            <v>Ituiutaba</v>
          </cell>
          <cell r="C96">
            <v>3.1</v>
          </cell>
          <cell r="D96">
            <v>1.1000000000000001</v>
          </cell>
          <cell r="E96">
            <v>4.2</v>
          </cell>
        </row>
        <row r="97">
          <cell r="B97" t="str">
            <v>Janaúba</v>
          </cell>
          <cell r="C97">
            <v>3.1</v>
          </cell>
          <cell r="D97">
            <v>1.1000000000000001</v>
          </cell>
          <cell r="E97">
            <v>4.2</v>
          </cell>
        </row>
        <row r="98">
          <cell r="B98" t="str">
            <v>Januária</v>
          </cell>
          <cell r="C98">
            <v>3.1</v>
          </cell>
          <cell r="D98">
            <v>1.1000000000000001</v>
          </cell>
          <cell r="E98">
            <v>4.2</v>
          </cell>
        </row>
        <row r="99">
          <cell r="B99" t="str">
            <v>Juiz de Fora</v>
          </cell>
          <cell r="C99">
            <v>3.1</v>
          </cell>
          <cell r="D99">
            <v>1.1000000000000001</v>
          </cell>
          <cell r="E99">
            <v>4.2</v>
          </cell>
        </row>
        <row r="100">
          <cell r="B100" t="str">
            <v>Lavras</v>
          </cell>
          <cell r="C100">
            <v>3.1</v>
          </cell>
          <cell r="D100">
            <v>1.1000000000000001</v>
          </cell>
          <cell r="E100">
            <v>4.2</v>
          </cell>
        </row>
        <row r="101">
          <cell r="B101" t="str">
            <v>Machado</v>
          </cell>
          <cell r="C101">
            <v>3.1</v>
          </cell>
          <cell r="D101">
            <v>1.1000000000000001</v>
          </cell>
          <cell r="E101">
            <v>4.2</v>
          </cell>
        </row>
        <row r="102">
          <cell r="B102" t="str">
            <v>Machado.</v>
          </cell>
          <cell r="C102">
            <v>3.1</v>
          </cell>
          <cell r="D102">
            <v>1.1000000000000001</v>
          </cell>
          <cell r="E102">
            <v>4.2</v>
          </cell>
        </row>
        <row r="103">
          <cell r="B103" t="str">
            <v>Manga</v>
          </cell>
          <cell r="C103">
            <v>3.1</v>
          </cell>
          <cell r="D103">
            <v>1.1000000000000001</v>
          </cell>
          <cell r="E103">
            <v>4.2</v>
          </cell>
        </row>
        <row r="104">
          <cell r="B104" t="str">
            <v>Miraí</v>
          </cell>
          <cell r="C104">
            <v>3.1</v>
          </cell>
          <cell r="D104">
            <v>1.1000000000000001</v>
          </cell>
          <cell r="E104">
            <v>4.2</v>
          </cell>
        </row>
        <row r="105">
          <cell r="B105" t="str">
            <v>Montes Claros</v>
          </cell>
          <cell r="C105">
            <v>3.1</v>
          </cell>
          <cell r="D105">
            <v>1.1000000000000001</v>
          </cell>
          <cell r="E105">
            <v>4.2</v>
          </cell>
        </row>
        <row r="106">
          <cell r="B106" t="str">
            <v>Morada Nova de Minas</v>
          </cell>
          <cell r="C106">
            <v>3.1</v>
          </cell>
          <cell r="D106">
            <v>1.1000000000000001</v>
          </cell>
          <cell r="E106">
            <v>4.2</v>
          </cell>
        </row>
        <row r="107">
          <cell r="B107" t="str">
            <v>Muriaé</v>
          </cell>
          <cell r="C107">
            <v>3.1</v>
          </cell>
          <cell r="D107">
            <v>1.1000000000000001</v>
          </cell>
          <cell r="E107">
            <v>4.2</v>
          </cell>
        </row>
        <row r="108">
          <cell r="B108" t="str">
            <v>Nova Lima</v>
          </cell>
          <cell r="C108">
            <v>3.1</v>
          </cell>
          <cell r="D108">
            <v>1.1000000000000001</v>
          </cell>
          <cell r="E108">
            <v>4.2</v>
          </cell>
        </row>
        <row r="109">
          <cell r="B109" t="str">
            <v>Nova Lima.</v>
          </cell>
          <cell r="C109">
            <v>3.1</v>
          </cell>
          <cell r="D109">
            <v>1.1000000000000001</v>
          </cell>
          <cell r="E109">
            <v>4.2</v>
          </cell>
        </row>
        <row r="110">
          <cell r="B110" t="str">
            <v>Nova Ponte</v>
          </cell>
          <cell r="C110">
            <v>3.1</v>
          </cell>
          <cell r="D110">
            <v>1.1000000000000001</v>
          </cell>
          <cell r="E110">
            <v>4.2</v>
          </cell>
        </row>
        <row r="111">
          <cell r="B111" t="str">
            <v>Nova Serrana</v>
          </cell>
          <cell r="C111">
            <v>3.1</v>
          </cell>
          <cell r="D111">
            <v>1.1000000000000001</v>
          </cell>
          <cell r="E111">
            <v>4.2</v>
          </cell>
        </row>
        <row r="112">
          <cell r="B112" t="str">
            <v>Oliveira</v>
          </cell>
          <cell r="C112">
            <v>3.1</v>
          </cell>
          <cell r="D112">
            <v>1.1000000000000001</v>
          </cell>
          <cell r="E112">
            <v>4.2</v>
          </cell>
        </row>
        <row r="113">
          <cell r="B113" t="str">
            <v>Ouro Preto</v>
          </cell>
          <cell r="C113">
            <v>3.1</v>
          </cell>
          <cell r="D113">
            <v>1.1000000000000001</v>
          </cell>
          <cell r="E113">
            <v>4.2</v>
          </cell>
        </row>
        <row r="114">
          <cell r="B114" t="str">
            <v>Passos</v>
          </cell>
          <cell r="C114">
            <v>3.1</v>
          </cell>
          <cell r="D114">
            <v>1.1000000000000001</v>
          </cell>
          <cell r="E114">
            <v>4.2</v>
          </cell>
        </row>
        <row r="115">
          <cell r="B115" t="str">
            <v>Patos de Minas</v>
          </cell>
          <cell r="C115">
            <v>3.1</v>
          </cell>
          <cell r="D115">
            <v>1.1000000000000001</v>
          </cell>
          <cell r="E115">
            <v>4.2</v>
          </cell>
        </row>
        <row r="116">
          <cell r="B116" t="str">
            <v>Pedro Leopoldo</v>
          </cell>
          <cell r="C116">
            <v>3.1</v>
          </cell>
          <cell r="D116">
            <v>1.1000000000000001</v>
          </cell>
          <cell r="E116">
            <v>4.2</v>
          </cell>
        </row>
        <row r="117">
          <cell r="B117" t="str">
            <v>Pirapetinga</v>
          </cell>
          <cell r="C117">
            <v>3.1</v>
          </cell>
          <cell r="D117">
            <v>1.1000000000000001</v>
          </cell>
          <cell r="E117">
            <v>4.2</v>
          </cell>
        </row>
        <row r="118">
          <cell r="B118" t="str">
            <v>Pitangui</v>
          </cell>
          <cell r="C118">
            <v>3.1</v>
          </cell>
          <cell r="D118">
            <v>1.1000000000000001</v>
          </cell>
          <cell r="E118">
            <v>4.2</v>
          </cell>
        </row>
        <row r="119">
          <cell r="B119" t="str">
            <v>Poços de Caldas</v>
          </cell>
          <cell r="C119">
            <v>3.1</v>
          </cell>
          <cell r="D119">
            <v>1.1000000000000001</v>
          </cell>
          <cell r="E119">
            <v>4.2</v>
          </cell>
        </row>
        <row r="120">
          <cell r="B120" t="str">
            <v>Ponte Nova</v>
          </cell>
          <cell r="C120">
            <v>3.1</v>
          </cell>
          <cell r="D120">
            <v>1.1000000000000001</v>
          </cell>
          <cell r="E120">
            <v>4.2</v>
          </cell>
        </row>
        <row r="121">
          <cell r="B121" t="str">
            <v>Pouso Alegre</v>
          </cell>
          <cell r="C121">
            <v>3.1</v>
          </cell>
          <cell r="D121">
            <v>1.1000000000000001</v>
          </cell>
          <cell r="E121">
            <v>4.2</v>
          </cell>
        </row>
        <row r="122">
          <cell r="B122" t="str">
            <v>Ribeirão das Neves</v>
          </cell>
          <cell r="C122">
            <v>3.1</v>
          </cell>
          <cell r="D122">
            <v>1.1000000000000001</v>
          </cell>
          <cell r="E122">
            <v>4.2</v>
          </cell>
        </row>
        <row r="123">
          <cell r="B123" t="str">
            <v>Sabará</v>
          </cell>
          <cell r="C123">
            <v>3.1</v>
          </cell>
          <cell r="D123">
            <v>1.1000000000000001</v>
          </cell>
          <cell r="E123">
            <v>4.2</v>
          </cell>
        </row>
        <row r="124">
          <cell r="B124" t="str">
            <v>Santa Luzia</v>
          </cell>
          <cell r="C124">
            <v>3.1</v>
          </cell>
          <cell r="D124">
            <v>1.1000000000000001</v>
          </cell>
          <cell r="E124">
            <v>4.2</v>
          </cell>
        </row>
        <row r="125">
          <cell r="B125" t="str">
            <v>Santa Rita do Sapucaí</v>
          </cell>
          <cell r="C125">
            <v>3.1</v>
          </cell>
          <cell r="D125">
            <v>1.1000000000000001</v>
          </cell>
          <cell r="E125">
            <v>4.2</v>
          </cell>
        </row>
        <row r="126">
          <cell r="B126" t="str">
            <v>Santo Antônio do Monte</v>
          </cell>
          <cell r="C126">
            <v>3.1</v>
          </cell>
          <cell r="D126">
            <v>1.1000000000000001</v>
          </cell>
          <cell r="E126">
            <v>4.2</v>
          </cell>
        </row>
        <row r="127">
          <cell r="B127" t="str">
            <v>Santos Dumont</v>
          </cell>
          <cell r="C127">
            <v>3.1</v>
          </cell>
          <cell r="D127">
            <v>1.1000000000000001</v>
          </cell>
          <cell r="E127">
            <v>4.2</v>
          </cell>
        </row>
        <row r="128">
          <cell r="B128" t="str">
            <v>São Gonçalo do Sapucaí</v>
          </cell>
          <cell r="C128">
            <v>3.1</v>
          </cell>
          <cell r="D128">
            <v>1.1000000000000001</v>
          </cell>
          <cell r="E128">
            <v>4.2</v>
          </cell>
        </row>
        <row r="129">
          <cell r="B129" t="str">
            <v>São João da Ponte</v>
          </cell>
          <cell r="C129">
            <v>3.1</v>
          </cell>
          <cell r="D129">
            <v>1.1000000000000001</v>
          </cell>
          <cell r="E129">
            <v>4.2</v>
          </cell>
        </row>
        <row r="130">
          <cell r="B130" t="str">
            <v>São João Del Rey</v>
          </cell>
          <cell r="C130">
            <v>3.1</v>
          </cell>
          <cell r="D130">
            <v>1.1000000000000001</v>
          </cell>
          <cell r="E130">
            <v>4.2</v>
          </cell>
        </row>
        <row r="131">
          <cell r="B131" t="str">
            <v>Sete Lagoas</v>
          </cell>
          <cell r="C131">
            <v>3.1</v>
          </cell>
          <cell r="D131">
            <v>1.1000000000000001</v>
          </cell>
          <cell r="E131">
            <v>4.2</v>
          </cell>
        </row>
        <row r="132">
          <cell r="B132" t="str">
            <v>Teófilo Otoni</v>
          </cell>
          <cell r="C132">
            <v>3.1</v>
          </cell>
          <cell r="D132">
            <v>1.1000000000000001</v>
          </cell>
          <cell r="E132">
            <v>4.2</v>
          </cell>
        </row>
        <row r="133">
          <cell r="B133" t="str">
            <v>Três Pontas</v>
          </cell>
          <cell r="C133">
            <v>3.1</v>
          </cell>
          <cell r="D133">
            <v>1.1000000000000001</v>
          </cell>
          <cell r="E133">
            <v>4.2</v>
          </cell>
        </row>
        <row r="134">
          <cell r="B134" t="str">
            <v>Tupaciguara</v>
          </cell>
          <cell r="C134">
            <v>3.1</v>
          </cell>
          <cell r="D134">
            <v>1.1000000000000001</v>
          </cell>
          <cell r="E134">
            <v>4.2</v>
          </cell>
        </row>
        <row r="135">
          <cell r="B135" t="str">
            <v>Ubá</v>
          </cell>
          <cell r="C135">
            <v>3.1</v>
          </cell>
          <cell r="D135">
            <v>1.1000000000000001</v>
          </cell>
          <cell r="E135">
            <v>4.2</v>
          </cell>
        </row>
        <row r="136">
          <cell r="B136" t="str">
            <v>Uberaba</v>
          </cell>
          <cell r="C136">
            <v>3.1</v>
          </cell>
          <cell r="D136">
            <v>1.1000000000000001</v>
          </cell>
          <cell r="E136">
            <v>4.2</v>
          </cell>
        </row>
        <row r="137">
          <cell r="B137" t="str">
            <v>Uberaba.</v>
          </cell>
          <cell r="C137">
            <v>3.1</v>
          </cell>
          <cell r="D137">
            <v>1.1000000000000001</v>
          </cell>
          <cell r="E137">
            <v>4.2</v>
          </cell>
        </row>
        <row r="138">
          <cell r="B138" t="str">
            <v>Uberlândia</v>
          </cell>
          <cell r="C138">
            <v>3.1</v>
          </cell>
          <cell r="D138">
            <v>1.1000000000000001</v>
          </cell>
          <cell r="E138">
            <v>4.2</v>
          </cell>
        </row>
        <row r="139">
          <cell r="B139" t="str">
            <v>Uberlândia.</v>
          </cell>
          <cell r="C139">
            <v>3.1</v>
          </cell>
          <cell r="D139">
            <v>1.1000000000000001</v>
          </cell>
          <cell r="E139">
            <v>4.2</v>
          </cell>
        </row>
        <row r="140">
          <cell r="B140" t="str">
            <v>Uberlândia..</v>
          </cell>
          <cell r="C140">
            <v>3.1</v>
          </cell>
          <cell r="D140">
            <v>1.1000000000000001</v>
          </cell>
          <cell r="E140">
            <v>4.2</v>
          </cell>
        </row>
        <row r="141">
          <cell r="B141" t="str">
            <v>Varginha</v>
          </cell>
          <cell r="C141">
            <v>3.1</v>
          </cell>
          <cell r="D141">
            <v>1.1000000000000001</v>
          </cell>
          <cell r="E141">
            <v>4.2</v>
          </cell>
        </row>
        <row r="142">
          <cell r="B142" t="str">
            <v>Vespasiano</v>
          </cell>
          <cell r="C142">
            <v>3.1</v>
          </cell>
          <cell r="D142">
            <v>1.1000000000000001</v>
          </cell>
          <cell r="E142">
            <v>4.2</v>
          </cell>
        </row>
        <row r="143">
          <cell r="B143" t="str">
            <v>Viçosa</v>
          </cell>
          <cell r="C143">
            <v>3.1</v>
          </cell>
          <cell r="D143">
            <v>1.1000000000000001</v>
          </cell>
          <cell r="E143">
            <v>4.2</v>
          </cell>
        </row>
      </sheetData>
      <sheetData sheetId="7" refreshError="1"/>
      <sheetData sheetId="8" refreshError="1"/>
      <sheetData sheetId="9" refreshError="1"/>
      <sheetData sheetId="10">
        <row r="5">
          <cell r="C5">
            <v>0.2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ISS LIMPEZA"/>
      <sheetName val="Uniforme Limpeza"/>
      <sheetName val="Equipamentos  TOTAL"/>
      <sheetName val="PRODUTOS DE LIMPEZA"/>
      <sheetName val="Materiais de Consumo"/>
      <sheetName val="CCT"/>
      <sheetName val="PARÂMETRO"/>
      <sheetName val="Resumo Geral"/>
      <sheetName val="Resumo Cat"/>
      <sheetName val="TOTALIZADORA MÓDULO"/>
      <sheetName val="BASE DADOS MODULO 4 E 5"/>
      <sheetName val="CARGOS BH"/>
      <sheetName val="Enc. Limpeza BH"/>
      <sheetName val="Limp. de vidros BH"/>
      <sheetName val="Serv. Limpeza 220h  BH"/>
      <sheetName val="Serv. Limpeza 110h BH"/>
      <sheetName val="CARGOS Aguas Formosas "/>
      <sheetName val="Serv. Limp. Aguas Formosa 220h "/>
      <sheetName val="CARGOS Aiuruoca"/>
      <sheetName val="Serv. Limpeza 110h Aiuruoca"/>
      <sheetName val="CARGOS Alfenas"/>
      <sheetName val="Serv. Limp. Alfenas 220h"/>
      <sheetName val="CARGOS Almenara"/>
      <sheetName val="Serv. Limpeza Almenara 220"/>
      <sheetName val="CARGOS Andradas"/>
      <sheetName val="Serv. Limpeza 110 Andradas"/>
      <sheetName val="CARGOS Araçuaí"/>
      <sheetName val="Serv. Limpeza 110h Araçuaí"/>
      <sheetName val="CARGOS Araguari"/>
      <sheetName val="Serv. Limpeza Araguari 220 "/>
      <sheetName val="CARGOS Araxá"/>
      <sheetName val="Serv. Limpeza Araxá 220 "/>
      <sheetName val="CARGOS Arcos"/>
      <sheetName val="Serv. Limp Arcos  55  "/>
      <sheetName val="CARGOS Arinos"/>
      <sheetName val="Serv. Limp.Arinos 55h "/>
      <sheetName val="CARGOS Barbacena"/>
      <sheetName val="Serv. Limpeza Barbacena 220 "/>
      <sheetName val="CARGOS Betim"/>
      <sheetName val="Serv. Limpeza Betim 220"/>
      <sheetName val="CARGOS Boa Esperança"/>
      <sheetName val="Serv. Limpeza 110 Boa Esperança"/>
      <sheetName val="CARGOS Caeté"/>
      <sheetName val="Serv. Limpeza 110 Caeté"/>
      <sheetName val="CARGOS Campo Belo"/>
      <sheetName val="Serv. Limp. Campo Belo 220h "/>
      <sheetName val="CARGOS Capelina"/>
      <sheetName val="Serv. Limp. Capelinha 55h  "/>
      <sheetName val="CARGOS Carangola"/>
      <sheetName val="Serv. Limp. Carangola 220h"/>
      <sheetName val="CARGOS Caratinga"/>
      <sheetName val="Serv. Limp. Caratinga 220h"/>
      <sheetName val="CARGOS Carmop. de Minas"/>
      <sheetName val="Serv. Limp.Carmop. de Mina55h  "/>
      <sheetName val="CARGOS Carmo do Paranaíba "/>
      <sheetName val="Serv. Limpeza Carmo Paran  220 "/>
      <sheetName val="CARGOS Cássia"/>
      <sheetName val="Serv. Limp.Cássia  220 "/>
      <sheetName val="CARGOS Cláudio"/>
      <sheetName val="Serv. Limp. Cláudio 55h"/>
      <sheetName val="CARGOS Congonhas"/>
      <sheetName val="Serv. Limpeza Congonhas 220 "/>
      <sheetName val="CARGOS Conquista"/>
      <sheetName val="Serv. Limpeza Conquista 110h "/>
      <sheetName val="CARGOS Cons. Lafaiete"/>
      <sheetName val="Serv. Limpeza Cons. Lafaiet 220"/>
      <sheetName val="CARGOS Cons. Pena"/>
      <sheetName val="Serv. Limp Cons. Pena 55 "/>
      <sheetName val="CARGOS Contagem"/>
      <sheetName val="Serv. Limpeza Contagem 220 "/>
      <sheetName val="CARGOS Corinto"/>
      <sheetName val="Serv. Limpeza Corinto 55h"/>
      <sheetName val="CARGOS Coromandel"/>
      <sheetName val="Serv. Limpeza Coromandel 55h "/>
      <sheetName val="CARGOS Diamantina"/>
      <sheetName val="Serv. Limp. Diamantina 220h "/>
      <sheetName val="CARGOS Divinópolis"/>
      <sheetName val="Serv. Limp. Divinópolis 220h"/>
      <sheetName val="CARGOS Formiga"/>
      <sheetName val="Serv. Limpeza Formiga 220 "/>
      <sheetName val="Serv. Limpeza Formiga110h "/>
      <sheetName val="CARGOS Frutal"/>
      <sheetName val="Serv. Limpeza Frutal 55h"/>
      <sheetName val="CARGOS Gov. Valadares"/>
      <sheetName val="Serv. Limpeza Gov. Valada 220  "/>
      <sheetName val="Serv. Limpeza 110h Gov. Valadar"/>
      <sheetName val="CARGOS Guanhães"/>
      <sheetName val="Serv. Limpeza Guanhães 55h"/>
      <sheetName val="CARGOS Ibiá"/>
      <sheetName val="Serv. Limpeza Ibiá 55h"/>
      <sheetName val="CARGOS Ibiraci"/>
      <sheetName val="Serv. Limpeza Ibiraci 55h"/>
      <sheetName val="CARGOS Ibirité"/>
      <sheetName val="Serv. Limpeza Ibirité 220 "/>
      <sheetName val="CARGOS Igarapé"/>
      <sheetName val="Serv. Limp. Igarape 55h"/>
      <sheetName val="CARGOS Ipatinga"/>
      <sheetName val="Serv. Limpeza Ipatinga 220  "/>
      <sheetName val="CARGOS Itabira"/>
      <sheetName val="Serv. Limpeza 110 Itabira"/>
      <sheetName val="CARGOS Itabirito"/>
      <sheetName val="Serv. Limpeza Itabirito 220h  "/>
      <sheetName val="CARGOS Itaguara"/>
      <sheetName val="Serv. Limp.Itaguara 55h  "/>
      <sheetName val="CARGOS Itajuba"/>
      <sheetName val="Serv. Limpeza Itajubá 220  "/>
      <sheetName val="CARGOS Itambacuri"/>
      <sheetName val="Serv. Limp.Itambacuri 55"/>
      <sheetName val="CARGOS Itamonte"/>
      <sheetName val="Serv. Limpeza Itamonte 55h "/>
      <sheetName val="CARGOS Itaúna"/>
      <sheetName val="Serv. Limpeza Itaúna 220 "/>
      <sheetName val="CARGOS Ituiutaba"/>
      <sheetName val="Serv. Limpeza Ituiutaba 220 "/>
      <sheetName val="CARGOS Iturama"/>
      <sheetName val="Serv. Limpeza 110 Iturama"/>
      <sheetName val="CARGOS Janaúba"/>
      <sheetName val="Serv. Limpeza Janaúba 220 "/>
      <sheetName val="CARGOS Januária"/>
      <sheetName val="Serv. Limpeza Januária 220  "/>
      <sheetName val="CARGOS João Pinheiro"/>
      <sheetName val="Serv. Limpeza João Pinhei 220  "/>
      <sheetName val="CARGOS Juiz de Fora"/>
      <sheetName val="Serv. Limpeza Juiz de Fora 220"/>
      <sheetName val="CARGOS Lambari"/>
      <sheetName val="Serv. Limp. Lambari 55h  "/>
      <sheetName val="CARGOS Lavras"/>
      <sheetName val="Serv. Limpeza Lavras  220"/>
      <sheetName val="CARGOS Luz"/>
      <sheetName val="Serv. Limp. Luz 55h "/>
      <sheetName val="CARGOS Machado"/>
      <sheetName val="Serv. Limpeza 110h Machado"/>
      <sheetName val="CARGOS Manga"/>
      <sheetName val="Serv. Limpeza Manga 220"/>
      <sheetName val="CARGOS Martinho Campos"/>
      <sheetName val="Serv. Limp. Martinho Campos 55"/>
      <sheetName val="CARGOS Mateus Leme"/>
      <sheetName val="Serv. Limpeza Mateus Leme 220 "/>
      <sheetName val="CARGOS Minas Novas"/>
      <sheetName val="Serv. Limp. Minas Novas 55h  "/>
      <sheetName val="CARGOS Miradouro"/>
      <sheetName val="Serv. Limpeza 55 Miradouro"/>
      <sheetName val="CARGOS Miraí"/>
      <sheetName val="Serv. Limp. Miraí 55h "/>
      <sheetName val="CARGOS Monte Azul"/>
      <sheetName val="Serv. Limp. Monte Azul 55h "/>
      <sheetName val="CARGOS Montes Claros"/>
      <sheetName val="Serv. Limpeza Montes Claros 220"/>
      <sheetName val="CARGOS Muriaé"/>
      <sheetName val="Serv. Limpeza 110h Muriaé"/>
      <sheetName val="CARGOS Nova Lima"/>
      <sheetName val="Serv. Limpeza Nova Lima 220"/>
      <sheetName val="CARGOS Nova Ponte"/>
      <sheetName val="Serv. Limpeza Nova Ponte 220 "/>
      <sheetName val="CARGOS Nova Serrana"/>
      <sheetName val="Serv. Limpeza Nova Serrana 55h"/>
      <sheetName val="CARGOS Oliveira"/>
      <sheetName val="Serv. Limpeza 110 Oliveira"/>
      <sheetName val="CARGOS Ouro Fino"/>
      <sheetName val="Serv. Limp. Ouro Fino 55h  "/>
      <sheetName val="CARGOS Ouro Preto"/>
      <sheetName val="Serv. Limpeza Ouro Preto 220 "/>
      <sheetName val="CARGOS Pará de Minas"/>
      <sheetName val="Serv. Limpeza Pará de Minas 220"/>
      <sheetName val="CARGOS Passos"/>
      <sheetName val="Serv. Limpeza Passos 220"/>
      <sheetName val="CARGOS Patos de Minas"/>
      <sheetName val="Serv. Limpeza Patos de Mina220 "/>
      <sheetName val="Serv. Limpeza 110h Patos de Min"/>
      <sheetName val="CARGOS Pedro Leopoldo"/>
      <sheetName val="Serv. Limpeza Pedro Leopoldo220"/>
      <sheetName val="CARGOS Pitangui"/>
      <sheetName val="Serv. Limpeza Pitangui  55h"/>
      <sheetName val="CARGOS Piunhi"/>
      <sheetName val="Serv. Limpeza Piunhi  55h "/>
      <sheetName val="CARGOS Poço Fundo"/>
      <sheetName val="Serv. Limpeza Poço Fundo 55h "/>
      <sheetName val="CARGOS Poços de Caldas"/>
      <sheetName val="Serv. Limpeza Poços Caldas 220"/>
      <sheetName val="CARGOS Ponte Nova"/>
      <sheetName val="Serv. Limpeza Ponte Nova 220"/>
      <sheetName val="CARGOS Porteirinha"/>
      <sheetName val="Serv. Limpeza 110h Porteirinha"/>
      <sheetName val="CARGOS Pouso Alegre"/>
      <sheetName val="Serv. Limpeza Pouso Alegre 220h"/>
      <sheetName val="CARGOS Resplendor"/>
      <sheetName val="Serv. Limp. Resplendor 55"/>
      <sheetName val="CARGOS Ribeirão das Neves"/>
      <sheetName val="Serv. Limpeza Rib. das Neve 220"/>
      <sheetName val="Serv. Limpeza 110 Rib das Neves"/>
      <sheetName val="CARGOS Sabará"/>
      <sheetName val="Serv. Limpeza 110 Sabará"/>
      <sheetName val="CARGOS Sacramento"/>
      <sheetName val="Serv. Limpeza 110 Sacramento"/>
      <sheetName val="CARGOS Salinas"/>
      <sheetName val="Serv. Limpeza Salinas 55"/>
      <sheetName val="CARGOS Santa Rita"/>
      <sheetName val="Serv. Limpeza Santa Rita 55 "/>
      <sheetName val="CARGOS Santa Vitória"/>
      <sheetName val="Serv. Limpeza Santa Vitória 55 "/>
      <sheetName val="CARGOS Santo Ant. Monte"/>
      <sheetName val="Serv. Limp. Santo Ant. do M 220"/>
      <sheetName val="CARGOS São Francisco"/>
      <sheetName val="Serv. Limp. São Franc. 220"/>
      <sheetName val="CARGOS São Gonçalo do Sapucaí"/>
      <sheetName val="Serv. Limp. São Gonçalo Sapuc55"/>
      <sheetName val="CARGOS São João da Ponte"/>
      <sheetName val="Serv. Limp. Saõ João Ponte 55"/>
      <sheetName val="CARGOS São João Del Rei"/>
      <sheetName val="Serv. Lim São João Del Rei 220 "/>
      <sheetName val="CARGOS São Lourenço"/>
      <sheetName val="Serv. Limpeza 110 São Lourenço "/>
      <sheetName val="CARGOS São Sebastião do Paraíso"/>
      <sheetName val="Serv. Limp. São Seb. Paraís 220"/>
      <sheetName val="CARGOS Sete Lagoas"/>
      <sheetName val="Serv. Limpeza Sete Lagoas 220"/>
      <sheetName val="CARGOS Teófilo Otoni"/>
      <sheetName val="Serv. Limpeza Teóf. Otoni 220"/>
      <sheetName val="CARGOS Tupaciguara"/>
      <sheetName val="Serv. Limpeza 110 Tupaciguara"/>
      <sheetName val="CARGOS Três Pontas"/>
      <sheetName val="Serv. Limpeza 110 Tres Pontas"/>
      <sheetName val="CARGOS Uba"/>
      <sheetName val="Serv. Limpeza Ubá 220"/>
      <sheetName val="CARGOS Uberaba"/>
      <sheetName val="Serv. Limpeza Uberaba 220 "/>
      <sheetName val="Serv. Limpeza 110 Uberaba"/>
      <sheetName val="CARGOS Uberlândia"/>
      <sheetName val="Serv. Limpeza Uberlandia 220 "/>
      <sheetName val="CARGOS Varginha"/>
      <sheetName val="Serv. Limpeza Varginha 220"/>
      <sheetName val="CARGOS Vespasiano"/>
      <sheetName val="Serv. Limpeza Vespasiano 220"/>
      <sheetName val="CARGOS Viçosa"/>
      <sheetName val="Serv. Limp. Viçosa 220"/>
    </sheetNames>
    <sheetDataSet>
      <sheetData sheetId="0">
        <row r="1">
          <cell r="A1" t="str">
            <v>Comarca</v>
          </cell>
          <cell r="B1" t="str">
            <v>Limpeza (%)</v>
          </cell>
        </row>
        <row r="2">
          <cell r="A2" t="str">
            <v>Abre Campo</v>
          </cell>
          <cell r="B2">
            <v>0.02</v>
          </cell>
        </row>
        <row r="3">
          <cell r="A3" t="str">
            <v>Águas Formosas</v>
          </cell>
          <cell r="B3">
            <v>0.05</v>
          </cell>
        </row>
        <row r="4">
          <cell r="A4" t="str">
            <v>Aiuruoca</v>
          </cell>
          <cell r="B4">
            <v>0.03</v>
          </cell>
        </row>
        <row r="5">
          <cell r="A5" t="str">
            <v>Alfenas</v>
          </cell>
          <cell r="B5">
            <v>0.05</v>
          </cell>
        </row>
        <row r="6">
          <cell r="A6" t="str">
            <v>Almenara</v>
          </cell>
          <cell r="B6">
            <v>0.05</v>
          </cell>
        </row>
        <row r="7">
          <cell r="A7" t="str">
            <v>Andradas</v>
          </cell>
          <cell r="B7">
            <v>0.05</v>
          </cell>
        </row>
        <row r="8">
          <cell r="A8" t="str">
            <v>Araçuaí</v>
          </cell>
          <cell r="B8">
            <v>0.03</v>
          </cell>
        </row>
        <row r="9">
          <cell r="A9" t="str">
            <v>Araguari</v>
          </cell>
          <cell r="B9">
            <v>0.03</v>
          </cell>
        </row>
        <row r="10">
          <cell r="A10" t="str">
            <v>Araxá</v>
          </cell>
          <cell r="B10">
            <v>0.02</v>
          </cell>
        </row>
        <row r="11">
          <cell r="A11" t="str">
            <v>Arcos</v>
          </cell>
          <cell r="B11">
            <v>0.02</v>
          </cell>
        </row>
        <row r="12">
          <cell r="A12" t="str">
            <v>Arinos</v>
          </cell>
          <cell r="B12">
            <v>0.03</v>
          </cell>
        </row>
        <row r="13">
          <cell r="A13" t="str">
            <v>Barbacena</v>
          </cell>
          <cell r="B13">
            <v>2.5000000000000001E-2</v>
          </cell>
        </row>
        <row r="14">
          <cell r="A14" t="str">
            <v>Belo Horizonte</v>
          </cell>
          <cell r="B14">
            <v>0.05</v>
          </cell>
        </row>
        <row r="15">
          <cell r="A15" t="str">
            <v>Betim</v>
          </cell>
          <cell r="B15">
            <v>2.5000000000000001E-2</v>
          </cell>
        </row>
        <row r="16">
          <cell r="A16" t="str">
            <v>Bicas</v>
          </cell>
          <cell r="B16">
            <v>0.02</v>
          </cell>
        </row>
        <row r="17">
          <cell r="A17" t="str">
            <v>Boa Esperança</v>
          </cell>
          <cell r="B17">
            <v>0.04</v>
          </cell>
        </row>
        <row r="18">
          <cell r="A18" t="str">
            <v>Caeté</v>
          </cell>
          <cell r="B18">
            <v>0.03</v>
          </cell>
        </row>
        <row r="19">
          <cell r="A19" t="str">
            <v>Campanha</v>
          </cell>
          <cell r="B19">
            <v>0.03</v>
          </cell>
        </row>
        <row r="20">
          <cell r="A20" t="str">
            <v>Campo Belo</v>
          </cell>
          <cell r="B20">
            <v>0.03</v>
          </cell>
        </row>
        <row r="21">
          <cell r="A21" t="str">
            <v>Canápolis</v>
          </cell>
          <cell r="B21">
            <v>0.05</v>
          </cell>
        </row>
        <row r="22">
          <cell r="A22" t="str">
            <v>Capelinha</v>
          </cell>
          <cell r="B22">
            <v>0.03</v>
          </cell>
        </row>
        <row r="23">
          <cell r="A23" t="str">
            <v>Carangola</v>
          </cell>
          <cell r="B23">
            <v>0.05</v>
          </cell>
        </row>
        <row r="24">
          <cell r="A24" t="str">
            <v>Caratinga</v>
          </cell>
          <cell r="B24">
            <v>0.03</v>
          </cell>
        </row>
        <row r="25">
          <cell r="A25" t="str">
            <v>Carmo do Paranaíba</v>
          </cell>
          <cell r="B25">
            <v>0.03</v>
          </cell>
        </row>
        <row r="26">
          <cell r="A26" t="str">
            <v>Carmópolis de Minas</v>
          </cell>
          <cell r="B26">
            <v>0.05</v>
          </cell>
        </row>
        <row r="27">
          <cell r="A27" t="str">
            <v>Cássia</v>
          </cell>
          <cell r="B27">
            <v>0.03</v>
          </cell>
        </row>
        <row r="28">
          <cell r="A28" t="str">
            <v>Cataguases</v>
          </cell>
          <cell r="B28">
            <v>0.03</v>
          </cell>
        </row>
        <row r="29">
          <cell r="A29" t="str">
            <v>Cláudio</v>
          </cell>
          <cell r="B29">
            <v>0.03</v>
          </cell>
        </row>
        <row r="30">
          <cell r="A30" t="str">
            <v>Congonhas</v>
          </cell>
          <cell r="B30">
            <v>0.05</v>
          </cell>
        </row>
        <row r="31">
          <cell r="A31" t="str">
            <v>Conquista</v>
          </cell>
          <cell r="B31">
            <v>0.05</v>
          </cell>
        </row>
        <row r="32">
          <cell r="A32" t="str">
            <v>Conselheiro Lafaiete</v>
          </cell>
          <cell r="B32">
            <v>0.03</v>
          </cell>
        </row>
        <row r="33">
          <cell r="A33" t="str">
            <v>Conselheiro Pena</v>
          </cell>
          <cell r="B33">
            <v>0.03</v>
          </cell>
        </row>
        <row r="34">
          <cell r="A34" t="str">
            <v>Contagem</v>
          </cell>
          <cell r="B34">
            <v>0.02</v>
          </cell>
        </row>
        <row r="35">
          <cell r="A35" t="str">
            <v>Corinto</v>
          </cell>
          <cell r="B35">
            <v>0.03</v>
          </cell>
        </row>
        <row r="36">
          <cell r="A36" t="str">
            <v>Coromandel</v>
          </cell>
          <cell r="B36">
            <v>0.05</v>
          </cell>
        </row>
        <row r="37">
          <cell r="A37" t="str">
            <v>Coronel Fabriciano</v>
          </cell>
          <cell r="B37">
            <v>0.05</v>
          </cell>
        </row>
        <row r="38">
          <cell r="A38" t="str">
            <v>Curvelo</v>
          </cell>
          <cell r="B38">
            <v>0.03</v>
          </cell>
        </row>
        <row r="39">
          <cell r="A39" t="str">
            <v>Diamantina</v>
          </cell>
          <cell r="B39">
            <v>0.03</v>
          </cell>
        </row>
        <row r="40">
          <cell r="A40" t="str">
            <v>Divinópolis</v>
          </cell>
          <cell r="B40">
            <v>0.03</v>
          </cell>
        </row>
        <row r="41">
          <cell r="A41" t="str">
            <v>Dores do Indaiá</v>
          </cell>
          <cell r="B41">
            <v>0.02</v>
          </cell>
        </row>
        <row r="42">
          <cell r="A42" t="str">
            <v>Formiga</v>
          </cell>
          <cell r="B42">
            <v>0.02</v>
          </cell>
        </row>
        <row r="43">
          <cell r="A43" t="str">
            <v>Frutal</v>
          </cell>
          <cell r="B43">
            <v>0.02</v>
          </cell>
        </row>
        <row r="44">
          <cell r="A44" t="str">
            <v>Governador Valadares</v>
          </cell>
          <cell r="B44">
            <v>0.05</v>
          </cell>
        </row>
        <row r="45">
          <cell r="A45" t="str">
            <v>Guanhães</v>
          </cell>
          <cell r="B45">
            <v>0.05</v>
          </cell>
        </row>
        <row r="46">
          <cell r="A46" t="str">
            <v>Ibiá</v>
          </cell>
          <cell r="B46">
            <v>0.02</v>
          </cell>
        </row>
        <row r="47">
          <cell r="A47" t="str">
            <v>Ibiraci</v>
          </cell>
          <cell r="B47">
            <v>0.03</v>
          </cell>
        </row>
        <row r="48">
          <cell r="A48" t="str">
            <v>Ibirité</v>
          </cell>
          <cell r="B48">
            <v>0.02</v>
          </cell>
        </row>
        <row r="49">
          <cell r="A49" t="str">
            <v>Igarapé</v>
          </cell>
          <cell r="B49">
            <v>0.02</v>
          </cell>
        </row>
        <row r="50">
          <cell r="A50" t="str">
            <v>Ipatinga</v>
          </cell>
          <cell r="B50">
            <v>0.03</v>
          </cell>
        </row>
        <row r="51">
          <cell r="A51" t="str">
            <v>Itabira</v>
          </cell>
          <cell r="B51">
            <v>0.03</v>
          </cell>
        </row>
        <row r="52">
          <cell r="A52" t="str">
            <v>Itabirito</v>
          </cell>
          <cell r="B52">
            <v>0.03</v>
          </cell>
        </row>
        <row r="53">
          <cell r="A53" t="str">
            <v>Itaguara</v>
          </cell>
          <cell r="B53">
            <v>0.05</v>
          </cell>
        </row>
        <row r="54">
          <cell r="A54" t="str">
            <v>Itajubá</v>
          </cell>
          <cell r="B54">
            <v>0.02</v>
          </cell>
        </row>
        <row r="55">
          <cell r="A55" t="str">
            <v>Itambacuri</v>
          </cell>
          <cell r="B55">
            <v>0.03</v>
          </cell>
        </row>
        <row r="56">
          <cell r="A56" t="str">
            <v>Itamonte</v>
          </cell>
          <cell r="B56">
            <v>0.03</v>
          </cell>
        </row>
        <row r="57">
          <cell r="A57" t="str">
            <v>Itanhomi</v>
          </cell>
          <cell r="B57">
            <v>0.04</v>
          </cell>
        </row>
        <row r="58">
          <cell r="A58" t="str">
            <v>Itaúna</v>
          </cell>
          <cell r="B58">
            <v>0.02</v>
          </cell>
        </row>
        <row r="59">
          <cell r="A59" t="str">
            <v>Ituiutaba</v>
          </cell>
          <cell r="B59">
            <v>0.04</v>
          </cell>
        </row>
        <row r="60">
          <cell r="A60" t="str">
            <v>Iturama</v>
          </cell>
          <cell r="B60">
            <v>0.03</v>
          </cell>
        </row>
        <row r="61">
          <cell r="A61" t="str">
            <v>Janaúba</v>
          </cell>
          <cell r="B61">
            <v>0.02</v>
          </cell>
        </row>
        <row r="62">
          <cell r="A62" t="str">
            <v>Januária</v>
          </cell>
          <cell r="B62">
            <v>0.03</v>
          </cell>
        </row>
        <row r="63">
          <cell r="A63" t="str">
            <v>João Pinheiro</v>
          </cell>
          <cell r="B63">
            <v>0.03</v>
          </cell>
        </row>
        <row r="64">
          <cell r="A64" t="str">
            <v>Juiz de Fora</v>
          </cell>
          <cell r="B64">
            <v>0.03</v>
          </cell>
        </row>
        <row r="65">
          <cell r="A65" t="str">
            <v>Lambari</v>
          </cell>
          <cell r="B65">
            <v>0.03</v>
          </cell>
        </row>
        <row r="66">
          <cell r="A66" t="str">
            <v>Lavras</v>
          </cell>
          <cell r="B66">
            <v>0.03</v>
          </cell>
        </row>
        <row r="67">
          <cell r="A67" t="str">
            <v>Leopoldina</v>
          </cell>
          <cell r="B67">
            <v>0.03</v>
          </cell>
        </row>
        <row r="68">
          <cell r="A68" t="str">
            <v>Luz</v>
          </cell>
          <cell r="B68">
            <v>0.03</v>
          </cell>
        </row>
        <row r="69">
          <cell r="A69" t="str">
            <v>Machado</v>
          </cell>
          <cell r="B69">
            <v>0.02</v>
          </cell>
        </row>
        <row r="70">
          <cell r="A70" t="str">
            <v>Malacacheta</v>
          </cell>
          <cell r="B70">
            <v>0.05</v>
          </cell>
        </row>
        <row r="71">
          <cell r="A71" t="str">
            <v>Manga</v>
          </cell>
          <cell r="B71">
            <v>0.03</v>
          </cell>
        </row>
        <row r="72">
          <cell r="A72" t="str">
            <v>Mariana</v>
          </cell>
          <cell r="B72">
            <v>0.03</v>
          </cell>
        </row>
        <row r="73">
          <cell r="A73" t="str">
            <v>Martinho Campos</v>
          </cell>
          <cell r="B73">
            <v>0.05</v>
          </cell>
        </row>
        <row r="74">
          <cell r="A74" t="str">
            <v>Mateus Leme</v>
          </cell>
          <cell r="B74">
            <v>0.02</v>
          </cell>
        </row>
        <row r="75">
          <cell r="A75" t="str">
            <v>Matozinhos</v>
          </cell>
          <cell r="B75">
            <v>0.02</v>
          </cell>
        </row>
        <row r="76">
          <cell r="A76" t="str">
            <v>Minas Novas</v>
          </cell>
          <cell r="B76">
            <v>0.03</v>
          </cell>
        </row>
        <row r="77">
          <cell r="A77" t="str">
            <v>Miradouro</v>
          </cell>
          <cell r="B77">
            <v>0.05</v>
          </cell>
        </row>
        <row r="78">
          <cell r="A78" t="str">
            <v>Miraí</v>
          </cell>
          <cell r="B78">
            <v>0.03</v>
          </cell>
        </row>
        <row r="79">
          <cell r="A79" t="str">
            <v>Monte Azul</v>
          </cell>
          <cell r="B79">
            <v>0.03</v>
          </cell>
        </row>
        <row r="80">
          <cell r="A80" t="str">
            <v>Montes Claros</v>
          </cell>
          <cell r="B80">
            <v>0.03</v>
          </cell>
        </row>
        <row r="81">
          <cell r="A81" t="str">
            <v>Morada Nova de Minas</v>
          </cell>
          <cell r="B81">
            <v>0.02</v>
          </cell>
        </row>
        <row r="82">
          <cell r="A82" t="str">
            <v>Muriaé</v>
          </cell>
          <cell r="B82">
            <v>0.03</v>
          </cell>
        </row>
        <row r="83">
          <cell r="A83" t="str">
            <v>Muzambinho</v>
          </cell>
          <cell r="B83">
            <v>0.03</v>
          </cell>
        </row>
        <row r="84">
          <cell r="A84" t="str">
            <v>Nova Era</v>
          </cell>
          <cell r="B84">
            <v>0.03</v>
          </cell>
        </row>
        <row r="85">
          <cell r="A85" t="str">
            <v>Nova Lima</v>
          </cell>
          <cell r="B85">
            <v>0.03</v>
          </cell>
        </row>
        <row r="86">
          <cell r="A86" t="str">
            <v>Nova Ponte</v>
          </cell>
          <cell r="B86">
            <v>0.02</v>
          </cell>
        </row>
        <row r="87">
          <cell r="A87" t="str">
            <v>Nova Serrana</v>
          </cell>
          <cell r="B87">
            <v>0.02</v>
          </cell>
        </row>
        <row r="88">
          <cell r="A88" t="str">
            <v>Oliveira</v>
          </cell>
          <cell r="B88">
            <v>0.03</v>
          </cell>
        </row>
        <row r="89">
          <cell r="A89" t="str">
            <v>Ouro Fino</v>
          </cell>
          <cell r="B89">
            <v>0.05</v>
          </cell>
        </row>
        <row r="90">
          <cell r="A90" t="str">
            <v>Ouro Preto</v>
          </cell>
          <cell r="B90">
            <v>0.03</v>
          </cell>
        </row>
        <row r="91">
          <cell r="A91" t="str">
            <v>Pará de Minas</v>
          </cell>
          <cell r="B91">
            <v>0.03</v>
          </cell>
        </row>
        <row r="92">
          <cell r="A92" t="str">
            <v>Paracatu</v>
          </cell>
          <cell r="B92">
            <v>0.02</v>
          </cell>
        </row>
        <row r="93">
          <cell r="A93" t="str">
            <v>Paraopeba</v>
          </cell>
          <cell r="B93">
            <v>0.03</v>
          </cell>
        </row>
        <row r="94">
          <cell r="A94" t="str">
            <v>Passos</v>
          </cell>
          <cell r="B94">
            <v>0.03</v>
          </cell>
        </row>
        <row r="95">
          <cell r="A95" t="str">
            <v>Patos de Minas</v>
          </cell>
          <cell r="B95">
            <v>0.02</v>
          </cell>
        </row>
        <row r="96">
          <cell r="A96" t="str">
            <v>Pedro Leopoldo</v>
          </cell>
          <cell r="B96">
            <v>0.02</v>
          </cell>
        </row>
        <row r="97">
          <cell r="A97" t="str">
            <v>Pirapetinga</v>
          </cell>
          <cell r="B97">
            <v>0.02</v>
          </cell>
        </row>
        <row r="98">
          <cell r="A98" t="str">
            <v>Pirapora</v>
          </cell>
          <cell r="B98">
            <v>0.05</v>
          </cell>
        </row>
        <row r="99">
          <cell r="A99" t="str">
            <v>Pitangui</v>
          </cell>
          <cell r="B99">
            <v>0.02</v>
          </cell>
        </row>
        <row r="100">
          <cell r="A100" t="str">
            <v>Piunhi</v>
          </cell>
          <cell r="B100">
            <v>0.05</v>
          </cell>
        </row>
        <row r="101">
          <cell r="A101" t="str">
            <v>Poço Fundo</v>
          </cell>
          <cell r="B101">
            <v>0.03</v>
          </cell>
        </row>
        <row r="102">
          <cell r="A102" t="str">
            <v>Poços de Caldas</v>
          </cell>
          <cell r="B102">
            <v>0.05</v>
          </cell>
        </row>
        <row r="103">
          <cell r="A103" t="str">
            <v>Pompéu</v>
          </cell>
          <cell r="B103">
            <v>0.02</v>
          </cell>
        </row>
        <row r="104">
          <cell r="A104" t="str">
            <v>Ponte Nova</v>
          </cell>
          <cell r="B104">
            <v>0.03</v>
          </cell>
        </row>
        <row r="105">
          <cell r="A105" t="str">
            <v>Porteirinha</v>
          </cell>
          <cell r="B105">
            <v>0.03</v>
          </cell>
        </row>
        <row r="106">
          <cell r="A106" t="str">
            <v>Pouso Alegre</v>
          </cell>
          <cell r="B106">
            <v>0.02</v>
          </cell>
        </row>
        <row r="107">
          <cell r="A107" t="str">
            <v>Resplendor</v>
          </cell>
          <cell r="B107">
            <v>0.05</v>
          </cell>
        </row>
        <row r="108">
          <cell r="A108" t="str">
            <v>Ribeirão das Neves</v>
          </cell>
          <cell r="B108">
            <v>0.05</v>
          </cell>
        </row>
        <row r="109">
          <cell r="A109" t="str">
            <v>Rio Novo</v>
          </cell>
          <cell r="B109">
            <v>0.05</v>
          </cell>
        </row>
        <row r="110">
          <cell r="A110" t="str">
            <v>Rio Pardo de Minas</v>
          </cell>
          <cell r="B110">
            <v>0.05</v>
          </cell>
        </row>
        <row r="111">
          <cell r="A111" t="str">
            <v>Sabará</v>
          </cell>
          <cell r="B111">
            <v>0.02</v>
          </cell>
        </row>
        <row r="112">
          <cell r="A112" t="str">
            <v>Sacramento</v>
          </cell>
          <cell r="B112">
            <v>0.03</v>
          </cell>
        </row>
        <row r="113">
          <cell r="A113" t="str">
            <v>Salinas</v>
          </cell>
          <cell r="B113">
            <v>0.03</v>
          </cell>
        </row>
        <row r="114">
          <cell r="A114" t="str">
            <v>Santa Luzia</v>
          </cell>
          <cell r="B114">
            <v>0.05</v>
          </cell>
        </row>
        <row r="115">
          <cell r="A115" t="str">
            <v>Santa Maria do Suaçui</v>
          </cell>
          <cell r="B115">
            <v>0.05</v>
          </cell>
        </row>
        <row r="116">
          <cell r="A116" t="str">
            <v>Santa Rita do Sapucaí</v>
          </cell>
          <cell r="B116">
            <v>0.03</v>
          </cell>
        </row>
        <row r="117">
          <cell r="A117" t="str">
            <v>Santa Vitória</v>
          </cell>
          <cell r="B117">
            <v>0.04</v>
          </cell>
        </row>
        <row r="118">
          <cell r="A118" t="str">
            <v>Santo Antônio do Monte</v>
          </cell>
          <cell r="B118">
            <v>0.03</v>
          </cell>
        </row>
        <row r="119">
          <cell r="A119" t="str">
            <v>Santos Dumont</v>
          </cell>
          <cell r="B119">
            <v>0.03</v>
          </cell>
        </row>
        <row r="120">
          <cell r="A120" t="str">
            <v>São Francisco</v>
          </cell>
          <cell r="B120">
            <v>0.02</v>
          </cell>
        </row>
        <row r="121">
          <cell r="A121" t="str">
            <v>São Gonçalo do Sapucaí</v>
          </cell>
          <cell r="B121">
            <v>0.02</v>
          </cell>
        </row>
        <row r="122">
          <cell r="A122" t="str">
            <v>São João da Ponte</v>
          </cell>
          <cell r="B122">
            <v>0.05</v>
          </cell>
        </row>
        <row r="123">
          <cell r="A123" t="str">
            <v>São João Del Rey</v>
          </cell>
          <cell r="B123">
            <v>0.05</v>
          </cell>
        </row>
        <row r="124">
          <cell r="A124" t="str">
            <v>São Joaquim de Bicas</v>
          </cell>
          <cell r="B124">
            <v>0.02</v>
          </cell>
        </row>
        <row r="125">
          <cell r="A125" t="str">
            <v>São Lourenço</v>
          </cell>
          <cell r="B125">
            <v>0.03</v>
          </cell>
        </row>
        <row r="126">
          <cell r="A126" t="str">
            <v>São Romão</v>
          </cell>
          <cell r="B126">
            <v>0.03</v>
          </cell>
        </row>
        <row r="127">
          <cell r="A127" t="str">
            <v>São Sebastião do Paraíso</v>
          </cell>
          <cell r="B127">
            <v>0.03</v>
          </cell>
        </row>
        <row r="128">
          <cell r="A128" t="str">
            <v>Sete Lagoas</v>
          </cell>
          <cell r="B128">
            <v>0.03</v>
          </cell>
        </row>
        <row r="129">
          <cell r="A129" t="str">
            <v>Taiobeiras</v>
          </cell>
          <cell r="B129">
            <v>0.03</v>
          </cell>
        </row>
        <row r="130">
          <cell r="A130" t="str">
            <v>Teófilo Otoni</v>
          </cell>
          <cell r="B130">
            <v>0.03</v>
          </cell>
        </row>
        <row r="131">
          <cell r="A131" t="str">
            <v>Timóteo</v>
          </cell>
          <cell r="B131">
            <v>0.03</v>
          </cell>
        </row>
        <row r="132">
          <cell r="A132" t="str">
            <v>Três Corações</v>
          </cell>
          <cell r="B132">
            <v>0.03</v>
          </cell>
        </row>
        <row r="133">
          <cell r="A133" t="str">
            <v>Três Pontas</v>
          </cell>
          <cell r="B133">
            <v>2.5000000000000001E-2</v>
          </cell>
        </row>
        <row r="134">
          <cell r="A134" t="str">
            <v>Tupaciguara</v>
          </cell>
          <cell r="B134">
            <v>0.02</v>
          </cell>
        </row>
        <row r="135">
          <cell r="A135" t="str">
            <v>Turmalina</v>
          </cell>
          <cell r="B135">
            <v>0.03</v>
          </cell>
        </row>
        <row r="136">
          <cell r="A136" t="str">
            <v>Ubá</v>
          </cell>
          <cell r="B136">
            <v>0.03</v>
          </cell>
        </row>
        <row r="137">
          <cell r="A137" t="str">
            <v>Uberaba</v>
          </cell>
          <cell r="B137">
            <v>0.03</v>
          </cell>
        </row>
        <row r="138">
          <cell r="A138" t="str">
            <v>Uberlândia</v>
          </cell>
          <cell r="B138">
            <v>0.03</v>
          </cell>
        </row>
        <row r="139">
          <cell r="A139" t="str">
            <v>Varginha</v>
          </cell>
          <cell r="B139">
            <v>0.03</v>
          </cell>
        </row>
        <row r="140">
          <cell r="A140" t="str">
            <v>Vespasiano</v>
          </cell>
          <cell r="B140">
            <v>0.03</v>
          </cell>
        </row>
        <row r="141">
          <cell r="A141" t="str">
            <v>Viçosa</v>
          </cell>
          <cell r="B141">
            <v>3.5000000000000003E-2</v>
          </cell>
        </row>
      </sheetData>
      <sheetData sheetId="1">
        <row r="10">
          <cell r="Z10">
            <v>81.430000000000007</v>
          </cell>
        </row>
      </sheetData>
      <sheetData sheetId="2">
        <row r="11">
          <cell r="I11">
            <v>5.87</v>
          </cell>
        </row>
      </sheetData>
      <sheetData sheetId="3">
        <row r="36">
          <cell r="I36">
            <v>180.25</v>
          </cell>
        </row>
      </sheetData>
      <sheetData sheetId="4">
        <row r="33">
          <cell r="F33">
            <v>41.29</v>
          </cell>
        </row>
      </sheetData>
      <sheetData sheetId="5">
        <row r="7">
          <cell r="E7" t="str">
            <v>Encarregado da Limpeza - 220 h</v>
          </cell>
        </row>
      </sheetData>
      <sheetData sheetId="6">
        <row r="3">
          <cell r="B3" t="str">
            <v>Alto Paranaiba</v>
          </cell>
          <cell r="C3">
            <v>19.440000000000001</v>
          </cell>
          <cell r="D3">
            <v>0</v>
          </cell>
          <cell r="E3">
            <v>0</v>
          </cell>
          <cell r="F3">
            <v>0</v>
          </cell>
          <cell r="G3">
            <v>219.02</v>
          </cell>
          <cell r="H3">
            <v>0</v>
          </cell>
        </row>
        <row r="4">
          <cell r="B4" t="str">
            <v>Araxá</v>
          </cell>
          <cell r="C4">
            <v>33.22</v>
          </cell>
          <cell r="D4">
            <v>0</v>
          </cell>
          <cell r="E4">
            <v>0</v>
          </cell>
          <cell r="F4">
            <v>0</v>
          </cell>
          <cell r="G4">
            <v>14</v>
          </cell>
          <cell r="H4">
            <v>0</v>
          </cell>
        </row>
        <row r="5">
          <cell r="B5" t="str">
            <v>Cataguases</v>
          </cell>
          <cell r="C5">
            <v>32.049999999999997</v>
          </cell>
          <cell r="D5">
            <v>0</v>
          </cell>
          <cell r="E5">
            <v>0</v>
          </cell>
          <cell r="F5">
            <v>0</v>
          </cell>
          <cell r="G5">
            <v>14</v>
          </cell>
          <cell r="H5">
            <v>0</v>
          </cell>
        </row>
        <row r="6">
          <cell r="B6" t="str">
            <v>Curvelo</v>
          </cell>
          <cell r="C6">
            <v>28.19</v>
          </cell>
          <cell r="D6">
            <v>0</v>
          </cell>
          <cell r="E6">
            <v>0</v>
          </cell>
          <cell r="F6">
            <v>0</v>
          </cell>
          <cell r="G6">
            <v>14</v>
          </cell>
          <cell r="H6">
            <v>0</v>
          </cell>
        </row>
        <row r="7">
          <cell r="B7" t="str">
            <v>Divinopolis</v>
          </cell>
          <cell r="C7">
            <v>28.19</v>
          </cell>
          <cell r="D7">
            <v>0</v>
          </cell>
          <cell r="E7">
            <v>0</v>
          </cell>
          <cell r="F7">
            <v>0</v>
          </cell>
          <cell r="G7">
            <v>14</v>
          </cell>
          <cell r="H7">
            <v>0</v>
          </cell>
        </row>
        <row r="8">
          <cell r="B8" t="str">
            <v>Fethemg Interior</v>
          </cell>
          <cell r="C8">
            <v>0</v>
          </cell>
          <cell r="D8">
            <v>8.43</v>
          </cell>
          <cell r="E8">
            <v>0</v>
          </cell>
          <cell r="F8">
            <v>0</v>
          </cell>
          <cell r="G8">
            <v>14</v>
          </cell>
          <cell r="H8">
            <v>0</v>
          </cell>
        </row>
        <row r="9">
          <cell r="B9" t="str">
            <v>Fethemg RM</v>
          </cell>
          <cell r="C9">
            <v>0</v>
          </cell>
          <cell r="D9">
            <v>8.43</v>
          </cell>
          <cell r="E9">
            <v>0</v>
          </cell>
          <cell r="F9">
            <v>0</v>
          </cell>
          <cell r="G9">
            <v>14</v>
          </cell>
          <cell r="H9">
            <v>0</v>
          </cell>
        </row>
        <row r="10">
          <cell r="B10" t="str">
            <v>Gov. Valadares</v>
          </cell>
          <cell r="C10">
            <v>28.19</v>
          </cell>
          <cell r="D10">
            <v>0</v>
          </cell>
          <cell r="E10">
            <v>0</v>
          </cell>
          <cell r="F10">
            <v>0</v>
          </cell>
          <cell r="G10">
            <v>14</v>
          </cell>
          <cell r="H10">
            <v>0</v>
          </cell>
        </row>
        <row r="11">
          <cell r="B11" t="str">
            <v>Itabira</v>
          </cell>
          <cell r="C11">
            <v>28.19</v>
          </cell>
          <cell r="D11">
            <v>0</v>
          </cell>
          <cell r="E11">
            <v>0</v>
          </cell>
          <cell r="F11">
            <v>0</v>
          </cell>
          <cell r="G11">
            <v>14</v>
          </cell>
          <cell r="H11">
            <v>0</v>
          </cell>
        </row>
        <row r="12">
          <cell r="B12" t="str">
            <v>Juiz de Fora</v>
          </cell>
          <cell r="C12">
            <v>17.5</v>
          </cell>
          <cell r="D12">
            <v>8.5</v>
          </cell>
          <cell r="E12">
            <v>0</v>
          </cell>
          <cell r="F12">
            <v>0</v>
          </cell>
          <cell r="G12">
            <v>10</v>
          </cell>
          <cell r="H12">
            <v>0</v>
          </cell>
        </row>
        <row r="13">
          <cell r="B13" t="str">
            <v>Montes Claros</v>
          </cell>
          <cell r="C13">
            <v>28.19</v>
          </cell>
          <cell r="D13">
            <v>0</v>
          </cell>
          <cell r="E13">
            <v>0</v>
          </cell>
          <cell r="F13">
            <v>0</v>
          </cell>
          <cell r="G13">
            <v>14</v>
          </cell>
          <cell r="H13">
            <v>0</v>
          </cell>
        </row>
        <row r="14">
          <cell r="B14" t="str">
            <v>Região de Divinopolis</v>
          </cell>
          <cell r="C14">
            <v>28.19</v>
          </cell>
          <cell r="D14">
            <v>0</v>
          </cell>
          <cell r="E14">
            <v>0</v>
          </cell>
          <cell r="F14">
            <v>0</v>
          </cell>
          <cell r="G14">
            <v>14</v>
          </cell>
          <cell r="H14">
            <v>0</v>
          </cell>
        </row>
        <row r="15">
          <cell r="B15" t="str">
            <v>Região de Juiz de Fora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14</v>
          </cell>
          <cell r="H15">
            <v>0</v>
          </cell>
        </row>
        <row r="16">
          <cell r="B16" t="str">
            <v>Região de Ouro Preto</v>
          </cell>
          <cell r="C16">
            <v>28.19</v>
          </cell>
          <cell r="D16">
            <v>0</v>
          </cell>
          <cell r="E16">
            <v>0</v>
          </cell>
          <cell r="F16">
            <v>0</v>
          </cell>
          <cell r="G16">
            <v>14</v>
          </cell>
          <cell r="H16">
            <v>0</v>
          </cell>
        </row>
        <row r="17">
          <cell r="B17" t="str">
            <v>Região de São Lourenço</v>
          </cell>
          <cell r="C17">
            <v>26.62</v>
          </cell>
          <cell r="D17">
            <v>0</v>
          </cell>
          <cell r="E17">
            <v>0</v>
          </cell>
          <cell r="F17">
            <v>0</v>
          </cell>
          <cell r="G17">
            <v>12.7</v>
          </cell>
          <cell r="H17">
            <v>0</v>
          </cell>
        </row>
        <row r="18">
          <cell r="B18" t="str">
            <v>Região de Teófilo Otoni</v>
          </cell>
          <cell r="C18">
            <v>26.1</v>
          </cell>
          <cell r="D18">
            <v>0</v>
          </cell>
          <cell r="E18">
            <v>0</v>
          </cell>
          <cell r="F18">
            <v>0</v>
          </cell>
          <cell r="G18">
            <v>12.7</v>
          </cell>
          <cell r="H18">
            <v>0</v>
          </cell>
        </row>
        <row r="19">
          <cell r="B19" t="str">
            <v>Região Uberaba</v>
          </cell>
          <cell r="C19">
            <v>28.19</v>
          </cell>
          <cell r="D19">
            <v>0</v>
          </cell>
          <cell r="E19">
            <v>0</v>
          </cell>
          <cell r="F19">
            <v>0</v>
          </cell>
          <cell r="G19">
            <v>14</v>
          </cell>
          <cell r="H19">
            <v>0</v>
          </cell>
        </row>
        <row r="20">
          <cell r="B20" t="str">
            <v>São Lourenço</v>
          </cell>
          <cell r="C20">
            <v>26.62</v>
          </cell>
          <cell r="D20">
            <v>0</v>
          </cell>
          <cell r="E20">
            <v>0</v>
          </cell>
          <cell r="F20">
            <v>0</v>
          </cell>
          <cell r="G20">
            <v>12.7</v>
          </cell>
          <cell r="H20">
            <v>0</v>
          </cell>
        </row>
        <row r="21">
          <cell r="B21" t="str">
            <v>SEAC</v>
          </cell>
          <cell r="C21">
            <v>41.03</v>
          </cell>
          <cell r="D21">
            <v>8.43</v>
          </cell>
          <cell r="E21">
            <v>0</v>
          </cell>
          <cell r="F21">
            <v>0</v>
          </cell>
          <cell r="G21">
            <v>14</v>
          </cell>
          <cell r="H21">
            <v>0</v>
          </cell>
        </row>
        <row r="22">
          <cell r="B22" t="str">
            <v>SECI</v>
          </cell>
          <cell r="C22">
            <v>28.19</v>
          </cell>
          <cell r="D22">
            <v>0</v>
          </cell>
          <cell r="E22">
            <v>0</v>
          </cell>
          <cell r="F22">
            <v>0</v>
          </cell>
          <cell r="G22">
            <v>14</v>
          </cell>
          <cell r="H22">
            <v>0</v>
          </cell>
        </row>
        <row r="23">
          <cell r="B23" t="str">
            <v>Seethur</v>
          </cell>
          <cell r="C23">
            <v>28.19</v>
          </cell>
          <cell r="D23">
            <v>0</v>
          </cell>
          <cell r="E23">
            <v>0</v>
          </cell>
          <cell r="F23">
            <v>0</v>
          </cell>
          <cell r="G23">
            <v>14</v>
          </cell>
          <cell r="H23">
            <v>0</v>
          </cell>
        </row>
        <row r="24">
          <cell r="B24" t="str">
            <v>Sete Lagoas</v>
          </cell>
          <cell r="C24">
            <v>28.19</v>
          </cell>
          <cell r="D24">
            <v>0</v>
          </cell>
          <cell r="E24">
            <v>0</v>
          </cell>
          <cell r="F24">
            <v>0</v>
          </cell>
          <cell r="G24">
            <v>14</v>
          </cell>
          <cell r="H24">
            <v>0</v>
          </cell>
        </row>
        <row r="25">
          <cell r="B25" t="str">
            <v>Sethac Norte de Minas</v>
          </cell>
          <cell r="C25">
            <v>28.19</v>
          </cell>
          <cell r="D25">
            <v>0</v>
          </cell>
          <cell r="E25">
            <v>0</v>
          </cell>
          <cell r="F25">
            <v>0</v>
          </cell>
          <cell r="G25">
            <v>14</v>
          </cell>
          <cell r="H25">
            <v>0</v>
          </cell>
        </row>
        <row r="26">
          <cell r="B26" t="str">
            <v>Sind - Asseio</v>
          </cell>
          <cell r="C26">
            <v>0</v>
          </cell>
          <cell r="D26">
            <v>8.43</v>
          </cell>
          <cell r="E26">
            <v>41.03</v>
          </cell>
          <cell r="F26">
            <v>0</v>
          </cell>
          <cell r="G26">
            <v>14</v>
          </cell>
          <cell r="H26">
            <v>0</v>
          </cell>
        </row>
        <row r="27">
          <cell r="B27" t="str">
            <v>Sintell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11.67</v>
          </cell>
          <cell r="H27">
            <v>0</v>
          </cell>
        </row>
        <row r="28">
          <cell r="B28" t="str">
            <v>Teófilo Otoni</v>
          </cell>
          <cell r="C28">
            <v>26.1</v>
          </cell>
          <cell r="D28">
            <v>0</v>
          </cell>
          <cell r="E28">
            <v>0</v>
          </cell>
          <cell r="F28">
            <v>0</v>
          </cell>
          <cell r="G28">
            <v>12.7</v>
          </cell>
          <cell r="H28">
            <v>0</v>
          </cell>
        </row>
        <row r="29">
          <cell r="B29" t="str">
            <v>Uberaba</v>
          </cell>
          <cell r="C29">
            <v>28.19</v>
          </cell>
          <cell r="D29">
            <v>0</v>
          </cell>
          <cell r="E29">
            <v>0</v>
          </cell>
          <cell r="F29">
            <v>0</v>
          </cell>
          <cell r="G29">
            <v>14</v>
          </cell>
          <cell r="H29">
            <v>0</v>
          </cell>
        </row>
        <row r="30">
          <cell r="B30" t="str">
            <v>Uberlândia</v>
          </cell>
          <cell r="C30">
            <v>19.440000000000001</v>
          </cell>
          <cell r="D30">
            <v>0</v>
          </cell>
          <cell r="E30">
            <v>0</v>
          </cell>
          <cell r="F30">
            <v>0</v>
          </cell>
          <cell r="G30">
            <v>219.02</v>
          </cell>
          <cell r="H30">
            <v>0</v>
          </cell>
        </row>
        <row r="31">
          <cell r="B31" t="str">
            <v>Vespasiano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14</v>
          </cell>
          <cell r="H31">
            <v>0</v>
          </cell>
        </row>
        <row r="35">
          <cell r="B35" t="str">
            <v>Águas Formosas</v>
          </cell>
          <cell r="C35">
            <v>3.1</v>
          </cell>
          <cell r="D35">
            <v>1.1000000000000001</v>
          </cell>
          <cell r="E35">
            <v>4.2</v>
          </cell>
        </row>
        <row r="36">
          <cell r="B36" t="str">
            <v>Aiuruoca</v>
          </cell>
          <cell r="C36">
            <v>3.1</v>
          </cell>
          <cell r="D36">
            <v>1.1000000000000001</v>
          </cell>
          <cell r="E36">
            <v>4.2</v>
          </cell>
        </row>
        <row r="37">
          <cell r="B37" t="str">
            <v>Alfenas</v>
          </cell>
          <cell r="C37">
            <v>3.1</v>
          </cell>
          <cell r="D37">
            <v>1.1000000000000001</v>
          </cell>
          <cell r="E37">
            <v>4.2</v>
          </cell>
        </row>
        <row r="38">
          <cell r="B38" t="str">
            <v>Almenara</v>
          </cell>
          <cell r="C38">
            <v>3.1</v>
          </cell>
          <cell r="D38">
            <v>1.1000000000000001</v>
          </cell>
          <cell r="E38">
            <v>4.2</v>
          </cell>
        </row>
        <row r="39">
          <cell r="B39" t="str">
            <v>Andradas</v>
          </cell>
          <cell r="C39">
            <v>3.1</v>
          </cell>
          <cell r="D39">
            <v>1.1000000000000001</v>
          </cell>
          <cell r="E39">
            <v>4.2</v>
          </cell>
        </row>
        <row r="40">
          <cell r="B40" t="str">
            <v>Araçuaí</v>
          </cell>
          <cell r="C40">
            <v>3.1</v>
          </cell>
          <cell r="D40">
            <v>1.1000000000000001</v>
          </cell>
          <cell r="E40">
            <v>4.2</v>
          </cell>
        </row>
        <row r="41">
          <cell r="B41" t="str">
            <v>Araguari</v>
          </cell>
          <cell r="C41">
            <v>3.1</v>
          </cell>
          <cell r="D41">
            <v>1.1000000000000001</v>
          </cell>
          <cell r="E41">
            <v>4.2</v>
          </cell>
        </row>
        <row r="42">
          <cell r="B42" t="str">
            <v>Araxá</v>
          </cell>
          <cell r="C42">
            <v>3.1</v>
          </cell>
          <cell r="D42">
            <v>1.1000000000000001</v>
          </cell>
          <cell r="E42">
            <v>4.2</v>
          </cell>
        </row>
        <row r="43">
          <cell r="B43" t="str">
            <v>Arcos</v>
          </cell>
          <cell r="C43">
            <v>3.1</v>
          </cell>
          <cell r="D43">
            <v>1.1000000000000001</v>
          </cell>
          <cell r="E43">
            <v>4.2</v>
          </cell>
        </row>
        <row r="44">
          <cell r="B44" t="str">
            <v>Arinos</v>
          </cell>
          <cell r="C44">
            <v>3.1</v>
          </cell>
          <cell r="D44">
            <v>1.1000000000000001</v>
          </cell>
          <cell r="E44">
            <v>4.2</v>
          </cell>
        </row>
        <row r="45">
          <cell r="B45" t="str">
            <v>Barbacena</v>
          </cell>
          <cell r="C45">
            <v>3.1</v>
          </cell>
          <cell r="D45">
            <v>1.1000000000000001</v>
          </cell>
          <cell r="E45">
            <v>4.2</v>
          </cell>
        </row>
        <row r="46">
          <cell r="B46" t="str">
            <v>Belo Horizonte</v>
          </cell>
          <cell r="C46">
            <v>3.1</v>
          </cell>
          <cell r="D46">
            <v>1.1000000000000001</v>
          </cell>
          <cell r="E46">
            <v>4.2</v>
          </cell>
        </row>
        <row r="47">
          <cell r="B47" t="str">
            <v>Betim</v>
          </cell>
          <cell r="C47">
            <v>3.1</v>
          </cell>
          <cell r="D47">
            <v>1.1000000000000001</v>
          </cell>
          <cell r="E47">
            <v>4.2</v>
          </cell>
        </row>
        <row r="48">
          <cell r="B48" t="str">
            <v>Boa Esperança</v>
          </cell>
          <cell r="C48">
            <v>3.1</v>
          </cell>
          <cell r="D48">
            <v>1.1000000000000001</v>
          </cell>
          <cell r="E48">
            <v>4.2</v>
          </cell>
        </row>
        <row r="49">
          <cell r="B49" t="str">
            <v>Caeté</v>
          </cell>
          <cell r="C49">
            <v>3.1</v>
          </cell>
          <cell r="D49">
            <v>1.1000000000000001</v>
          </cell>
          <cell r="E49">
            <v>4.2</v>
          </cell>
        </row>
        <row r="50">
          <cell r="B50" t="str">
            <v>Campo Belo</v>
          </cell>
          <cell r="C50">
            <v>3.1</v>
          </cell>
          <cell r="D50">
            <v>1.1000000000000001</v>
          </cell>
          <cell r="E50">
            <v>4.2</v>
          </cell>
        </row>
        <row r="51">
          <cell r="B51" t="str">
            <v>Capelinha</v>
          </cell>
          <cell r="C51">
            <v>3.1</v>
          </cell>
          <cell r="D51">
            <v>1.1000000000000001</v>
          </cell>
          <cell r="E51">
            <v>4.2</v>
          </cell>
        </row>
        <row r="52">
          <cell r="B52" t="str">
            <v>Carangola</v>
          </cell>
          <cell r="C52">
            <v>3.1</v>
          </cell>
          <cell r="D52">
            <v>1.1000000000000001</v>
          </cell>
          <cell r="E52">
            <v>4.2</v>
          </cell>
        </row>
        <row r="53">
          <cell r="B53" t="str">
            <v>Caratinga</v>
          </cell>
          <cell r="C53">
            <v>3.1</v>
          </cell>
          <cell r="D53">
            <v>1.1000000000000001</v>
          </cell>
          <cell r="E53">
            <v>4.2</v>
          </cell>
        </row>
        <row r="54">
          <cell r="B54" t="str">
            <v>Carmo do Paranaíba</v>
          </cell>
          <cell r="C54">
            <v>3.1</v>
          </cell>
          <cell r="D54">
            <v>1.1000000000000001</v>
          </cell>
          <cell r="E54">
            <v>4.2</v>
          </cell>
        </row>
        <row r="55">
          <cell r="B55" t="str">
            <v>Carmópolis de Minas</v>
          </cell>
          <cell r="C55">
            <v>3.1</v>
          </cell>
          <cell r="D55">
            <v>1.1000000000000001</v>
          </cell>
          <cell r="E55">
            <v>4.2</v>
          </cell>
        </row>
        <row r="56">
          <cell r="B56" t="str">
            <v>Cássia</v>
          </cell>
          <cell r="C56">
            <v>3.1</v>
          </cell>
          <cell r="D56">
            <v>1.1000000000000001</v>
          </cell>
          <cell r="E56">
            <v>4.2</v>
          </cell>
        </row>
        <row r="57">
          <cell r="B57" t="str">
            <v>Cláudio</v>
          </cell>
          <cell r="C57">
            <v>3.1</v>
          </cell>
          <cell r="D57">
            <v>1.1000000000000001</v>
          </cell>
          <cell r="E57">
            <v>4.2</v>
          </cell>
        </row>
        <row r="58">
          <cell r="B58" t="str">
            <v>Congonhas</v>
          </cell>
          <cell r="C58">
            <v>3.1</v>
          </cell>
          <cell r="D58">
            <v>1.1000000000000001</v>
          </cell>
          <cell r="E58">
            <v>4.2</v>
          </cell>
        </row>
        <row r="59">
          <cell r="B59" t="str">
            <v>Conquista</v>
          </cell>
          <cell r="C59">
            <v>3.1</v>
          </cell>
          <cell r="D59">
            <v>1.1000000000000001</v>
          </cell>
          <cell r="E59">
            <v>4.2</v>
          </cell>
        </row>
        <row r="60">
          <cell r="B60" t="str">
            <v>Conselheiro Lafaiete</v>
          </cell>
          <cell r="C60">
            <v>3.1</v>
          </cell>
          <cell r="D60">
            <v>1.1000000000000001</v>
          </cell>
          <cell r="E60">
            <v>4.2</v>
          </cell>
        </row>
        <row r="61">
          <cell r="B61" t="str">
            <v>Conselheiro Pena</v>
          </cell>
          <cell r="C61">
            <v>3.1</v>
          </cell>
          <cell r="D61">
            <v>1.1000000000000001</v>
          </cell>
          <cell r="E61">
            <v>4.2</v>
          </cell>
        </row>
        <row r="62">
          <cell r="B62" t="str">
            <v>Contagem</v>
          </cell>
          <cell r="C62">
            <v>3.1</v>
          </cell>
          <cell r="D62">
            <v>1.1000000000000001</v>
          </cell>
          <cell r="E62">
            <v>4.2</v>
          </cell>
        </row>
        <row r="63">
          <cell r="B63" t="str">
            <v>Corinto</v>
          </cell>
          <cell r="C63">
            <v>3.1</v>
          </cell>
          <cell r="D63">
            <v>1.1000000000000001</v>
          </cell>
          <cell r="E63">
            <v>4.2</v>
          </cell>
        </row>
        <row r="64">
          <cell r="B64" t="str">
            <v>Coromandel</v>
          </cell>
          <cell r="C64">
            <v>3.1</v>
          </cell>
          <cell r="D64">
            <v>1.1000000000000001</v>
          </cell>
          <cell r="E64">
            <v>4.2</v>
          </cell>
        </row>
        <row r="65">
          <cell r="B65" t="str">
            <v>Diamantina</v>
          </cell>
          <cell r="C65">
            <v>3.1</v>
          </cell>
          <cell r="D65">
            <v>1.1000000000000001</v>
          </cell>
          <cell r="E65">
            <v>4.2</v>
          </cell>
        </row>
        <row r="66">
          <cell r="B66" t="str">
            <v>Divinópolis</v>
          </cell>
          <cell r="C66">
            <v>3.1</v>
          </cell>
          <cell r="D66">
            <v>1.1000000000000001</v>
          </cell>
          <cell r="E66">
            <v>4.2</v>
          </cell>
        </row>
        <row r="67">
          <cell r="B67" t="str">
            <v>Formiga</v>
          </cell>
          <cell r="C67">
            <v>3.1</v>
          </cell>
          <cell r="D67">
            <v>1.1000000000000001</v>
          </cell>
          <cell r="E67">
            <v>4.2</v>
          </cell>
        </row>
        <row r="68">
          <cell r="B68" t="str">
            <v>Frutal</v>
          </cell>
          <cell r="C68">
            <v>3.1</v>
          </cell>
          <cell r="D68">
            <v>1.1000000000000001</v>
          </cell>
          <cell r="E68">
            <v>4.2</v>
          </cell>
        </row>
        <row r="69">
          <cell r="B69" t="str">
            <v>Governador Valadares</v>
          </cell>
          <cell r="C69">
            <v>3.1</v>
          </cell>
          <cell r="D69">
            <v>1.1000000000000001</v>
          </cell>
          <cell r="E69">
            <v>4.2</v>
          </cell>
        </row>
        <row r="70">
          <cell r="B70" t="str">
            <v>Guanhães</v>
          </cell>
          <cell r="C70">
            <v>3.1</v>
          </cell>
          <cell r="D70">
            <v>1.1000000000000001</v>
          </cell>
          <cell r="E70">
            <v>4.2</v>
          </cell>
        </row>
        <row r="71">
          <cell r="B71" t="str">
            <v>Ibiá</v>
          </cell>
          <cell r="C71">
            <v>3.1</v>
          </cell>
          <cell r="D71">
            <v>1.1000000000000001</v>
          </cell>
          <cell r="E71">
            <v>4.2</v>
          </cell>
        </row>
        <row r="72">
          <cell r="B72" t="str">
            <v>Ibiraci</v>
          </cell>
          <cell r="C72">
            <v>3.1</v>
          </cell>
          <cell r="D72">
            <v>1.1000000000000001</v>
          </cell>
          <cell r="E72">
            <v>4.2</v>
          </cell>
        </row>
        <row r="73">
          <cell r="B73" t="str">
            <v>Ibirité</v>
          </cell>
          <cell r="C73">
            <v>3.1</v>
          </cell>
          <cell r="D73">
            <v>1.1000000000000001</v>
          </cell>
          <cell r="E73">
            <v>4.2</v>
          </cell>
        </row>
        <row r="74">
          <cell r="B74" t="str">
            <v>Igarapé</v>
          </cell>
          <cell r="C74">
            <v>3.1</v>
          </cell>
          <cell r="D74">
            <v>1.1000000000000001</v>
          </cell>
          <cell r="E74">
            <v>4.2</v>
          </cell>
        </row>
        <row r="75">
          <cell r="B75" t="str">
            <v>Ipatinga</v>
          </cell>
          <cell r="C75">
            <v>3.1</v>
          </cell>
          <cell r="D75">
            <v>1.1000000000000001</v>
          </cell>
          <cell r="E75">
            <v>4.2</v>
          </cell>
        </row>
        <row r="76">
          <cell r="B76" t="str">
            <v>Itabira</v>
          </cell>
          <cell r="C76">
            <v>3.1</v>
          </cell>
          <cell r="D76">
            <v>1.1000000000000001</v>
          </cell>
          <cell r="E76">
            <v>4.2</v>
          </cell>
        </row>
        <row r="77">
          <cell r="B77" t="str">
            <v>Itabirito</v>
          </cell>
          <cell r="C77">
            <v>3.1</v>
          </cell>
          <cell r="D77">
            <v>1.1000000000000001</v>
          </cell>
          <cell r="E77">
            <v>4.2</v>
          </cell>
        </row>
        <row r="78">
          <cell r="B78" t="str">
            <v>Itaguara</v>
          </cell>
          <cell r="C78">
            <v>3.1</v>
          </cell>
          <cell r="D78">
            <v>1.1000000000000001</v>
          </cell>
          <cell r="E78">
            <v>4.2</v>
          </cell>
        </row>
        <row r="79">
          <cell r="B79" t="str">
            <v>Itajubá</v>
          </cell>
          <cell r="C79">
            <v>3.1</v>
          </cell>
          <cell r="D79">
            <v>1.1000000000000001</v>
          </cell>
          <cell r="E79">
            <v>4.2</v>
          </cell>
        </row>
        <row r="80">
          <cell r="B80" t="str">
            <v>Itambacuri</v>
          </cell>
          <cell r="C80">
            <v>3.1</v>
          </cell>
          <cell r="D80">
            <v>1.1000000000000001</v>
          </cell>
          <cell r="E80">
            <v>4.2</v>
          </cell>
        </row>
        <row r="81">
          <cell r="B81" t="str">
            <v>Itamonte</v>
          </cell>
          <cell r="C81">
            <v>3.1</v>
          </cell>
          <cell r="D81">
            <v>1.1000000000000001</v>
          </cell>
          <cell r="E81">
            <v>4.2</v>
          </cell>
        </row>
        <row r="82">
          <cell r="B82" t="str">
            <v>Itaúna</v>
          </cell>
          <cell r="C82">
            <v>3.1</v>
          </cell>
          <cell r="D82">
            <v>1.1000000000000001</v>
          </cell>
          <cell r="E82">
            <v>4.2</v>
          </cell>
        </row>
        <row r="83">
          <cell r="B83" t="str">
            <v>Ituiutaba</v>
          </cell>
          <cell r="C83">
            <v>3.1</v>
          </cell>
          <cell r="D83">
            <v>1.1000000000000001</v>
          </cell>
          <cell r="E83">
            <v>4.2</v>
          </cell>
        </row>
        <row r="84">
          <cell r="B84" t="str">
            <v>Iturama</v>
          </cell>
          <cell r="C84">
            <v>3.1</v>
          </cell>
          <cell r="D84">
            <v>1.1000000000000001</v>
          </cell>
          <cell r="E84">
            <v>4.2</v>
          </cell>
        </row>
        <row r="85">
          <cell r="B85" t="str">
            <v>Janaúba</v>
          </cell>
          <cell r="C85">
            <v>3.1</v>
          </cell>
          <cell r="D85">
            <v>1.1000000000000001</v>
          </cell>
          <cell r="E85">
            <v>4.2</v>
          </cell>
        </row>
        <row r="86">
          <cell r="B86" t="str">
            <v>Januária</v>
          </cell>
          <cell r="C86">
            <v>3.1</v>
          </cell>
          <cell r="D86">
            <v>1.1000000000000001</v>
          </cell>
          <cell r="E86">
            <v>4.2</v>
          </cell>
        </row>
        <row r="87">
          <cell r="B87" t="str">
            <v>João Pinheiro</v>
          </cell>
          <cell r="C87">
            <v>3.1</v>
          </cell>
          <cell r="D87">
            <v>1.1000000000000001</v>
          </cell>
          <cell r="E87">
            <v>4.2</v>
          </cell>
        </row>
        <row r="88">
          <cell r="B88" t="str">
            <v>Juiz de Fora</v>
          </cell>
          <cell r="C88">
            <v>3.1</v>
          </cell>
          <cell r="D88">
            <v>1.1000000000000001</v>
          </cell>
          <cell r="E88">
            <v>4.2</v>
          </cell>
        </row>
        <row r="89">
          <cell r="B89" t="str">
            <v>Lambari</v>
          </cell>
          <cell r="C89">
            <v>3.1</v>
          </cell>
          <cell r="D89">
            <v>1.1000000000000001</v>
          </cell>
          <cell r="E89">
            <v>4.2</v>
          </cell>
        </row>
        <row r="90">
          <cell r="B90" t="str">
            <v>Lavras</v>
          </cell>
          <cell r="C90">
            <v>3.1</v>
          </cell>
          <cell r="D90">
            <v>1.1000000000000001</v>
          </cell>
          <cell r="E90">
            <v>4.2</v>
          </cell>
        </row>
        <row r="91">
          <cell r="B91" t="str">
            <v>Leopoldina</v>
          </cell>
          <cell r="C91">
            <v>3.1</v>
          </cell>
          <cell r="D91">
            <v>1.1000000000000001</v>
          </cell>
          <cell r="E91">
            <v>4.2</v>
          </cell>
        </row>
        <row r="92">
          <cell r="B92" t="str">
            <v>Luz</v>
          </cell>
          <cell r="C92">
            <v>3.1</v>
          </cell>
          <cell r="D92">
            <v>1.1000000000000001</v>
          </cell>
          <cell r="E92">
            <v>4.2</v>
          </cell>
        </row>
        <row r="93">
          <cell r="B93" t="str">
            <v>Machado</v>
          </cell>
          <cell r="C93">
            <v>3.1</v>
          </cell>
          <cell r="D93">
            <v>1.1000000000000001</v>
          </cell>
          <cell r="E93">
            <v>4.2</v>
          </cell>
        </row>
        <row r="94">
          <cell r="B94" t="str">
            <v>Manga</v>
          </cell>
          <cell r="C94">
            <v>3.1</v>
          </cell>
          <cell r="D94">
            <v>1.1000000000000001</v>
          </cell>
          <cell r="E94">
            <v>4.2</v>
          </cell>
        </row>
        <row r="95">
          <cell r="B95" t="str">
            <v>Martinho Campos</v>
          </cell>
          <cell r="C95">
            <v>3.1</v>
          </cell>
          <cell r="D95">
            <v>1.1000000000000001</v>
          </cell>
          <cell r="E95">
            <v>4.2</v>
          </cell>
        </row>
        <row r="96">
          <cell r="B96" t="str">
            <v>Mateus Leme</v>
          </cell>
          <cell r="C96">
            <v>3.1</v>
          </cell>
          <cell r="D96">
            <v>1.1000000000000001</v>
          </cell>
          <cell r="E96">
            <v>4.2</v>
          </cell>
        </row>
        <row r="97">
          <cell r="B97" t="str">
            <v>Minas Novas</v>
          </cell>
          <cell r="C97">
            <v>3.1</v>
          </cell>
          <cell r="D97">
            <v>1.1000000000000001</v>
          </cell>
          <cell r="E97">
            <v>4.2</v>
          </cell>
        </row>
        <row r="98">
          <cell r="B98" t="str">
            <v>Miradouro</v>
          </cell>
          <cell r="C98">
            <v>3.1</v>
          </cell>
          <cell r="D98">
            <v>1.1000000000000001</v>
          </cell>
          <cell r="E98">
            <v>4.2</v>
          </cell>
        </row>
        <row r="99">
          <cell r="B99" t="str">
            <v>Miraí</v>
          </cell>
          <cell r="C99">
            <v>3.1</v>
          </cell>
          <cell r="D99">
            <v>1.1000000000000001</v>
          </cell>
          <cell r="E99">
            <v>4.2</v>
          </cell>
        </row>
        <row r="100">
          <cell r="B100" t="str">
            <v>Monte Azul</v>
          </cell>
          <cell r="C100">
            <v>3.1</v>
          </cell>
          <cell r="D100">
            <v>1.1000000000000001</v>
          </cell>
          <cell r="E100">
            <v>4.2</v>
          </cell>
        </row>
        <row r="101">
          <cell r="B101" t="str">
            <v>Montes Claros</v>
          </cell>
          <cell r="C101">
            <v>3.1</v>
          </cell>
          <cell r="D101">
            <v>1.1000000000000001</v>
          </cell>
          <cell r="E101">
            <v>4.2</v>
          </cell>
        </row>
        <row r="102">
          <cell r="B102" t="str">
            <v>Morada Nova de Minas</v>
          </cell>
          <cell r="C102">
            <v>3.1</v>
          </cell>
          <cell r="D102">
            <v>1.1000000000000001</v>
          </cell>
          <cell r="E102">
            <v>4.2</v>
          </cell>
        </row>
        <row r="103">
          <cell r="B103" t="str">
            <v>Muriaé</v>
          </cell>
          <cell r="C103">
            <v>3.1</v>
          </cell>
          <cell r="D103">
            <v>1.1000000000000001</v>
          </cell>
          <cell r="E103">
            <v>4.2</v>
          </cell>
        </row>
        <row r="104">
          <cell r="B104" t="str">
            <v>Nova Lima</v>
          </cell>
          <cell r="C104">
            <v>3.1</v>
          </cell>
          <cell r="D104">
            <v>1.1000000000000001</v>
          </cell>
          <cell r="E104">
            <v>4.2</v>
          </cell>
        </row>
        <row r="105">
          <cell r="B105" t="str">
            <v>Nova Ponte</v>
          </cell>
          <cell r="C105">
            <v>3.1</v>
          </cell>
          <cell r="D105">
            <v>1.1000000000000001</v>
          </cell>
          <cell r="E105">
            <v>4.2</v>
          </cell>
        </row>
        <row r="106">
          <cell r="B106" t="str">
            <v>Nova Serrana</v>
          </cell>
          <cell r="C106">
            <v>3.1</v>
          </cell>
          <cell r="D106">
            <v>1.1000000000000001</v>
          </cell>
          <cell r="E106">
            <v>4.2</v>
          </cell>
        </row>
        <row r="107">
          <cell r="B107" t="str">
            <v>Oliveira</v>
          </cell>
          <cell r="C107">
            <v>3.1</v>
          </cell>
          <cell r="D107">
            <v>1.1000000000000001</v>
          </cell>
          <cell r="E107">
            <v>4.2</v>
          </cell>
        </row>
        <row r="108">
          <cell r="B108" t="str">
            <v>Ouro Fino</v>
          </cell>
          <cell r="C108">
            <v>3.1</v>
          </cell>
          <cell r="D108">
            <v>1.1000000000000001</v>
          </cell>
          <cell r="E108">
            <v>4.2</v>
          </cell>
        </row>
        <row r="109">
          <cell r="B109" t="str">
            <v>Ouro Preto</v>
          </cell>
          <cell r="C109">
            <v>3.1</v>
          </cell>
          <cell r="D109">
            <v>1.1000000000000001</v>
          </cell>
          <cell r="E109">
            <v>4.2</v>
          </cell>
        </row>
        <row r="110">
          <cell r="B110" t="str">
            <v>Pará de Minas</v>
          </cell>
          <cell r="C110">
            <v>3.1</v>
          </cell>
          <cell r="D110">
            <v>1.1000000000000001</v>
          </cell>
          <cell r="E110">
            <v>4.2</v>
          </cell>
        </row>
        <row r="111">
          <cell r="B111" t="str">
            <v>Passos</v>
          </cell>
          <cell r="C111">
            <v>3.1</v>
          </cell>
          <cell r="D111">
            <v>1.1000000000000001</v>
          </cell>
          <cell r="E111">
            <v>4.2</v>
          </cell>
        </row>
        <row r="112">
          <cell r="B112" t="str">
            <v>Patos de Minas</v>
          </cell>
          <cell r="C112">
            <v>3.1</v>
          </cell>
          <cell r="D112">
            <v>1.1000000000000001</v>
          </cell>
          <cell r="E112">
            <v>4.2</v>
          </cell>
        </row>
        <row r="113">
          <cell r="B113" t="str">
            <v>Pedro Leopoldo</v>
          </cell>
          <cell r="C113">
            <v>3.1</v>
          </cell>
          <cell r="D113">
            <v>1.1000000000000001</v>
          </cell>
          <cell r="E113">
            <v>4.2</v>
          </cell>
        </row>
        <row r="114">
          <cell r="B114" t="str">
            <v>Pitangui</v>
          </cell>
          <cell r="C114">
            <v>3.1</v>
          </cell>
          <cell r="D114">
            <v>1.1000000000000001</v>
          </cell>
          <cell r="E114">
            <v>4.2</v>
          </cell>
        </row>
        <row r="115">
          <cell r="B115" t="str">
            <v>Piunhi</v>
          </cell>
          <cell r="C115">
            <v>3.1</v>
          </cell>
          <cell r="D115">
            <v>1.1000000000000001</v>
          </cell>
          <cell r="E115">
            <v>4.2</v>
          </cell>
        </row>
        <row r="116">
          <cell r="B116" t="str">
            <v>Poço Fundo</v>
          </cell>
          <cell r="C116">
            <v>3.1</v>
          </cell>
          <cell r="D116">
            <v>1.1000000000000001</v>
          </cell>
          <cell r="E116">
            <v>4.2</v>
          </cell>
        </row>
        <row r="117">
          <cell r="B117" t="str">
            <v>Poços de Caldas</v>
          </cell>
          <cell r="C117">
            <v>3.1</v>
          </cell>
          <cell r="D117">
            <v>1.1000000000000001</v>
          </cell>
          <cell r="E117">
            <v>4.2</v>
          </cell>
        </row>
        <row r="118">
          <cell r="B118" t="str">
            <v>Ponte Nova</v>
          </cell>
          <cell r="C118">
            <v>3.1</v>
          </cell>
          <cell r="D118">
            <v>1.1000000000000001</v>
          </cell>
          <cell r="E118">
            <v>4.2</v>
          </cell>
        </row>
        <row r="119">
          <cell r="B119" t="str">
            <v>Porteirinha</v>
          </cell>
          <cell r="C119">
            <v>3.1</v>
          </cell>
          <cell r="D119">
            <v>1.1000000000000001</v>
          </cell>
          <cell r="E119">
            <v>4.2</v>
          </cell>
        </row>
        <row r="120">
          <cell r="B120" t="str">
            <v>Pouso Alegre</v>
          </cell>
          <cell r="C120">
            <v>3.1</v>
          </cell>
          <cell r="D120">
            <v>1.1000000000000001</v>
          </cell>
          <cell r="E120">
            <v>4.2</v>
          </cell>
        </row>
        <row r="121">
          <cell r="B121" t="str">
            <v>Resplendor</v>
          </cell>
          <cell r="C121">
            <v>3.1</v>
          </cell>
          <cell r="D121">
            <v>1.1000000000000001</v>
          </cell>
          <cell r="E121">
            <v>4.2</v>
          </cell>
        </row>
        <row r="122">
          <cell r="B122" t="str">
            <v>Ribeirão das Neves</v>
          </cell>
          <cell r="C122">
            <v>3.1</v>
          </cell>
          <cell r="D122">
            <v>1.1000000000000001</v>
          </cell>
          <cell r="E122">
            <v>4.2</v>
          </cell>
        </row>
        <row r="123">
          <cell r="B123" t="str">
            <v>Sabará</v>
          </cell>
          <cell r="C123">
            <v>3.1</v>
          </cell>
          <cell r="D123">
            <v>1.1000000000000001</v>
          </cell>
          <cell r="E123">
            <v>4.2</v>
          </cell>
        </row>
        <row r="124">
          <cell r="B124" t="str">
            <v>Sacramento</v>
          </cell>
          <cell r="C124">
            <v>3.1</v>
          </cell>
          <cell r="D124">
            <v>1.1000000000000001</v>
          </cell>
          <cell r="E124">
            <v>4.2</v>
          </cell>
        </row>
        <row r="125">
          <cell r="B125" t="str">
            <v>Salinas</v>
          </cell>
          <cell r="C125">
            <v>3.1</v>
          </cell>
          <cell r="D125">
            <v>1.1000000000000001</v>
          </cell>
          <cell r="E125">
            <v>4.2</v>
          </cell>
        </row>
        <row r="126">
          <cell r="B126" t="str">
            <v>Santa Rita do Sapucaí</v>
          </cell>
          <cell r="C126">
            <v>3.1</v>
          </cell>
          <cell r="D126">
            <v>1.1000000000000001</v>
          </cell>
          <cell r="E126">
            <v>4.2</v>
          </cell>
        </row>
        <row r="127">
          <cell r="B127" t="str">
            <v>Santa Vitória</v>
          </cell>
          <cell r="C127">
            <v>3.1</v>
          </cell>
          <cell r="D127">
            <v>1.1000000000000001</v>
          </cell>
          <cell r="E127">
            <v>4.2</v>
          </cell>
        </row>
        <row r="128">
          <cell r="B128" t="str">
            <v>Santo Antônio do Monte</v>
          </cell>
          <cell r="C128">
            <v>3.1</v>
          </cell>
          <cell r="D128">
            <v>1.1000000000000001</v>
          </cell>
          <cell r="E128">
            <v>4.2</v>
          </cell>
        </row>
        <row r="129">
          <cell r="B129" t="str">
            <v>São Francisco</v>
          </cell>
          <cell r="C129">
            <v>3.1</v>
          </cell>
          <cell r="D129">
            <v>1.1000000000000001</v>
          </cell>
          <cell r="E129">
            <v>4.2</v>
          </cell>
        </row>
        <row r="130">
          <cell r="B130" t="str">
            <v>São Gonçalo do Sapucaí</v>
          </cell>
          <cell r="C130">
            <v>3.1</v>
          </cell>
          <cell r="D130">
            <v>1.1000000000000001</v>
          </cell>
          <cell r="E130">
            <v>4.2</v>
          </cell>
        </row>
        <row r="131">
          <cell r="B131" t="str">
            <v>São João da Ponte</v>
          </cell>
          <cell r="C131">
            <v>3.1</v>
          </cell>
          <cell r="D131">
            <v>1.1000000000000001</v>
          </cell>
          <cell r="E131">
            <v>4.2</v>
          </cell>
        </row>
        <row r="132">
          <cell r="B132" t="str">
            <v>São João Del Rey</v>
          </cell>
          <cell r="C132">
            <v>3.1</v>
          </cell>
          <cell r="D132">
            <v>1.1000000000000001</v>
          </cell>
          <cell r="E132">
            <v>4.2</v>
          </cell>
        </row>
        <row r="133">
          <cell r="B133" t="str">
            <v>São Lourenço</v>
          </cell>
          <cell r="C133">
            <v>3.1</v>
          </cell>
          <cell r="D133">
            <v>1.1000000000000001</v>
          </cell>
          <cell r="E133">
            <v>4.2</v>
          </cell>
        </row>
        <row r="134">
          <cell r="B134" t="str">
            <v>São Sebastião do Paraíso</v>
          </cell>
          <cell r="C134">
            <v>3.1</v>
          </cell>
          <cell r="D134">
            <v>1.1000000000000001</v>
          </cell>
          <cell r="E134">
            <v>4.2</v>
          </cell>
        </row>
        <row r="135">
          <cell r="B135" t="str">
            <v>Sete Lagoas</v>
          </cell>
          <cell r="C135">
            <v>3.1</v>
          </cell>
          <cell r="D135">
            <v>1.1000000000000001</v>
          </cell>
          <cell r="E135">
            <v>4.2</v>
          </cell>
        </row>
        <row r="136">
          <cell r="B136" t="str">
            <v>Teófilo Otoni</v>
          </cell>
          <cell r="C136">
            <v>3.1</v>
          </cell>
          <cell r="D136">
            <v>1.1000000000000001</v>
          </cell>
          <cell r="E136">
            <v>4.2</v>
          </cell>
        </row>
        <row r="137">
          <cell r="B137" t="str">
            <v>Três Pontas</v>
          </cell>
          <cell r="C137">
            <v>3.1</v>
          </cell>
          <cell r="D137">
            <v>1.1000000000000001</v>
          </cell>
          <cell r="E137">
            <v>4.2</v>
          </cell>
        </row>
        <row r="138">
          <cell r="B138" t="str">
            <v>Tupaciguara</v>
          </cell>
          <cell r="C138">
            <v>3.1</v>
          </cell>
          <cell r="D138">
            <v>1.1000000000000001</v>
          </cell>
          <cell r="E138">
            <v>4.2</v>
          </cell>
        </row>
        <row r="139">
          <cell r="B139" t="str">
            <v>Ubá</v>
          </cell>
          <cell r="C139">
            <v>3.1</v>
          </cell>
          <cell r="D139">
            <v>1.1000000000000001</v>
          </cell>
          <cell r="E139">
            <v>4.2</v>
          </cell>
        </row>
        <row r="140">
          <cell r="B140" t="str">
            <v>Uberaba</v>
          </cell>
          <cell r="C140">
            <v>3.1</v>
          </cell>
          <cell r="D140">
            <v>1.1000000000000001</v>
          </cell>
          <cell r="E140">
            <v>4.2</v>
          </cell>
        </row>
        <row r="141">
          <cell r="B141" t="str">
            <v>Uberlândia</v>
          </cell>
          <cell r="C141">
            <v>3.1</v>
          </cell>
          <cell r="D141">
            <v>1.1000000000000001</v>
          </cell>
          <cell r="E141">
            <v>4.2</v>
          </cell>
        </row>
        <row r="142">
          <cell r="B142" t="str">
            <v>Varginha</v>
          </cell>
          <cell r="C142">
            <v>3.1</v>
          </cell>
          <cell r="D142">
            <v>1.1000000000000001</v>
          </cell>
          <cell r="E142">
            <v>4.2</v>
          </cell>
        </row>
        <row r="143">
          <cell r="B143" t="str">
            <v>Vespasiano</v>
          </cell>
          <cell r="C143">
            <v>3.1</v>
          </cell>
          <cell r="D143">
            <v>1.1000000000000001</v>
          </cell>
          <cell r="E143">
            <v>4.2</v>
          </cell>
        </row>
        <row r="144">
          <cell r="B144" t="str">
            <v>Viçosa</v>
          </cell>
          <cell r="C144">
            <v>3.1</v>
          </cell>
          <cell r="D144">
            <v>1.1000000000000001</v>
          </cell>
          <cell r="E144">
            <v>4.2</v>
          </cell>
        </row>
      </sheetData>
      <sheetData sheetId="7"/>
      <sheetData sheetId="8" refreshError="1"/>
      <sheetData sheetId="9" refreshError="1"/>
      <sheetData sheetId="10">
        <row r="5">
          <cell r="C5">
            <v>0.2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CCT"/>
      <sheetName val="Anexo IX"/>
      <sheetName val="Anexo X"/>
    </sheetNames>
    <sheetDataSet>
      <sheetData sheetId="0" refreshError="1"/>
      <sheetData sheetId="1" refreshError="1"/>
      <sheetData sheetId="2" refreshError="1">
        <row r="97">
          <cell r="A97" t="str">
            <v>TOTAL GERAL GLOBAL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CCT"/>
      <sheetName val="Anexo IX"/>
      <sheetName val="Anexo X"/>
    </sheetNames>
    <sheetDataSet>
      <sheetData sheetId="0" refreshError="1"/>
      <sheetData sheetId="1" refreshError="1"/>
      <sheetData sheetId="2" refreshError="1">
        <row r="97">
          <cell r="A97" t="str">
            <v>TOTAL GERAL GLOBAL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CL130"/>
  <sheetViews>
    <sheetView showGridLines="0" view="pageBreakPreview" topLeftCell="A85" zoomScaleNormal="100" zoomScaleSheetLayoutView="100" workbookViewId="0">
      <pane xSplit="1" topLeftCell="BP1" activePane="topRight" state="frozen"/>
      <selection activeCell="FO91" sqref="FO91"/>
      <selection pane="topRight" activeCell="FO91" sqref="FO91"/>
    </sheetView>
  </sheetViews>
  <sheetFormatPr defaultRowHeight="12.75" customHeight="1"/>
  <cols>
    <col min="1" max="1" width="20.140625" style="1" customWidth="1"/>
    <col min="2" max="2" width="24.5703125" style="1" customWidth="1"/>
    <col min="3" max="3" width="13.42578125" style="1" customWidth="1"/>
    <col min="4" max="4" width="7.5703125" style="3" customWidth="1"/>
    <col min="5" max="5" width="8.28515625" style="3" customWidth="1"/>
    <col min="6" max="6" width="8.5703125" style="1" customWidth="1"/>
    <col min="7" max="8" width="7.7109375" style="3" customWidth="1"/>
    <col min="9" max="9" width="9.140625" style="1"/>
    <col min="10" max="10" width="8.140625" style="3" customWidth="1"/>
    <col min="11" max="11" width="10.7109375" style="3" customWidth="1"/>
    <col min="12" max="12" width="9" style="1" customWidth="1"/>
    <col min="13" max="13" width="7" style="3" customWidth="1"/>
    <col min="14" max="15" width="8.140625" style="3" customWidth="1"/>
    <col min="16" max="16" width="7.28515625" style="3" customWidth="1"/>
    <col min="17" max="17" width="8.28515625" style="3" customWidth="1"/>
    <col min="18" max="18" width="7" style="1" customWidth="1"/>
    <col min="19" max="19" width="9.7109375" style="1" customWidth="1"/>
    <col min="20" max="20" width="12.5703125" style="1" customWidth="1"/>
    <col min="21" max="27" width="12.7109375" style="1" customWidth="1"/>
    <col min="28" max="28" width="9.28515625" style="1" customWidth="1"/>
    <col min="29" max="29" width="12.42578125" style="1" customWidth="1"/>
    <col min="30" max="30" width="12.5703125" style="1" customWidth="1"/>
    <col min="31" max="40" width="10.140625" style="1" customWidth="1"/>
    <col min="41" max="41" width="12.5703125" style="1" customWidth="1"/>
    <col min="42" max="43" width="10.140625" style="1" customWidth="1"/>
    <col min="44" max="44" width="7.85546875" style="1" customWidth="1"/>
    <col min="45" max="45" width="10.140625" style="1" customWidth="1"/>
    <col min="46" max="46" width="9.42578125" style="1" customWidth="1"/>
    <col min="47" max="47" width="10.7109375" style="1" customWidth="1"/>
    <col min="48" max="48" width="7" style="1" customWidth="1"/>
    <col min="49" max="49" width="7.85546875" style="1" customWidth="1"/>
    <col min="50" max="50" width="9.42578125" style="1" customWidth="1"/>
    <col min="51" max="51" width="7.7109375" style="1" customWidth="1"/>
    <col min="52" max="54" width="10" style="1" customWidth="1"/>
    <col min="55" max="55" width="11" style="1" customWidth="1"/>
    <col min="56" max="56" width="10" style="1" customWidth="1"/>
    <col min="57" max="57" width="13.28515625" style="1" customWidth="1"/>
    <col min="58" max="58" width="10.7109375" style="1" customWidth="1"/>
    <col min="59" max="69" width="10" style="1" customWidth="1"/>
    <col min="70" max="70" width="12.42578125" style="1" customWidth="1"/>
    <col min="71" max="71" width="10" style="1" customWidth="1"/>
    <col min="72" max="72" width="12.7109375" style="1" customWidth="1"/>
    <col min="73" max="73" width="11.7109375" style="1" customWidth="1"/>
    <col min="74" max="76" width="10" style="1" customWidth="1"/>
    <col min="77" max="77" width="14.42578125" style="1" customWidth="1"/>
    <col min="78" max="78" width="15.5703125" style="1" customWidth="1"/>
    <col min="79" max="80" width="9.28515625" style="5" customWidth="1"/>
    <col min="81" max="81" width="9.28515625" style="1" customWidth="1"/>
    <col min="82" max="82" width="11" style="1" customWidth="1"/>
    <col min="83" max="83" width="9.42578125" style="1" customWidth="1"/>
    <col min="84" max="85" width="8" style="1" customWidth="1"/>
    <col min="86" max="86" width="8.42578125" style="6" customWidth="1"/>
    <col min="87" max="87" width="13.7109375" style="6" customWidth="1"/>
    <col min="88" max="88" width="9.7109375" style="1" customWidth="1"/>
    <col min="89" max="89" width="12.7109375" style="1" customWidth="1"/>
    <col min="90" max="90" width="11.28515625" style="7" bestFit="1" customWidth="1"/>
    <col min="91" max="16384" width="9.140625" style="1"/>
  </cols>
  <sheetData>
    <row r="1" spans="1:90" ht="12.75" customHeight="1">
      <c r="B1" s="2"/>
      <c r="AW1" s="31"/>
    </row>
    <row r="2" spans="1:90" ht="12.75" customHeight="1" thickBot="1">
      <c r="A2" s="38"/>
      <c r="B2" s="38"/>
      <c r="C2" s="38"/>
      <c r="D2" s="39"/>
      <c r="E2" s="39"/>
      <c r="F2" s="38"/>
      <c r="G2" s="39"/>
      <c r="H2" s="39"/>
      <c r="I2" s="38"/>
      <c r="J2" s="39"/>
      <c r="K2" s="39"/>
      <c r="L2" s="38"/>
      <c r="M2" s="39"/>
      <c r="N2" s="39"/>
      <c r="O2" s="39"/>
      <c r="P2" s="39"/>
      <c r="Q2" s="39"/>
      <c r="R2" s="38"/>
      <c r="S2" s="38"/>
      <c r="T2" s="38"/>
      <c r="U2" s="38"/>
      <c r="V2" s="38"/>
      <c r="W2" s="38"/>
      <c r="X2" s="38"/>
      <c r="Y2" s="38"/>
      <c r="Z2" s="38"/>
      <c r="AA2" s="40">
        <v>0.12</v>
      </c>
      <c r="AB2" s="38"/>
      <c r="AC2" s="38"/>
      <c r="AD2" s="38"/>
      <c r="AE2" s="38"/>
      <c r="AF2" s="38"/>
      <c r="AG2" s="41">
        <f>[2]PARÂMETRO!C152</f>
        <v>3.12</v>
      </c>
      <c r="AH2" s="38"/>
      <c r="AI2" s="38"/>
      <c r="AJ2" s="38"/>
      <c r="AK2" s="41">
        <f>[2]PARÂMETRO!E148</f>
        <v>10.19</v>
      </c>
      <c r="AL2" s="38"/>
      <c r="AM2" s="38"/>
      <c r="AN2" s="42"/>
      <c r="AO2" s="41">
        <v>33.479999999999997</v>
      </c>
      <c r="AP2" s="41"/>
      <c r="AQ2" s="38"/>
      <c r="AR2" s="43">
        <f>'[2]BASE DADOS MODULO 4 E 5'!C5</f>
        <v>0.2</v>
      </c>
      <c r="AS2" s="43">
        <f>'[2]BASE DADOS MODULO 4 E 5'!C6</f>
        <v>1.4999999999999999E-2</v>
      </c>
      <c r="AT2" s="43">
        <f>'[2]BASE DADOS MODULO 4 E 5'!C7</f>
        <v>0.01</v>
      </c>
      <c r="AU2" s="43">
        <f>'[2]BASE DADOS MODULO 4 E 5'!C8</f>
        <v>2E-3</v>
      </c>
      <c r="AV2" s="43">
        <f>'[2]BASE DADOS MODULO 4 E 5'!C9</f>
        <v>2.5000000000000001E-2</v>
      </c>
      <c r="AW2" s="43">
        <f>'[2]BASE DADOS MODULO 4 E 5'!C10</f>
        <v>0.08</v>
      </c>
      <c r="AX2" s="44">
        <f>'[2]BASE DADOS MODULO 4 E 5'!C11</f>
        <v>0.03</v>
      </c>
      <c r="AY2" s="43">
        <f>'[2]BASE DADOS MODULO 4 E 5'!C12</f>
        <v>6.0000000000000001E-3</v>
      </c>
      <c r="AZ2" s="45">
        <f>SUM(AR2:AY2)</f>
        <v>0.3680000000000001</v>
      </c>
      <c r="BA2" s="45">
        <f>'[2]BASE DADOS MODULO 4 E 5'!C16</f>
        <v>8.3299999999999999E-2</v>
      </c>
      <c r="BB2" s="45">
        <f>'[2]BASE DADOS MODULO 4 E 5'!C17</f>
        <v>2.7799999999999998E-2</v>
      </c>
      <c r="BC2" s="45">
        <f>'[2]BASE DADOS MODULO 4 E 5'!C19</f>
        <v>4.0899999999999999E-2</v>
      </c>
      <c r="BD2" s="45">
        <f>BA2+BB2+BC2</f>
        <v>0.152</v>
      </c>
      <c r="BE2" s="45">
        <f>'[2]BASE DADOS MODULO 4 E 5'!C23</f>
        <v>1.2999999999999999E-3</v>
      </c>
      <c r="BF2" s="45">
        <f>'[2]BASE DADOS MODULO 4 E 5'!C24</f>
        <v>5.0000000000000001E-4</v>
      </c>
      <c r="BG2" s="45">
        <f>SUM(BE2:BF2)</f>
        <v>1.8E-3</v>
      </c>
      <c r="BH2" s="45">
        <f>'[2]BASE DADOS MODULO 4 E 5'!C28</f>
        <v>7.4999999999999997E-3</v>
      </c>
      <c r="BI2" s="45">
        <f>'[2]BASE DADOS MODULO 4 E 5'!C29</f>
        <v>5.9999999999999995E-4</v>
      </c>
      <c r="BJ2" s="45">
        <f>'[2]BASE DADOS MODULO 4 E 5'!C30</f>
        <v>2.9999999999999997E-4</v>
      </c>
      <c r="BK2" s="45">
        <f>'[2]BASE DADOS MODULO 4 E 5'!C31</f>
        <v>3.5000000000000001E-3</v>
      </c>
      <c r="BL2" s="45">
        <f>'[2]BASE DADOS MODULO 4 E 5'!C32</f>
        <v>1.2999999999999999E-3</v>
      </c>
      <c r="BM2" s="45">
        <f>'[2]BASE DADOS MODULO 4 E 5'!C33</f>
        <v>4.2999999999999997E-2</v>
      </c>
      <c r="BN2" s="45">
        <f>'[2]BASE DADOS MODULO 4 E 5'!C34</f>
        <v>1.6999999999999999E-3</v>
      </c>
      <c r="BO2" s="45">
        <f>SUM(BH2:BN2)</f>
        <v>5.79E-2</v>
      </c>
      <c r="BP2" s="45">
        <f>'[2]BASE DADOS MODULO 4 E 5'!C38</f>
        <v>8.3299999999999999E-2</v>
      </c>
      <c r="BQ2" s="45">
        <f>'[2]BASE DADOS MODULO 4 E 5'!C39</f>
        <v>1.3899999999999999E-2</v>
      </c>
      <c r="BR2" s="45">
        <f>'[2]BASE DADOS MODULO 4 E 5'!C40</f>
        <v>8.3999999999999995E-3</v>
      </c>
      <c r="BS2" s="45">
        <f>'[2]BASE DADOS MODULO 4 E 5'!C41</f>
        <v>3.3E-3</v>
      </c>
      <c r="BT2" s="45">
        <f>'[2]BASE DADOS MODULO 4 E 5'!C42</f>
        <v>0</v>
      </c>
      <c r="BU2" s="45">
        <f>'[2]BASE DADOS MODULO 4 E 5'!C44</f>
        <v>4.0099999999999997E-2</v>
      </c>
      <c r="BV2" s="45">
        <f>SUM(BP2:BU2)</f>
        <v>0.14899999999999999</v>
      </c>
      <c r="BW2" s="45">
        <f>BV2+BO2+BG2+BD2+AZ2</f>
        <v>0.72870000000000013</v>
      </c>
      <c r="BX2" s="45"/>
      <c r="BY2" s="45"/>
      <c r="BZ2" s="46">
        <f>'[2]BASE DADOS MODULO 4 E 5'!B58</f>
        <v>115.19</v>
      </c>
      <c r="CA2" s="47"/>
      <c r="CB2" s="47"/>
      <c r="CC2" s="43"/>
      <c r="CD2" s="43"/>
      <c r="CE2" s="43"/>
      <c r="CF2" s="48">
        <f>'[2]BASE DADOS MODULO 4 E 5'!B60</f>
        <v>7.6</v>
      </c>
      <c r="CG2" s="48"/>
      <c r="CH2" s="48">
        <f>'[2]BASE DADOS MODULO 4 E 5'!B61</f>
        <v>1.65</v>
      </c>
      <c r="CI2" s="46">
        <f>'[2]BASE DADOS MODULO 4 E 5'!B66</f>
        <v>81.400000000000006</v>
      </c>
      <c r="CJ2" s="38"/>
      <c r="CK2" s="38"/>
      <c r="CL2" s="1"/>
    </row>
    <row r="3" spans="1:90" s="16" customFormat="1" ht="113.25" thickBot="1">
      <c r="A3" s="49" t="s">
        <v>0</v>
      </c>
      <c r="B3" s="50" t="s">
        <v>1</v>
      </c>
      <c r="C3" s="9" t="str">
        <f>[2]CCT!E7</f>
        <v>Encarregado da Limpeza - 220 h</v>
      </c>
      <c r="D3" s="51" t="s">
        <v>2</v>
      </c>
      <c r="E3" s="8" t="s">
        <v>3</v>
      </c>
      <c r="F3" s="52" t="str">
        <f>[2]CCT!G7</f>
        <v>Limpador de vidros - 220 h</v>
      </c>
      <c r="G3" s="8" t="s">
        <v>2</v>
      </c>
      <c r="H3" s="51" t="s">
        <v>3</v>
      </c>
      <c r="I3" s="10" t="s">
        <v>44</v>
      </c>
      <c r="J3" s="51" t="s">
        <v>2</v>
      </c>
      <c r="K3" s="8" t="s">
        <v>3</v>
      </c>
      <c r="L3" s="10" t="s">
        <v>45</v>
      </c>
      <c r="M3" s="51" t="s">
        <v>2</v>
      </c>
      <c r="N3" s="8" t="s">
        <v>3</v>
      </c>
      <c r="O3" s="10" t="s">
        <v>46</v>
      </c>
      <c r="P3" s="51" t="s">
        <v>2</v>
      </c>
      <c r="Q3" s="8" t="s">
        <v>3</v>
      </c>
      <c r="R3" s="53" t="s">
        <v>3</v>
      </c>
      <c r="S3" s="11" t="s">
        <v>47</v>
      </c>
      <c r="T3" s="11" t="s">
        <v>5</v>
      </c>
      <c r="U3" s="11" t="s">
        <v>4</v>
      </c>
      <c r="V3" s="11" t="s">
        <v>6</v>
      </c>
      <c r="W3" s="11" t="s">
        <v>7</v>
      </c>
      <c r="X3" s="11" t="s">
        <v>48</v>
      </c>
      <c r="Y3" s="11" t="s">
        <v>8</v>
      </c>
      <c r="Z3" s="11" t="s">
        <v>49</v>
      </c>
      <c r="AA3" s="11" t="s">
        <v>9</v>
      </c>
      <c r="AB3" s="12" t="s">
        <v>50</v>
      </c>
      <c r="AC3" s="11" t="s">
        <v>51</v>
      </c>
      <c r="AD3" s="11" t="s">
        <v>52</v>
      </c>
      <c r="AE3" s="11" t="s">
        <v>53</v>
      </c>
      <c r="AF3" s="11" t="s">
        <v>54</v>
      </c>
      <c r="AG3" s="11" t="s">
        <v>10</v>
      </c>
      <c r="AH3" s="11" t="s">
        <v>11</v>
      </c>
      <c r="AI3" s="11" t="s">
        <v>13</v>
      </c>
      <c r="AJ3" s="11" t="s">
        <v>12</v>
      </c>
      <c r="AK3" s="11" t="s">
        <v>55</v>
      </c>
      <c r="AL3" s="12" t="s">
        <v>56</v>
      </c>
      <c r="AM3" s="11" t="s">
        <v>57</v>
      </c>
      <c r="AN3" s="11" t="s">
        <v>14</v>
      </c>
      <c r="AO3" s="11" t="s">
        <v>15</v>
      </c>
      <c r="AP3" s="11" t="s">
        <v>58</v>
      </c>
      <c r="AQ3" s="12" t="s">
        <v>59</v>
      </c>
      <c r="AR3" s="11" t="s">
        <v>16</v>
      </c>
      <c r="AS3" s="52" t="s">
        <v>17</v>
      </c>
      <c r="AT3" s="54" t="s">
        <v>18</v>
      </c>
      <c r="AU3" s="9" t="s">
        <v>19</v>
      </c>
      <c r="AV3" s="9" t="s">
        <v>20</v>
      </c>
      <c r="AW3" s="9" t="s">
        <v>21</v>
      </c>
      <c r="AX3" s="52" t="s">
        <v>22</v>
      </c>
      <c r="AY3" s="9" t="s">
        <v>23</v>
      </c>
      <c r="AZ3" s="13" t="s">
        <v>60</v>
      </c>
      <c r="BA3" s="9" t="s">
        <v>24</v>
      </c>
      <c r="BB3" s="9" t="s">
        <v>25</v>
      </c>
      <c r="BC3" s="9" t="s">
        <v>61</v>
      </c>
      <c r="BD3" s="13" t="s">
        <v>62</v>
      </c>
      <c r="BE3" s="9" t="s">
        <v>26</v>
      </c>
      <c r="BF3" s="9" t="s">
        <v>27</v>
      </c>
      <c r="BG3" s="13" t="s">
        <v>63</v>
      </c>
      <c r="BH3" s="9" t="s">
        <v>28</v>
      </c>
      <c r="BI3" s="9" t="s">
        <v>29</v>
      </c>
      <c r="BJ3" s="9" t="s">
        <v>64</v>
      </c>
      <c r="BK3" s="9" t="s">
        <v>65</v>
      </c>
      <c r="BL3" s="9" t="s">
        <v>66</v>
      </c>
      <c r="BM3" s="9" t="s">
        <v>67</v>
      </c>
      <c r="BN3" s="9" t="s">
        <v>68</v>
      </c>
      <c r="BO3" s="13" t="s">
        <v>69</v>
      </c>
      <c r="BP3" s="9" t="s">
        <v>70</v>
      </c>
      <c r="BQ3" s="9" t="s">
        <v>30</v>
      </c>
      <c r="BR3" s="9" t="s">
        <v>31</v>
      </c>
      <c r="BS3" s="9" t="s">
        <v>32</v>
      </c>
      <c r="BT3" s="9" t="s">
        <v>71</v>
      </c>
      <c r="BU3" s="9" t="s">
        <v>33</v>
      </c>
      <c r="BV3" s="13" t="s">
        <v>72</v>
      </c>
      <c r="BW3" s="9" t="s">
        <v>73</v>
      </c>
      <c r="BX3" s="13" t="s">
        <v>74</v>
      </c>
      <c r="BY3" s="13" t="s">
        <v>75</v>
      </c>
      <c r="BZ3" s="55" t="s">
        <v>76</v>
      </c>
      <c r="CA3" s="14" t="s">
        <v>34</v>
      </c>
      <c r="CB3" s="56" t="s">
        <v>35</v>
      </c>
      <c r="CC3" s="54" t="s">
        <v>36</v>
      </c>
      <c r="CD3" s="9" t="s">
        <v>37</v>
      </c>
      <c r="CE3" s="54" t="s">
        <v>38</v>
      </c>
      <c r="CF3" s="9" t="s">
        <v>39</v>
      </c>
      <c r="CG3" s="54" t="s">
        <v>40</v>
      </c>
      <c r="CH3" s="9" t="s">
        <v>41</v>
      </c>
      <c r="CI3" s="9" t="s">
        <v>42</v>
      </c>
      <c r="CJ3" s="15" t="s">
        <v>77</v>
      </c>
      <c r="CK3" s="57" t="str">
        <f>'[5]Anexo X'!A97</f>
        <v>TOTAL GERAL GLOBAL</v>
      </c>
    </row>
    <row r="4" spans="1:90" ht="15" customHeight="1">
      <c r="A4" s="58" t="str">
        <f>[2]CCT!D11</f>
        <v>Região de Teófilo Otoni</v>
      </c>
      <c r="B4" s="59" t="str">
        <f>[2]CCT!C11</f>
        <v>Águas Formosas</v>
      </c>
      <c r="C4" s="60"/>
      <c r="D4" s="61"/>
      <c r="E4" s="62">
        <f t="shared" ref="E4:E67" si="0">C4*D4</f>
        <v>0</v>
      </c>
      <c r="F4" s="63"/>
      <c r="G4" s="62"/>
      <c r="H4" s="61">
        <f t="shared" ref="H4:H67" si="1">F4*G4</f>
        <v>0</v>
      </c>
      <c r="I4" s="64">
        <f>[2]CCT!J11</f>
        <v>1</v>
      </c>
      <c r="J4" s="61">
        <f>[2]CCT!I11</f>
        <v>774.94</v>
      </c>
      <c r="K4" s="62">
        <f t="shared" ref="K4:K67" si="2">I4*J4</f>
        <v>774.94</v>
      </c>
      <c r="L4" s="60"/>
      <c r="M4" s="61"/>
      <c r="N4" s="62">
        <f t="shared" ref="N4:N67" si="3">L4*M4</f>
        <v>0</v>
      </c>
      <c r="O4" s="60"/>
      <c r="P4" s="61"/>
      <c r="Q4" s="65">
        <f t="shared" ref="Q4:Q67" si="4">O4*P4</f>
        <v>0</v>
      </c>
      <c r="R4" s="66">
        <f>O4+L4+I4+F4+C4</f>
        <v>1</v>
      </c>
      <c r="S4" s="67">
        <f>Q4+N4+K4+H4+E4</f>
        <v>774.94</v>
      </c>
      <c r="T4" s="67"/>
      <c r="U4" s="67"/>
      <c r="V4" s="67"/>
      <c r="W4" s="67"/>
      <c r="X4" s="67"/>
      <c r="Y4" s="67"/>
      <c r="Z4" s="67"/>
      <c r="AA4" s="68">
        <f>(J4/220*2)*I4*$AA$2*30+(M4/110*1)*L4*$AA$2*30+(P4/55*0.5)*O4*$AA$2*30</f>
        <v>25.36167272727273</v>
      </c>
      <c r="AB4" s="67">
        <f>SUM(S4:AA4)</f>
        <v>800.30167272727283</v>
      </c>
      <c r="AC4" s="67"/>
      <c r="AD4" s="67">
        <f>(VLOOKUP(A4,VATOTAL,6,FALSE)*20-1)*R4</f>
        <v>253</v>
      </c>
      <c r="AE4" s="67">
        <f t="shared" ref="AE4:AE35" si="5">(VLOOKUP(B4,valetransporte1,4,FALSE)*(2*20*R4))-(IF(S4*6%&lt;=(VLOOKUP(B4,valetransporte1,4,FALSE)*(2*20*R4)),S4*6%,VLOOKUP(B4,valetransporte1,4,FALSE)*(2*20*R4)))</f>
        <v>77.503600000000006</v>
      </c>
      <c r="AF4" s="67"/>
      <c r="AG4" s="67">
        <f>$AG$2*R4</f>
        <v>3.12</v>
      </c>
      <c r="AH4" s="67">
        <f>VLOOKUP(A4,VATOTAL,2,FALSE)*R4</f>
        <v>26.1</v>
      </c>
      <c r="AI4" s="67">
        <f t="shared" ref="AI4:AI35" si="6">VLOOKUP(A4,VATOTAL,3,FALSE)*R4</f>
        <v>0</v>
      </c>
      <c r="AJ4" s="67">
        <f t="shared" ref="AJ4:AJ35" si="7">VLOOKUP(A4,VATOTAL,4,FALSE)*R4</f>
        <v>0</v>
      </c>
      <c r="AK4" s="67">
        <v>0</v>
      </c>
      <c r="AL4" s="67">
        <f>SUM(AC4:AK4)</f>
        <v>359.72360000000003</v>
      </c>
      <c r="AM4" s="67">
        <f>C4*'[2]Uniforme Limpeza'!$Z$10+F4*'[2]Uniforme Limpeza'!$Z$11+I4*'[2]Uniforme Limpeza'!$Z$12+L4*'[2]Uniforme Limpeza'!$Z$12+O4*'[2]Uniforme Limpeza'!$Z$12</f>
        <v>39.76</v>
      </c>
      <c r="AN4" s="67">
        <f>I4*'[2]Materiais de Consumo'!$F$33+L4*'[2]Materiais de Consumo'!$F$34+O4*'[2]Materiais de Consumo'!$F$35</f>
        <v>41.29</v>
      </c>
      <c r="AO4" s="67">
        <f>'[2]Equipamentos  TOTAL'!$H$19*'Resumo Geral limpeza imposto cl'!F4+'Resumo Geral limpeza imposto cl'!I4*'[2]Equipamentos  TOTAL'!$I$11+'[2]Equipamentos  TOTAL'!$I$12*'Resumo Geral limpeza imposto cl'!L4+'Resumo Geral limpeza imposto cl'!O4*'[2]Equipamentos  TOTAL'!$I$13</f>
        <v>5.87</v>
      </c>
      <c r="AP4" s="67">
        <f>(I4*'[2]PRODUTOS DE LIMPEZA'!$I$36+L4*'[2]PRODUTOS DE LIMPEZA'!$I$37+O4*'[2]PRODUTOS DE LIMPEZA'!$I$38)</f>
        <v>180.25</v>
      </c>
      <c r="AQ4" s="67">
        <f>SUM(AM4:AP4)</f>
        <v>267.17</v>
      </c>
      <c r="AR4" s="67">
        <f>AB4*$AR$2</f>
        <v>160.06033454545457</v>
      </c>
      <c r="AS4" s="67">
        <f t="shared" ref="AS4:AS67" si="8">AB4*$AS$2</f>
        <v>12.004525090909093</v>
      </c>
      <c r="AT4" s="69">
        <f t="shared" ref="AT4:AT67" si="9">AB4*$AT$2</f>
        <v>8.0030167272727279</v>
      </c>
      <c r="AU4" s="67">
        <f t="shared" ref="AU4:AU67" si="10">AB4*$AU$2</f>
        <v>1.6006033454545456</v>
      </c>
      <c r="AV4" s="69">
        <f t="shared" ref="AV4:AV67" si="11">AB4*$AV$2</f>
        <v>20.007541818181821</v>
      </c>
      <c r="AW4" s="67">
        <f t="shared" ref="AW4:AW67" si="12">AB4*$AW$2</f>
        <v>64.024133818181824</v>
      </c>
      <c r="AX4" s="69">
        <f t="shared" ref="AX4:AX67" si="13">AB4*$AX$2</f>
        <v>24.009050181818186</v>
      </c>
      <c r="AY4" s="67">
        <f t="shared" ref="AY4:AY67" si="14">AB4*$AY$2</f>
        <v>4.8018100363636371</v>
      </c>
      <c r="AZ4" s="67">
        <f t="shared" ref="AZ4:AZ66" si="15">SUM(AR4:AY4)</f>
        <v>294.51101556363636</v>
      </c>
      <c r="BA4" s="67">
        <f>$BA$2*AB4</f>
        <v>66.665129338181828</v>
      </c>
      <c r="BB4" s="67">
        <f>$BB$2*AB4</f>
        <v>22.248386501818182</v>
      </c>
      <c r="BC4" s="67">
        <f>$BC$2*AB4</f>
        <v>32.73233841454546</v>
      </c>
      <c r="BD4" s="67">
        <f>SUM(BA4:BC4)</f>
        <v>121.64585425454547</v>
      </c>
      <c r="BE4" s="67">
        <f>$BE$2*AB4</f>
        <v>1.0403921745454547</v>
      </c>
      <c r="BF4" s="67">
        <f>$BF$2*AB4</f>
        <v>0.40015083636363641</v>
      </c>
      <c r="BG4" s="67">
        <f t="shared" ref="BG4:BG35" si="16">SUM(BE4:BF4)</f>
        <v>1.4405430109090911</v>
      </c>
      <c r="BH4" s="67">
        <f>$BH$2*AB4</f>
        <v>6.0022625454545464</v>
      </c>
      <c r="BI4" s="67">
        <f>$BI$2*AB4</f>
        <v>0.48018100363636368</v>
      </c>
      <c r="BJ4" s="67">
        <f>$BJ$2*AB4</f>
        <v>0.24009050181818184</v>
      </c>
      <c r="BK4" s="67">
        <f>$BK$2*AB4</f>
        <v>2.8010558545454551</v>
      </c>
      <c r="BL4" s="67">
        <f>$BL$2*AB4</f>
        <v>1.0403921745454547</v>
      </c>
      <c r="BM4" s="67">
        <f>$BM$2*AB4</f>
        <v>34.412971927272729</v>
      </c>
      <c r="BN4" s="67">
        <f>$BN$2*AB4</f>
        <v>1.3605128436363638</v>
      </c>
      <c r="BO4" s="67">
        <f>SUM(BH4:BN4)</f>
        <v>46.337466850909095</v>
      </c>
      <c r="BP4" s="67">
        <f>$BP$2*AB4</f>
        <v>66.665129338181828</v>
      </c>
      <c r="BQ4" s="67">
        <f>$BQ$2*AB4</f>
        <v>11.124193250909091</v>
      </c>
      <c r="BR4" s="67">
        <f>$BR$2*AB4</f>
        <v>6.7225340509090916</v>
      </c>
      <c r="BS4" s="67">
        <f>$BS$2*AB4</f>
        <v>2.6409955200000002</v>
      </c>
      <c r="BT4" s="67">
        <f>$BT$2*AB4</f>
        <v>0</v>
      </c>
      <c r="BU4" s="67">
        <f>$BU$2*AB4</f>
        <v>32.092097076363636</v>
      </c>
      <c r="BV4" s="67">
        <f>SUM(BP4:BU4)</f>
        <v>119.24494923636365</v>
      </c>
      <c r="BW4" s="67">
        <f>$BW$2*AB4</f>
        <v>583.17982891636382</v>
      </c>
      <c r="BX4" s="67">
        <f t="shared" ref="BX4:BX67" si="17">SUM(BV4,BO4,BG4,BD4,AZ4)</f>
        <v>583.1798289163637</v>
      </c>
      <c r="BY4" s="67">
        <f t="shared" ref="BY4:BY67" si="18">SUM(BX4,AQ4,AL4,AB4)</f>
        <v>2010.3751016436368</v>
      </c>
      <c r="BZ4" s="67">
        <f>$BZ$2*R4</f>
        <v>115.19</v>
      </c>
      <c r="CA4" s="70">
        <f t="shared" ref="CA4:CA35" si="19">VLOOKUP(B4,ISS_LIMPEZA,2,FALSE)*100</f>
        <v>5</v>
      </c>
      <c r="CB4" s="71">
        <f t="shared" ref="CB4:CB67" si="20">CA4+7.6+1.65</f>
        <v>14.25</v>
      </c>
      <c r="CC4" s="72">
        <f t="shared" ref="CC4:CC67" si="21">((100/((100-CB4)%)-100)*CA4)/CB4</f>
        <v>5.8309037900874632</v>
      </c>
      <c r="CD4" s="69">
        <f>((BY4+BZ4+CI4)*CC4)%</f>
        <v>128.68601175764647</v>
      </c>
      <c r="CE4" s="72">
        <f t="shared" ref="CE4:CE67" si="22">((100/((100-CB4)%)-100)*$CF$2)/CB4</f>
        <v>8.8629737609329435</v>
      </c>
      <c r="CF4" s="73">
        <f t="shared" ref="CF4:CF35" si="23">((BY4+BZ4+CI4)*CE4)%</f>
        <v>195.60273787162259</v>
      </c>
      <c r="CG4" s="72">
        <f t="shared" ref="CG4:CG67" si="24">((100/((100-CB4)%)-100)*$CH$2)/CB4</f>
        <v>1.9241982507288626</v>
      </c>
      <c r="CH4" s="67">
        <f>((BY4+BZ4+CI4)*CG4)%</f>
        <v>42.466383880023322</v>
      </c>
      <c r="CI4" s="67">
        <f>$CI$2*R4</f>
        <v>81.400000000000006</v>
      </c>
      <c r="CJ4" s="67">
        <f>BZ4+CD4+CF4+CH4+CI4</f>
        <v>563.3451335092924</v>
      </c>
      <c r="CK4" s="74">
        <f>CJ4+BY4</f>
        <v>2573.720235152929</v>
      </c>
    </row>
    <row r="5" spans="1:90" ht="15" customHeight="1">
      <c r="A5" s="75" t="str">
        <f>[2]CCT!D12</f>
        <v>Região de São Lourenço</v>
      </c>
      <c r="B5" s="76" t="str">
        <f>[2]CCT!C12</f>
        <v>Aiuruoca</v>
      </c>
      <c r="C5" s="18"/>
      <c r="D5" s="77"/>
      <c r="E5" s="17">
        <f t="shared" si="0"/>
        <v>0</v>
      </c>
      <c r="F5" s="78"/>
      <c r="G5" s="17"/>
      <c r="H5" s="77">
        <f t="shared" si="1"/>
        <v>0</v>
      </c>
      <c r="I5" s="18"/>
      <c r="J5" s="77"/>
      <c r="K5" s="17">
        <f t="shared" si="2"/>
        <v>0</v>
      </c>
      <c r="L5" s="79">
        <f>[2]CCT!L12</f>
        <v>1</v>
      </c>
      <c r="M5" s="77">
        <f>[2]CCT!K12</f>
        <v>424.28</v>
      </c>
      <c r="N5" s="17">
        <f t="shared" si="3"/>
        <v>424.28</v>
      </c>
      <c r="O5" s="18"/>
      <c r="P5" s="77"/>
      <c r="Q5" s="80">
        <f t="shared" si="4"/>
        <v>0</v>
      </c>
      <c r="R5" s="66">
        <f t="shared" ref="R5:R68" si="25">O5+L5+I5+F5+C5</f>
        <v>1</v>
      </c>
      <c r="S5" s="67">
        <f t="shared" ref="S5:S68" si="26">Q5+N5+K5+H5+E5</f>
        <v>424.28</v>
      </c>
      <c r="T5" s="19"/>
      <c r="U5" s="19"/>
      <c r="V5" s="19"/>
      <c r="W5" s="19"/>
      <c r="X5" s="19"/>
      <c r="Y5" s="19"/>
      <c r="Z5" s="19"/>
      <c r="AA5" s="68">
        <f t="shared" ref="AA5:AA68" si="27">(J5/220*2)*I5*$AA$2*30+(M5/110*1)*L5*$AA$2*30+(P5/55*0.5)*O5*$AA$2*30</f>
        <v>13.885527272727272</v>
      </c>
      <c r="AB5" s="67">
        <f>SUM(S5:AA5)</f>
        <v>438.16552727272722</v>
      </c>
      <c r="AC5" s="67"/>
      <c r="AD5" s="67">
        <f>(VLOOKUP('Resumo Geral limpeza imposto cl'!A5,VATOTAL,6,FALSE)*20-1)*R5</f>
        <v>279</v>
      </c>
      <c r="AE5" s="67">
        <f t="shared" si="5"/>
        <v>98.543199999999999</v>
      </c>
      <c r="AF5" s="67"/>
      <c r="AG5" s="67">
        <f t="shared" ref="AG5:AG68" si="28">$AG$2*R5</f>
        <v>3.12</v>
      </c>
      <c r="AH5" s="67">
        <v>0</v>
      </c>
      <c r="AI5" s="67">
        <f t="shared" si="6"/>
        <v>0</v>
      </c>
      <c r="AJ5" s="67">
        <f t="shared" si="7"/>
        <v>0</v>
      </c>
      <c r="AK5" s="67">
        <v>0</v>
      </c>
      <c r="AL5" s="67">
        <f t="shared" ref="AL5:AL67" si="29">SUM(AC5:AK5)</f>
        <v>380.66320000000002</v>
      </c>
      <c r="AM5" s="67">
        <f>C5*'[2]Uniforme Limpeza'!$Z$10+F5*'[2]Uniforme Limpeza'!$Z$11+I5*'[2]Uniforme Limpeza'!$Z$12+L5*'[2]Uniforme Limpeza'!$Z$12+O5*'[2]Uniforme Limpeza'!$Z$12</f>
        <v>39.76</v>
      </c>
      <c r="AN5" s="67">
        <f>I5*'[2]Materiais de Consumo'!$F$33+L5*'[2]Materiais de Consumo'!$F$34+O5*'[2]Materiais de Consumo'!$F$35</f>
        <v>20.65</v>
      </c>
      <c r="AO5" s="67">
        <f>'[2]Equipamentos  TOTAL'!$H$19*'Resumo Geral limpeza imposto cl'!F5+'Resumo Geral limpeza imposto cl'!I5*'[2]Equipamentos  TOTAL'!$I$11+'[2]Equipamentos  TOTAL'!$I$12*'Resumo Geral limpeza imposto cl'!L5+'Resumo Geral limpeza imposto cl'!O5*'[2]Equipamentos  TOTAL'!$I$13</f>
        <v>2.94</v>
      </c>
      <c r="AP5" s="67">
        <f>(I5*'[2]PRODUTOS DE LIMPEZA'!$I$36+L5*'[2]PRODUTOS DE LIMPEZA'!$I$37+O5*'[2]PRODUTOS DE LIMPEZA'!$I$38)</f>
        <v>90.13</v>
      </c>
      <c r="AQ5" s="67">
        <f t="shared" ref="AQ5:AQ68" si="30">SUM(AM5:AP5)</f>
        <v>153.47999999999999</v>
      </c>
      <c r="AR5" s="19">
        <f t="shared" ref="AR5:AR68" si="31">AB5*$AR$2</f>
        <v>87.633105454545444</v>
      </c>
      <c r="AS5" s="19">
        <f t="shared" si="8"/>
        <v>6.5724829090909083</v>
      </c>
      <c r="AT5" s="81">
        <f t="shared" si="9"/>
        <v>4.3816552727272722</v>
      </c>
      <c r="AU5" s="19">
        <f t="shared" si="10"/>
        <v>0.87633105454545446</v>
      </c>
      <c r="AV5" s="81">
        <f t="shared" si="11"/>
        <v>10.95413818181818</v>
      </c>
      <c r="AW5" s="19">
        <f t="shared" si="12"/>
        <v>35.053242181818177</v>
      </c>
      <c r="AX5" s="81">
        <f t="shared" si="13"/>
        <v>13.144965818181817</v>
      </c>
      <c r="AY5" s="19">
        <f t="shared" si="14"/>
        <v>2.6289931636363635</v>
      </c>
      <c r="AZ5" s="19">
        <f t="shared" si="15"/>
        <v>161.24491403636361</v>
      </c>
      <c r="BA5" s="67">
        <f t="shared" ref="BA5:BA68" si="32">$BA$2*AB5</f>
        <v>36.499188421818175</v>
      </c>
      <c r="BB5" s="67">
        <f t="shared" ref="BB5:BB68" si="33">$BB$2*AB5</f>
        <v>12.181001658181817</v>
      </c>
      <c r="BC5" s="67">
        <f t="shared" ref="BC5:BC68" si="34">$BC$2*AB5</f>
        <v>17.920970065454544</v>
      </c>
      <c r="BD5" s="67">
        <f t="shared" ref="BD5:BD68" si="35">SUM(BA5:BC5)</f>
        <v>66.601160145454529</v>
      </c>
      <c r="BE5" s="67">
        <f t="shared" ref="BE5:BE68" si="36">$BE$2*AB5</f>
        <v>0.56961518545454537</v>
      </c>
      <c r="BF5" s="67">
        <f t="shared" ref="BF5:BF68" si="37">$BF$2*AB5</f>
        <v>0.21908276363636361</v>
      </c>
      <c r="BG5" s="67">
        <f t="shared" si="16"/>
        <v>0.78869794909090896</v>
      </c>
      <c r="BH5" s="67">
        <f t="shared" ref="BH5:BH68" si="38">$BH$2*AB5</f>
        <v>3.2862414545454541</v>
      </c>
      <c r="BI5" s="67">
        <f t="shared" ref="BI5:BI68" si="39">$BI$2*AB5</f>
        <v>0.26289931636363628</v>
      </c>
      <c r="BJ5" s="67">
        <f t="shared" ref="BJ5:BJ68" si="40">$BJ$2*AB5</f>
        <v>0.13144965818181814</v>
      </c>
      <c r="BK5" s="67">
        <f t="shared" ref="BK5:BK68" si="41">$BK$2*AB5</f>
        <v>1.5335793454545452</v>
      </c>
      <c r="BL5" s="67">
        <f t="shared" ref="BL5:BL68" si="42">$BL$2*AB5</f>
        <v>0.56961518545454537</v>
      </c>
      <c r="BM5" s="67">
        <f t="shared" ref="BM5:BM68" si="43">$BM$2*AB5</f>
        <v>18.841117672727268</v>
      </c>
      <c r="BN5" s="67">
        <f t="shared" ref="BN5:BN68" si="44">$BN$2*AB5</f>
        <v>0.74488139636363626</v>
      </c>
      <c r="BO5" s="67">
        <f t="shared" ref="BO5:BO68" si="45">SUM(BH5:BN5)</f>
        <v>25.369784029090901</v>
      </c>
      <c r="BP5" s="67">
        <f t="shared" ref="BP5:BP68" si="46">$BP$2*AB5</f>
        <v>36.499188421818175</v>
      </c>
      <c r="BQ5" s="67">
        <f t="shared" ref="BQ5:BQ68" si="47">$BQ$2*AB5</f>
        <v>6.0905008290909084</v>
      </c>
      <c r="BR5" s="67">
        <f t="shared" ref="BR5:BR68" si="48">$BR$2*AB5</f>
        <v>3.6805904290909086</v>
      </c>
      <c r="BS5" s="67">
        <f t="shared" ref="BS5:BS68" si="49">$BS$2*AB5</f>
        <v>1.4459462399999998</v>
      </c>
      <c r="BT5" s="67">
        <f t="shared" ref="BT5:BT68" si="50">$BT$2*AB5</f>
        <v>0</v>
      </c>
      <c r="BU5" s="67">
        <f t="shared" ref="BU5:BU68" si="51">$BU$2*AB5</f>
        <v>17.57043764363636</v>
      </c>
      <c r="BV5" s="67">
        <f t="shared" ref="BV5:BV68" si="52">SUM(BP5:BU5)</f>
        <v>65.286663563636353</v>
      </c>
      <c r="BW5" s="67">
        <f t="shared" ref="BW5:BW68" si="53">$BW$2*AB5</f>
        <v>319.2912197236364</v>
      </c>
      <c r="BX5" s="67">
        <f t="shared" si="17"/>
        <v>319.29121972363635</v>
      </c>
      <c r="BY5" s="67">
        <f t="shared" si="18"/>
        <v>1291.5999469963635</v>
      </c>
      <c r="BZ5" s="67">
        <f t="shared" ref="BZ5:BZ68" si="54">$BZ$2*R5</f>
        <v>115.19</v>
      </c>
      <c r="CA5" s="70">
        <f t="shared" si="19"/>
        <v>3</v>
      </c>
      <c r="CB5" s="82">
        <f t="shared" si="20"/>
        <v>12.25</v>
      </c>
      <c r="CC5" s="20">
        <f t="shared" si="21"/>
        <v>3.4188034188034218</v>
      </c>
      <c r="CD5" s="69">
        <f t="shared" ref="CD5:CD68" si="55">((BY5+BZ5+CI5)*CC5)%</f>
        <v>50.878288786200507</v>
      </c>
      <c r="CE5" s="20">
        <f t="shared" si="22"/>
        <v>8.6609686609686669</v>
      </c>
      <c r="CF5" s="73">
        <f t="shared" si="23"/>
        <v>128.89166492504128</v>
      </c>
      <c r="CG5" s="20">
        <f t="shared" si="24"/>
        <v>1.8803418803418819</v>
      </c>
      <c r="CH5" s="67">
        <f t="shared" ref="CH5:CH68" si="56">((BY5+BZ5+CI5)*CG5)%</f>
        <v>27.983058832410279</v>
      </c>
      <c r="CI5" s="67">
        <f t="shared" ref="CI5:CI68" si="57">$CI$2*R5</f>
        <v>81.400000000000006</v>
      </c>
      <c r="CJ5" s="67">
        <f t="shared" ref="CJ5:CJ68" si="58">BZ5+CD5+CF5+CH5+CI5</f>
        <v>404.34301254365209</v>
      </c>
      <c r="CK5" s="74">
        <f t="shared" ref="CK5:CK68" si="59">CJ5+BY5</f>
        <v>1695.9429595400156</v>
      </c>
    </row>
    <row r="6" spans="1:90" ht="15" customHeight="1">
      <c r="A6" s="83" t="str">
        <f>[2]CCT!D13</f>
        <v>Região de São Lourenço</v>
      </c>
      <c r="B6" s="76" t="str">
        <f>[2]CCT!C13</f>
        <v>Alfenas</v>
      </c>
      <c r="C6" s="18"/>
      <c r="D6" s="77"/>
      <c r="E6" s="17">
        <f t="shared" si="0"/>
        <v>0</v>
      </c>
      <c r="F6" s="78"/>
      <c r="G6" s="17"/>
      <c r="H6" s="77">
        <f t="shared" si="1"/>
        <v>0</v>
      </c>
      <c r="I6" s="21">
        <f>[2]CCT!J13</f>
        <v>1</v>
      </c>
      <c r="J6" s="77">
        <f>[2]CCT!I13</f>
        <v>848.57</v>
      </c>
      <c r="K6" s="17">
        <f t="shared" si="2"/>
        <v>848.57</v>
      </c>
      <c r="L6" s="18"/>
      <c r="M6" s="77"/>
      <c r="N6" s="17">
        <f t="shared" si="3"/>
        <v>0</v>
      </c>
      <c r="O6" s="18"/>
      <c r="P6" s="77"/>
      <c r="Q6" s="80">
        <f t="shared" si="4"/>
        <v>0</v>
      </c>
      <c r="R6" s="66">
        <f t="shared" si="25"/>
        <v>1</v>
      </c>
      <c r="S6" s="67">
        <f t="shared" si="26"/>
        <v>848.57</v>
      </c>
      <c r="T6" s="19"/>
      <c r="U6" s="19"/>
      <c r="V6" s="19"/>
      <c r="W6" s="19"/>
      <c r="X6" s="19"/>
      <c r="Y6" s="19"/>
      <c r="Z6" s="19"/>
      <c r="AA6" s="68">
        <f t="shared" si="27"/>
        <v>27.771381818181816</v>
      </c>
      <c r="AB6" s="67">
        <f t="shared" ref="AB6:AB68" si="60">SUM(S6:AA6)</f>
        <v>876.34138181818184</v>
      </c>
      <c r="AC6" s="67"/>
      <c r="AD6" s="67">
        <f>(VLOOKUP('Resumo Geral limpeza imposto cl'!A6,VATOTAL,6,FALSE)*20-1)*R6</f>
        <v>279</v>
      </c>
      <c r="AE6" s="67">
        <f t="shared" si="5"/>
        <v>73.085800000000006</v>
      </c>
      <c r="AF6" s="67"/>
      <c r="AG6" s="67">
        <f t="shared" si="28"/>
        <v>3.12</v>
      </c>
      <c r="AH6" s="67">
        <v>0</v>
      </c>
      <c r="AI6" s="67">
        <f t="shared" si="6"/>
        <v>0</v>
      </c>
      <c r="AJ6" s="67">
        <f t="shared" si="7"/>
        <v>0</v>
      </c>
      <c r="AK6" s="67">
        <v>0</v>
      </c>
      <c r="AL6" s="67">
        <f t="shared" si="29"/>
        <v>355.20580000000001</v>
      </c>
      <c r="AM6" s="67">
        <f>C6*'[2]Uniforme Limpeza'!$Z$10+F6*'[2]Uniforme Limpeza'!$Z$11+I6*'[2]Uniforme Limpeza'!$Z$12+L6*'[2]Uniforme Limpeza'!$Z$12+O6*'[2]Uniforme Limpeza'!$Z$12</f>
        <v>39.76</v>
      </c>
      <c r="AN6" s="67">
        <f>I6*'[2]Materiais de Consumo'!$F$33+L6*'[2]Materiais de Consumo'!$F$34+O6*'[2]Materiais de Consumo'!$F$35</f>
        <v>41.29</v>
      </c>
      <c r="AO6" s="67">
        <f>'[2]Equipamentos  TOTAL'!$H$19*'Resumo Geral limpeza imposto cl'!F6+'Resumo Geral limpeza imposto cl'!I6*'[2]Equipamentos  TOTAL'!$I$11+'[2]Equipamentos  TOTAL'!$I$12*'Resumo Geral limpeza imposto cl'!L6+'Resumo Geral limpeza imposto cl'!O6*'[2]Equipamentos  TOTAL'!$I$13</f>
        <v>5.87</v>
      </c>
      <c r="AP6" s="67">
        <f>(I6*'[2]PRODUTOS DE LIMPEZA'!$I$36+L6*'[2]PRODUTOS DE LIMPEZA'!$I$37+O6*'[2]PRODUTOS DE LIMPEZA'!$I$38)</f>
        <v>180.25</v>
      </c>
      <c r="AQ6" s="67">
        <f t="shared" si="30"/>
        <v>267.17</v>
      </c>
      <c r="AR6" s="19">
        <f t="shared" si="31"/>
        <v>175.26827636363637</v>
      </c>
      <c r="AS6" s="19">
        <f t="shared" si="8"/>
        <v>13.145120727272728</v>
      </c>
      <c r="AT6" s="81">
        <f t="shared" si="9"/>
        <v>8.7634138181818191</v>
      </c>
      <c r="AU6" s="19">
        <f t="shared" si="10"/>
        <v>1.7526827636363638</v>
      </c>
      <c r="AV6" s="81">
        <f t="shared" si="11"/>
        <v>21.908534545454547</v>
      </c>
      <c r="AW6" s="19">
        <f t="shared" si="12"/>
        <v>70.107310545454553</v>
      </c>
      <c r="AX6" s="81">
        <f t="shared" si="13"/>
        <v>26.290241454545455</v>
      </c>
      <c r="AY6" s="19">
        <f t="shared" si="14"/>
        <v>5.2580482909090911</v>
      </c>
      <c r="AZ6" s="19">
        <f t="shared" si="15"/>
        <v>322.49362850909097</v>
      </c>
      <c r="BA6" s="67">
        <f t="shared" si="32"/>
        <v>72.99923710545454</v>
      </c>
      <c r="BB6" s="67">
        <f t="shared" si="33"/>
        <v>24.362290414545456</v>
      </c>
      <c r="BC6" s="67">
        <f t="shared" si="34"/>
        <v>35.842362516363636</v>
      </c>
      <c r="BD6" s="67">
        <f t="shared" si="35"/>
        <v>133.20389003636365</v>
      </c>
      <c r="BE6" s="67">
        <f t="shared" si="36"/>
        <v>1.1392437963636364</v>
      </c>
      <c r="BF6" s="67">
        <f t="shared" si="37"/>
        <v>0.43817069090909094</v>
      </c>
      <c r="BG6" s="67">
        <f t="shared" si="16"/>
        <v>1.5774144872727274</v>
      </c>
      <c r="BH6" s="67">
        <f t="shared" si="38"/>
        <v>6.5725603636363639</v>
      </c>
      <c r="BI6" s="67">
        <f t="shared" si="39"/>
        <v>0.52580482909090909</v>
      </c>
      <c r="BJ6" s="67">
        <f t="shared" si="40"/>
        <v>0.26290241454545454</v>
      </c>
      <c r="BK6" s="67">
        <f t="shared" si="41"/>
        <v>3.0671948363636363</v>
      </c>
      <c r="BL6" s="67">
        <f t="shared" si="42"/>
        <v>1.1392437963636364</v>
      </c>
      <c r="BM6" s="67">
        <f t="shared" si="43"/>
        <v>37.682679418181813</v>
      </c>
      <c r="BN6" s="67">
        <f t="shared" si="44"/>
        <v>1.489780349090909</v>
      </c>
      <c r="BO6" s="67">
        <f t="shared" si="45"/>
        <v>50.74016600727272</v>
      </c>
      <c r="BP6" s="67">
        <f t="shared" si="46"/>
        <v>72.99923710545454</v>
      </c>
      <c r="BQ6" s="67">
        <f t="shared" si="47"/>
        <v>12.181145207272728</v>
      </c>
      <c r="BR6" s="67">
        <f t="shared" si="48"/>
        <v>7.361267607272727</v>
      </c>
      <c r="BS6" s="67">
        <f t="shared" si="49"/>
        <v>2.8919265599999999</v>
      </c>
      <c r="BT6" s="67">
        <f t="shared" si="50"/>
        <v>0</v>
      </c>
      <c r="BU6" s="67">
        <f t="shared" si="51"/>
        <v>35.141289410909089</v>
      </c>
      <c r="BV6" s="67">
        <f t="shared" si="52"/>
        <v>130.57486589090908</v>
      </c>
      <c r="BW6" s="67">
        <f t="shared" si="53"/>
        <v>638.58996493090922</v>
      </c>
      <c r="BX6" s="67">
        <f t="shared" si="17"/>
        <v>638.58996493090922</v>
      </c>
      <c r="BY6" s="67">
        <f t="shared" si="18"/>
        <v>2137.3071467490909</v>
      </c>
      <c r="BZ6" s="67">
        <f t="shared" si="54"/>
        <v>115.19</v>
      </c>
      <c r="CA6" s="70">
        <f t="shared" si="19"/>
        <v>5</v>
      </c>
      <c r="CB6" s="82">
        <f t="shared" si="20"/>
        <v>14.25</v>
      </c>
      <c r="CC6" s="20">
        <f t="shared" si="21"/>
        <v>5.8309037900874632</v>
      </c>
      <c r="CD6" s="69">
        <f t="shared" si="55"/>
        <v>136.08729718653592</v>
      </c>
      <c r="CE6" s="20">
        <f t="shared" si="22"/>
        <v>8.8629737609329435</v>
      </c>
      <c r="CF6" s="73">
        <f t="shared" si="23"/>
        <v>206.85269172353455</v>
      </c>
      <c r="CG6" s="20">
        <f t="shared" si="24"/>
        <v>1.9241982507288626</v>
      </c>
      <c r="CH6" s="67">
        <f t="shared" si="56"/>
        <v>44.908808071556841</v>
      </c>
      <c r="CI6" s="67">
        <f t="shared" si="57"/>
        <v>81.400000000000006</v>
      </c>
      <c r="CJ6" s="67">
        <f t="shared" si="58"/>
        <v>584.43879698162732</v>
      </c>
      <c r="CK6" s="74">
        <f t="shared" si="59"/>
        <v>2721.745943730718</v>
      </c>
    </row>
    <row r="7" spans="1:90" ht="15" customHeight="1">
      <c r="A7" s="84" t="str">
        <f>[2]CCT!D14</f>
        <v>Região de Teófilo Otoni</v>
      </c>
      <c r="B7" s="76" t="str">
        <f>[2]CCT!C14</f>
        <v>Almenara</v>
      </c>
      <c r="C7" s="18"/>
      <c r="D7" s="77"/>
      <c r="E7" s="17">
        <f t="shared" si="0"/>
        <v>0</v>
      </c>
      <c r="F7" s="78"/>
      <c r="G7" s="17"/>
      <c r="H7" s="77">
        <f t="shared" si="1"/>
        <v>0</v>
      </c>
      <c r="I7" s="21">
        <f>[2]CCT!J14</f>
        <v>1</v>
      </c>
      <c r="J7" s="77">
        <f>[2]CCT!I14</f>
        <v>774.95</v>
      </c>
      <c r="K7" s="17">
        <f t="shared" si="2"/>
        <v>774.95</v>
      </c>
      <c r="L7" s="21"/>
      <c r="M7" s="77"/>
      <c r="N7" s="17">
        <f t="shared" si="3"/>
        <v>0</v>
      </c>
      <c r="O7" s="18"/>
      <c r="P7" s="77"/>
      <c r="Q7" s="80">
        <f t="shared" si="4"/>
        <v>0</v>
      </c>
      <c r="R7" s="66">
        <f t="shared" si="25"/>
        <v>1</v>
      </c>
      <c r="S7" s="67">
        <f t="shared" si="26"/>
        <v>774.95</v>
      </c>
      <c r="T7" s="19"/>
      <c r="U7" s="19"/>
      <c r="V7" s="19"/>
      <c r="W7" s="19"/>
      <c r="X7" s="19"/>
      <c r="Y7" s="19"/>
      <c r="Z7" s="19"/>
      <c r="AA7" s="68">
        <f t="shared" si="27"/>
        <v>25.362000000000002</v>
      </c>
      <c r="AB7" s="67">
        <f t="shared" si="60"/>
        <v>800.31200000000001</v>
      </c>
      <c r="AC7" s="67"/>
      <c r="AD7" s="67">
        <f>(VLOOKUP('Resumo Geral limpeza imposto cl'!A7,VATOTAL,6,FALSE)*20-1)*R7</f>
        <v>253</v>
      </c>
      <c r="AE7" s="67">
        <f t="shared" si="5"/>
        <v>77.503</v>
      </c>
      <c r="AF7" s="67"/>
      <c r="AG7" s="67">
        <f t="shared" si="28"/>
        <v>3.12</v>
      </c>
      <c r="AH7" s="67">
        <f t="shared" ref="AH7:AH34" si="61">VLOOKUP(A7,VATOTAL,2,FALSE)*R7</f>
        <v>26.1</v>
      </c>
      <c r="AI7" s="67">
        <f t="shared" si="6"/>
        <v>0</v>
      </c>
      <c r="AJ7" s="67">
        <f t="shared" si="7"/>
        <v>0</v>
      </c>
      <c r="AK7" s="67">
        <v>0</v>
      </c>
      <c r="AL7" s="67">
        <f t="shared" si="29"/>
        <v>359.72300000000001</v>
      </c>
      <c r="AM7" s="67">
        <f>C7*'[2]Uniforme Limpeza'!$Z$10+F7*'[2]Uniforme Limpeza'!$Z$11+I7*'[2]Uniforme Limpeza'!$Z$12+L7*'[2]Uniforme Limpeza'!$Z$12+O7*'[2]Uniforme Limpeza'!$Z$12</f>
        <v>39.76</v>
      </c>
      <c r="AN7" s="67">
        <f>I7*'[2]Materiais de Consumo'!$F$33+L7*'[2]Materiais de Consumo'!$F$34+O7*'[2]Materiais de Consumo'!$F$35</f>
        <v>41.29</v>
      </c>
      <c r="AO7" s="67">
        <f>'[2]Equipamentos  TOTAL'!$H$19*'Resumo Geral limpeza imposto cl'!F7+'Resumo Geral limpeza imposto cl'!I7*'[2]Equipamentos  TOTAL'!$I$11+'[2]Equipamentos  TOTAL'!$I$12*'Resumo Geral limpeza imposto cl'!L7+'Resumo Geral limpeza imposto cl'!O7*'[2]Equipamentos  TOTAL'!$I$13</f>
        <v>5.87</v>
      </c>
      <c r="AP7" s="67">
        <f>(I7*'[2]PRODUTOS DE LIMPEZA'!$I$36+L7*'[2]PRODUTOS DE LIMPEZA'!$I$37+O7*'[2]PRODUTOS DE LIMPEZA'!$I$38)</f>
        <v>180.25</v>
      </c>
      <c r="AQ7" s="67">
        <f t="shared" si="30"/>
        <v>267.17</v>
      </c>
      <c r="AR7" s="19">
        <f t="shared" si="31"/>
        <v>160.06240000000003</v>
      </c>
      <c r="AS7" s="19">
        <f t="shared" si="8"/>
        <v>12.00468</v>
      </c>
      <c r="AT7" s="81">
        <f t="shared" si="9"/>
        <v>8.0031200000000009</v>
      </c>
      <c r="AU7" s="19">
        <f t="shared" si="10"/>
        <v>1.600624</v>
      </c>
      <c r="AV7" s="81">
        <f t="shared" si="11"/>
        <v>20.007800000000003</v>
      </c>
      <c r="AW7" s="19">
        <f t="shared" si="12"/>
        <v>64.024960000000007</v>
      </c>
      <c r="AX7" s="81">
        <f t="shared" si="13"/>
        <v>24.009360000000001</v>
      </c>
      <c r="AY7" s="19">
        <f t="shared" si="14"/>
        <v>4.8018720000000004</v>
      </c>
      <c r="AZ7" s="19">
        <f t="shared" si="15"/>
        <v>294.51481600000005</v>
      </c>
      <c r="BA7" s="67">
        <f t="shared" si="32"/>
        <v>66.665989600000003</v>
      </c>
      <c r="BB7" s="67">
        <f t="shared" si="33"/>
        <v>22.2486736</v>
      </c>
      <c r="BC7" s="67">
        <f t="shared" si="34"/>
        <v>32.732760800000001</v>
      </c>
      <c r="BD7" s="67">
        <f t="shared" si="35"/>
        <v>121.647424</v>
      </c>
      <c r="BE7" s="67">
        <f t="shared" si="36"/>
        <v>1.0404055999999999</v>
      </c>
      <c r="BF7" s="67">
        <f t="shared" si="37"/>
        <v>0.40015600000000001</v>
      </c>
      <c r="BG7" s="67">
        <f t="shared" si="16"/>
        <v>1.4405615999999999</v>
      </c>
      <c r="BH7" s="67">
        <f t="shared" si="38"/>
        <v>6.0023400000000002</v>
      </c>
      <c r="BI7" s="67">
        <f t="shared" si="39"/>
        <v>0.48018719999999998</v>
      </c>
      <c r="BJ7" s="67">
        <f t="shared" si="40"/>
        <v>0.24009359999999999</v>
      </c>
      <c r="BK7" s="67">
        <f t="shared" si="41"/>
        <v>2.8010920000000001</v>
      </c>
      <c r="BL7" s="67">
        <f t="shared" si="42"/>
        <v>1.0404055999999999</v>
      </c>
      <c r="BM7" s="67">
        <f t="shared" si="43"/>
        <v>34.413415999999998</v>
      </c>
      <c r="BN7" s="67">
        <f t="shared" si="44"/>
        <v>1.3605304</v>
      </c>
      <c r="BO7" s="67">
        <f t="shared" si="45"/>
        <v>46.338064799999998</v>
      </c>
      <c r="BP7" s="67">
        <f t="shared" si="46"/>
        <v>66.665989600000003</v>
      </c>
      <c r="BQ7" s="67">
        <f t="shared" si="47"/>
        <v>11.1243368</v>
      </c>
      <c r="BR7" s="67">
        <f t="shared" si="48"/>
        <v>6.7226207999999996</v>
      </c>
      <c r="BS7" s="67">
        <f t="shared" si="49"/>
        <v>2.6410296</v>
      </c>
      <c r="BT7" s="67">
        <f t="shared" si="50"/>
        <v>0</v>
      </c>
      <c r="BU7" s="67">
        <f t="shared" si="51"/>
        <v>32.092511199999997</v>
      </c>
      <c r="BV7" s="67">
        <f t="shared" si="52"/>
        <v>119.246488</v>
      </c>
      <c r="BW7" s="67">
        <f t="shared" si="53"/>
        <v>583.18735440000012</v>
      </c>
      <c r="BX7" s="67">
        <f t="shared" si="17"/>
        <v>583.1873544</v>
      </c>
      <c r="BY7" s="67">
        <f t="shared" si="18"/>
        <v>2010.3923543999999</v>
      </c>
      <c r="BZ7" s="67">
        <f t="shared" si="54"/>
        <v>115.19</v>
      </c>
      <c r="CA7" s="70">
        <f t="shared" si="19"/>
        <v>5</v>
      </c>
      <c r="CB7" s="82">
        <f t="shared" si="20"/>
        <v>14.25</v>
      </c>
      <c r="CC7" s="20">
        <f t="shared" si="21"/>
        <v>5.8309037900874632</v>
      </c>
      <c r="CD7" s="69">
        <f t="shared" si="55"/>
        <v>128.68701774927112</v>
      </c>
      <c r="CE7" s="20">
        <f t="shared" si="22"/>
        <v>8.8629737609329435</v>
      </c>
      <c r="CF7" s="73">
        <f t="shared" si="23"/>
        <v>195.60426697889213</v>
      </c>
      <c r="CG7" s="20">
        <f t="shared" si="24"/>
        <v>1.9241982507288626</v>
      </c>
      <c r="CH7" s="67">
        <f t="shared" si="56"/>
        <v>42.466715857259466</v>
      </c>
      <c r="CI7" s="67">
        <f t="shared" si="57"/>
        <v>81.400000000000006</v>
      </c>
      <c r="CJ7" s="67">
        <f t="shared" si="58"/>
        <v>563.34800058542271</v>
      </c>
      <c r="CK7" s="74">
        <f t="shared" si="59"/>
        <v>2573.7403549854225</v>
      </c>
    </row>
    <row r="8" spans="1:90" ht="15" customHeight="1">
      <c r="A8" s="84" t="str">
        <f>[2]CCT!D15</f>
        <v>Região de São Lourenço</v>
      </c>
      <c r="B8" s="76" t="str">
        <f>[2]CCT!C15</f>
        <v>Andradas</v>
      </c>
      <c r="C8" s="18"/>
      <c r="D8" s="77"/>
      <c r="E8" s="17">
        <f t="shared" si="0"/>
        <v>0</v>
      </c>
      <c r="F8" s="78"/>
      <c r="G8" s="17"/>
      <c r="H8" s="77">
        <f t="shared" si="1"/>
        <v>0</v>
      </c>
      <c r="I8" s="18"/>
      <c r="J8" s="77"/>
      <c r="K8" s="17">
        <f t="shared" si="2"/>
        <v>0</v>
      </c>
      <c r="L8" s="21">
        <f>[2]CCT!L15</f>
        <v>1</v>
      </c>
      <c r="M8" s="77">
        <f>[2]CCT!K15</f>
        <v>424.28</v>
      </c>
      <c r="N8" s="17">
        <f t="shared" si="3"/>
        <v>424.28</v>
      </c>
      <c r="O8" s="18"/>
      <c r="P8" s="77"/>
      <c r="Q8" s="80">
        <f t="shared" si="4"/>
        <v>0</v>
      </c>
      <c r="R8" s="66">
        <f t="shared" si="25"/>
        <v>1</v>
      </c>
      <c r="S8" s="67">
        <f t="shared" si="26"/>
        <v>424.28</v>
      </c>
      <c r="T8" s="19"/>
      <c r="U8" s="19"/>
      <c r="V8" s="19"/>
      <c r="W8" s="19"/>
      <c r="X8" s="19"/>
      <c r="Y8" s="19"/>
      <c r="Z8" s="19"/>
      <c r="AA8" s="68">
        <f t="shared" si="27"/>
        <v>13.885527272727272</v>
      </c>
      <c r="AB8" s="67">
        <f t="shared" si="60"/>
        <v>438.16552727272722</v>
      </c>
      <c r="AC8" s="67"/>
      <c r="AD8" s="67">
        <f>(VLOOKUP('Resumo Geral limpeza imposto cl'!A8,VATOTAL,6,FALSE)*20-1)*R8</f>
        <v>279</v>
      </c>
      <c r="AE8" s="67">
        <f t="shared" si="5"/>
        <v>98.543199999999999</v>
      </c>
      <c r="AF8" s="67"/>
      <c r="AG8" s="67">
        <f t="shared" si="28"/>
        <v>3.12</v>
      </c>
      <c r="AH8" s="67">
        <v>0</v>
      </c>
      <c r="AI8" s="67">
        <f t="shared" si="6"/>
        <v>0</v>
      </c>
      <c r="AJ8" s="67">
        <f t="shared" si="7"/>
        <v>0</v>
      </c>
      <c r="AK8" s="67">
        <v>0</v>
      </c>
      <c r="AL8" s="67">
        <f t="shared" si="29"/>
        <v>380.66320000000002</v>
      </c>
      <c r="AM8" s="67">
        <f>C8*'[2]Uniforme Limpeza'!$Z$10+F8*'[2]Uniforme Limpeza'!$Z$11+I8*'[2]Uniforme Limpeza'!$Z$12+L8*'[2]Uniforme Limpeza'!$Z$12+O8*'[2]Uniforme Limpeza'!$Z$12</f>
        <v>39.76</v>
      </c>
      <c r="AN8" s="67">
        <f>I8*'[2]Materiais de Consumo'!$F$33+L8*'[2]Materiais de Consumo'!$F$34+O8*'[2]Materiais de Consumo'!$F$35</f>
        <v>20.65</v>
      </c>
      <c r="AO8" s="67">
        <f>'[2]Equipamentos  TOTAL'!$H$19*'Resumo Geral limpeza imposto cl'!F8+'Resumo Geral limpeza imposto cl'!I8*'[2]Equipamentos  TOTAL'!$I$11+'[2]Equipamentos  TOTAL'!$I$12*'Resumo Geral limpeza imposto cl'!L8+'Resumo Geral limpeza imposto cl'!O8*'[2]Equipamentos  TOTAL'!$I$13</f>
        <v>2.94</v>
      </c>
      <c r="AP8" s="67">
        <f>(I8*'[2]PRODUTOS DE LIMPEZA'!$I$36+L8*'[2]PRODUTOS DE LIMPEZA'!$I$37+O8*'[2]PRODUTOS DE LIMPEZA'!$I$38)</f>
        <v>90.13</v>
      </c>
      <c r="AQ8" s="67">
        <f t="shared" si="30"/>
        <v>153.47999999999999</v>
      </c>
      <c r="AR8" s="19">
        <f t="shared" si="31"/>
        <v>87.633105454545444</v>
      </c>
      <c r="AS8" s="19">
        <f t="shared" si="8"/>
        <v>6.5724829090909083</v>
      </c>
      <c r="AT8" s="81">
        <f t="shared" si="9"/>
        <v>4.3816552727272722</v>
      </c>
      <c r="AU8" s="19">
        <f t="shared" si="10"/>
        <v>0.87633105454545446</v>
      </c>
      <c r="AV8" s="81">
        <f t="shared" si="11"/>
        <v>10.95413818181818</v>
      </c>
      <c r="AW8" s="19">
        <f t="shared" si="12"/>
        <v>35.053242181818177</v>
      </c>
      <c r="AX8" s="81">
        <f t="shared" si="13"/>
        <v>13.144965818181817</v>
      </c>
      <c r="AY8" s="19">
        <f t="shared" si="14"/>
        <v>2.6289931636363635</v>
      </c>
      <c r="AZ8" s="19">
        <f t="shared" si="15"/>
        <v>161.24491403636361</v>
      </c>
      <c r="BA8" s="67">
        <f t="shared" si="32"/>
        <v>36.499188421818175</v>
      </c>
      <c r="BB8" s="67">
        <f t="shared" si="33"/>
        <v>12.181001658181817</v>
      </c>
      <c r="BC8" s="67">
        <f t="shared" si="34"/>
        <v>17.920970065454544</v>
      </c>
      <c r="BD8" s="67">
        <f t="shared" si="35"/>
        <v>66.601160145454529</v>
      </c>
      <c r="BE8" s="67">
        <f t="shared" si="36"/>
        <v>0.56961518545454537</v>
      </c>
      <c r="BF8" s="67">
        <f t="shared" si="37"/>
        <v>0.21908276363636361</v>
      </c>
      <c r="BG8" s="67">
        <f t="shared" si="16"/>
        <v>0.78869794909090896</v>
      </c>
      <c r="BH8" s="67">
        <f t="shared" si="38"/>
        <v>3.2862414545454541</v>
      </c>
      <c r="BI8" s="67">
        <f t="shared" si="39"/>
        <v>0.26289931636363628</v>
      </c>
      <c r="BJ8" s="67">
        <f t="shared" si="40"/>
        <v>0.13144965818181814</v>
      </c>
      <c r="BK8" s="67">
        <f t="shared" si="41"/>
        <v>1.5335793454545452</v>
      </c>
      <c r="BL8" s="67">
        <f t="shared" si="42"/>
        <v>0.56961518545454537</v>
      </c>
      <c r="BM8" s="67">
        <f t="shared" si="43"/>
        <v>18.841117672727268</v>
      </c>
      <c r="BN8" s="67">
        <f t="shared" si="44"/>
        <v>0.74488139636363626</v>
      </c>
      <c r="BO8" s="67">
        <f t="shared" si="45"/>
        <v>25.369784029090901</v>
      </c>
      <c r="BP8" s="67">
        <f t="shared" si="46"/>
        <v>36.499188421818175</v>
      </c>
      <c r="BQ8" s="67">
        <f t="shared" si="47"/>
        <v>6.0905008290909084</v>
      </c>
      <c r="BR8" s="67">
        <f t="shared" si="48"/>
        <v>3.6805904290909086</v>
      </c>
      <c r="BS8" s="67">
        <f t="shared" si="49"/>
        <v>1.4459462399999998</v>
      </c>
      <c r="BT8" s="67">
        <f t="shared" si="50"/>
        <v>0</v>
      </c>
      <c r="BU8" s="67">
        <f t="shared" si="51"/>
        <v>17.57043764363636</v>
      </c>
      <c r="BV8" s="67">
        <f t="shared" si="52"/>
        <v>65.286663563636353</v>
      </c>
      <c r="BW8" s="67">
        <f t="shared" si="53"/>
        <v>319.2912197236364</v>
      </c>
      <c r="BX8" s="67">
        <f t="shared" si="17"/>
        <v>319.29121972363635</v>
      </c>
      <c r="BY8" s="67">
        <f t="shared" si="18"/>
        <v>1291.5999469963635</v>
      </c>
      <c r="BZ8" s="67">
        <f t="shared" si="54"/>
        <v>115.19</v>
      </c>
      <c r="CA8" s="70">
        <f t="shared" si="19"/>
        <v>5</v>
      </c>
      <c r="CB8" s="82">
        <f t="shared" si="20"/>
        <v>14.25</v>
      </c>
      <c r="CC8" s="20">
        <f>((100/((100-CB8)%)-100)*CA8)/CB8</f>
        <v>5.8309037900874632</v>
      </c>
      <c r="CD8" s="69">
        <f t="shared" si="55"/>
        <v>86.774924023111581</v>
      </c>
      <c r="CE8" s="20">
        <f t="shared" si="22"/>
        <v>8.8629737609329435</v>
      </c>
      <c r="CF8" s="73">
        <f t="shared" si="23"/>
        <v>131.89788451512959</v>
      </c>
      <c r="CG8" s="20">
        <f t="shared" si="24"/>
        <v>1.9241982507288626</v>
      </c>
      <c r="CH8" s="67">
        <f t="shared" si="56"/>
        <v>28.635724927626821</v>
      </c>
      <c r="CI8" s="67">
        <f t="shared" si="57"/>
        <v>81.400000000000006</v>
      </c>
      <c r="CJ8" s="67">
        <f t="shared" si="58"/>
        <v>443.89853346586801</v>
      </c>
      <c r="CK8" s="74">
        <f t="shared" si="59"/>
        <v>1735.4984804622316</v>
      </c>
    </row>
    <row r="9" spans="1:90" ht="15" customHeight="1">
      <c r="A9" s="75" t="str">
        <f>[2]CCT!D16</f>
        <v>Fethemg Interior</v>
      </c>
      <c r="B9" s="76" t="str">
        <f>[2]CCT!C16</f>
        <v>Araçuaí</v>
      </c>
      <c r="C9" s="18"/>
      <c r="D9" s="77"/>
      <c r="E9" s="17">
        <f t="shared" si="0"/>
        <v>0</v>
      </c>
      <c r="F9" s="78"/>
      <c r="G9" s="17"/>
      <c r="H9" s="77">
        <f t="shared" si="1"/>
        <v>0</v>
      </c>
      <c r="I9" s="18"/>
      <c r="J9" s="77"/>
      <c r="K9" s="17">
        <f t="shared" si="2"/>
        <v>0</v>
      </c>
      <c r="L9" s="21">
        <f>[2]CCT!L16</f>
        <v>1</v>
      </c>
      <c r="M9" s="77">
        <f>[2]CCT!K16</f>
        <v>424.28</v>
      </c>
      <c r="N9" s="17">
        <f t="shared" si="3"/>
        <v>424.28</v>
      </c>
      <c r="O9" s="18"/>
      <c r="P9" s="77"/>
      <c r="Q9" s="80">
        <f t="shared" si="4"/>
        <v>0</v>
      </c>
      <c r="R9" s="66">
        <f t="shared" si="25"/>
        <v>1</v>
      </c>
      <c r="S9" s="67">
        <f t="shared" si="26"/>
        <v>424.28</v>
      </c>
      <c r="T9" s="19"/>
      <c r="U9" s="19"/>
      <c r="V9" s="19"/>
      <c r="W9" s="19"/>
      <c r="X9" s="19"/>
      <c r="Y9" s="19"/>
      <c r="Z9" s="19"/>
      <c r="AA9" s="68">
        <f t="shared" si="27"/>
        <v>13.885527272727272</v>
      </c>
      <c r="AB9" s="67">
        <f t="shared" si="60"/>
        <v>438.16552727272722</v>
      </c>
      <c r="AC9" s="67"/>
      <c r="AD9" s="67">
        <f>(VLOOKUP('Resumo Geral limpeza imposto cl'!A9,VATOTAL,6,FALSE)*20-1)*R9</f>
        <v>279</v>
      </c>
      <c r="AE9" s="67">
        <f t="shared" si="5"/>
        <v>98.543199999999999</v>
      </c>
      <c r="AF9" s="67"/>
      <c r="AG9" s="67">
        <f t="shared" si="28"/>
        <v>3.12</v>
      </c>
      <c r="AH9" s="67">
        <f t="shared" si="61"/>
        <v>0</v>
      </c>
      <c r="AI9" s="67">
        <f t="shared" si="6"/>
        <v>8.43</v>
      </c>
      <c r="AJ9" s="67">
        <f t="shared" si="7"/>
        <v>0</v>
      </c>
      <c r="AK9" s="67">
        <v>0</v>
      </c>
      <c r="AL9" s="67">
        <f t="shared" si="29"/>
        <v>389.09320000000002</v>
      </c>
      <c r="AM9" s="67">
        <f>C9*'[2]Uniforme Limpeza'!$Z$10+F9*'[2]Uniforme Limpeza'!$Z$11+I9*'[2]Uniforme Limpeza'!$Z$12+L9*'[2]Uniforme Limpeza'!$Z$12+O9*'[2]Uniforme Limpeza'!$Z$12</f>
        <v>39.76</v>
      </c>
      <c r="AN9" s="67">
        <f>I9*'[2]Materiais de Consumo'!$F$33+L9*'[2]Materiais de Consumo'!$F$34+O9*'[2]Materiais de Consumo'!$F$35</f>
        <v>20.65</v>
      </c>
      <c r="AO9" s="67">
        <f>'[2]Equipamentos  TOTAL'!$H$19*'Resumo Geral limpeza imposto cl'!F9+'Resumo Geral limpeza imposto cl'!I9*'[2]Equipamentos  TOTAL'!$I$11+'[2]Equipamentos  TOTAL'!$I$12*'Resumo Geral limpeza imposto cl'!L9+'Resumo Geral limpeza imposto cl'!O9*'[2]Equipamentos  TOTAL'!$I$13</f>
        <v>2.94</v>
      </c>
      <c r="AP9" s="67">
        <f>(I9*'[2]PRODUTOS DE LIMPEZA'!$I$36+L9*'[2]PRODUTOS DE LIMPEZA'!$I$37+O9*'[2]PRODUTOS DE LIMPEZA'!$I$38)</f>
        <v>90.13</v>
      </c>
      <c r="AQ9" s="67">
        <f t="shared" si="30"/>
        <v>153.47999999999999</v>
      </c>
      <c r="AR9" s="19">
        <f t="shared" si="31"/>
        <v>87.633105454545444</v>
      </c>
      <c r="AS9" s="19">
        <f t="shared" si="8"/>
        <v>6.5724829090909083</v>
      </c>
      <c r="AT9" s="81">
        <f t="shared" si="9"/>
        <v>4.3816552727272722</v>
      </c>
      <c r="AU9" s="19">
        <f t="shared" si="10"/>
        <v>0.87633105454545446</v>
      </c>
      <c r="AV9" s="81">
        <f t="shared" si="11"/>
        <v>10.95413818181818</v>
      </c>
      <c r="AW9" s="19">
        <f t="shared" si="12"/>
        <v>35.053242181818177</v>
      </c>
      <c r="AX9" s="81">
        <f t="shared" si="13"/>
        <v>13.144965818181817</v>
      </c>
      <c r="AY9" s="19">
        <f t="shared" si="14"/>
        <v>2.6289931636363635</v>
      </c>
      <c r="AZ9" s="19">
        <f t="shared" si="15"/>
        <v>161.24491403636361</v>
      </c>
      <c r="BA9" s="67">
        <f t="shared" si="32"/>
        <v>36.499188421818175</v>
      </c>
      <c r="BB9" s="67">
        <f t="shared" si="33"/>
        <v>12.181001658181817</v>
      </c>
      <c r="BC9" s="67">
        <f t="shared" si="34"/>
        <v>17.920970065454544</v>
      </c>
      <c r="BD9" s="67">
        <f t="shared" si="35"/>
        <v>66.601160145454529</v>
      </c>
      <c r="BE9" s="67">
        <f t="shared" si="36"/>
        <v>0.56961518545454537</v>
      </c>
      <c r="BF9" s="67">
        <f t="shared" si="37"/>
        <v>0.21908276363636361</v>
      </c>
      <c r="BG9" s="67">
        <f t="shared" si="16"/>
        <v>0.78869794909090896</v>
      </c>
      <c r="BH9" s="67">
        <f t="shared" si="38"/>
        <v>3.2862414545454541</v>
      </c>
      <c r="BI9" s="67">
        <f t="shared" si="39"/>
        <v>0.26289931636363628</v>
      </c>
      <c r="BJ9" s="67">
        <f t="shared" si="40"/>
        <v>0.13144965818181814</v>
      </c>
      <c r="BK9" s="67">
        <f t="shared" si="41"/>
        <v>1.5335793454545452</v>
      </c>
      <c r="BL9" s="67">
        <f t="shared" si="42"/>
        <v>0.56961518545454537</v>
      </c>
      <c r="BM9" s="67">
        <f t="shared" si="43"/>
        <v>18.841117672727268</v>
      </c>
      <c r="BN9" s="67">
        <f t="shared" si="44"/>
        <v>0.74488139636363626</v>
      </c>
      <c r="BO9" s="67">
        <f t="shared" si="45"/>
        <v>25.369784029090901</v>
      </c>
      <c r="BP9" s="67">
        <f t="shared" si="46"/>
        <v>36.499188421818175</v>
      </c>
      <c r="BQ9" s="67">
        <f t="shared" si="47"/>
        <v>6.0905008290909084</v>
      </c>
      <c r="BR9" s="67">
        <f t="shared" si="48"/>
        <v>3.6805904290909086</v>
      </c>
      <c r="BS9" s="67">
        <f t="shared" si="49"/>
        <v>1.4459462399999998</v>
      </c>
      <c r="BT9" s="67">
        <f t="shared" si="50"/>
        <v>0</v>
      </c>
      <c r="BU9" s="67">
        <f t="shared" si="51"/>
        <v>17.57043764363636</v>
      </c>
      <c r="BV9" s="67">
        <f t="shared" si="52"/>
        <v>65.286663563636353</v>
      </c>
      <c r="BW9" s="67">
        <f t="shared" si="53"/>
        <v>319.2912197236364</v>
      </c>
      <c r="BX9" s="67">
        <f t="shared" si="17"/>
        <v>319.29121972363635</v>
      </c>
      <c r="BY9" s="67">
        <f t="shared" si="18"/>
        <v>1300.0299469963636</v>
      </c>
      <c r="BZ9" s="67">
        <f t="shared" si="54"/>
        <v>115.19</v>
      </c>
      <c r="CA9" s="70">
        <f t="shared" si="19"/>
        <v>3</v>
      </c>
      <c r="CB9" s="82">
        <f t="shared" si="20"/>
        <v>12.25</v>
      </c>
      <c r="CC9" s="20">
        <f t="shared" si="21"/>
        <v>3.4188034188034218</v>
      </c>
      <c r="CD9" s="69">
        <f t="shared" si="55"/>
        <v>51.166493914405649</v>
      </c>
      <c r="CE9" s="20">
        <f t="shared" si="22"/>
        <v>8.6609686609686669</v>
      </c>
      <c r="CF9" s="73">
        <f t="shared" si="23"/>
        <v>129.62178458316095</v>
      </c>
      <c r="CG9" s="20">
        <f t="shared" si="24"/>
        <v>1.8803418803418819</v>
      </c>
      <c r="CH9" s="67">
        <f t="shared" si="56"/>
        <v>28.141571652923105</v>
      </c>
      <c r="CI9" s="67">
        <f t="shared" si="57"/>
        <v>81.400000000000006</v>
      </c>
      <c r="CJ9" s="67">
        <f>BZ9+CD9+CF9+CH9+CI9</f>
        <v>405.51985015048967</v>
      </c>
      <c r="CK9" s="74">
        <f>CJ9+BY9</f>
        <v>1705.5497971468533</v>
      </c>
    </row>
    <row r="10" spans="1:90" ht="15" customHeight="1">
      <c r="A10" s="75" t="str">
        <f>[2]CCT!D17</f>
        <v>Alto Paranaiba</v>
      </c>
      <c r="B10" s="85" t="str">
        <f>[2]CCT!C17</f>
        <v>Araguari</v>
      </c>
      <c r="C10" s="18"/>
      <c r="D10" s="77"/>
      <c r="E10" s="17">
        <f t="shared" si="0"/>
        <v>0</v>
      </c>
      <c r="F10" s="78"/>
      <c r="G10" s="17"/>
      <c r="H10" s="77">
        <f t="shared" si="1"/>
        <v>0</v>
      </c>
      <c r="I10" s="21">
        <f>[2]CCT!J17</f>
        <v>2</v>
      </c>
      <c r="J10" s="77">
        <f>[2]CCT!I17</f>
        <v>848.57</v>
      </c>
      <c r="K10" s="17">
        <f t="shared" si="2"/>
        <v>1697.14</v>
      </c>
      <c r="L10" s="18"/>
      <c r="M10" s="77"/>
      <c r="N10" s="17">
        <f t="shared" si="3"/>
        <v>0</v>
      </c>
      <c r="O10" s="18"/>
      <c r="P10" s="77"/>
      <c r="Q10" s="80">
        <f t="shared" si="4"/>
        <v>0</v>
      </c>
      <c r="R10" s="66">
        <f t="shared" si="25"/>
        <v>2</v>
      </c>
      <c r="S10" s="67">
        <f t="shared" si="26"/>
        <v>1697.14</v>
      </c>
      <c r="T10" s="19"/>
      <c r="U10" s="19"/>
      <c r="V10" s="19"/>
      <c r="W10" s="19"/>
      <c r="X10" s="19"/>
      <c r="Y10" s="19"/>
      <c r="Z10" s="19"/>
      <c r="AA10" s="68">
        <f t="shared" si="27"/>
        <v>55.542763636363631</v>
      </c>
      <c r="AB10" s="67">
        <f t="shared" si="60"/>
        <v>1752.6827636363637</v>
      </c>
      <c r="AC10" s="67"/>
      <c r="AD10" s="67">
        <f>(VLOOKUP('Resumo Geral limpeza imposto cl'!A10,VATOTAL,6,FALSE))*R10</f>
        <v>438.04</v>
      </c>
      <c r="AE10" s="67">
        <f t="shared" si="5"/>
        <v>146.17160000000001</v>
      </c>
      <c r="AF10" s="67"/>
      <c r="AG10" s="67">
        <f t="shared" si="28"/>
        <v>6.24</v>
      </c>
      <c r="AH10" s="67">
        <f t="shared" si="61"/>
        <v>38.880000000000003</v>
      </c>
      <c r="AI10" s="67">
        <f t="shared" si="6"/>
        <v>0</v>
      </c>
      <c r="AJ10" s="67">
        <f t="shared" si="7"/>
        <v>0</v>
      </c>
      <c r="AK10" s="67">
        <v>0</v>
      </c>
      <c r="AL10" s="67">
        <f t="shared" si="29"/>
        <v>629.33160000000009</v>
      </c>
      <c r="AM10" s="67">
        <f>C10*'[2]Uniforme Limpeza'!$Z$10+F10*'[2]Uniforme Limpeza'!$Z$11+I10*'[2]Uniforme Limpeza'!$Z$12+L10*'[2]Uniforme Limpeza'!$Z$12+O10*'[2]Uniforme Limpeza'!$Z$12</f>
        <v>79.52</v>
      </c>
      <c r="AN10" s="67">
        <f>I10*'[2]Materiais de Consumo'!$F$33+L10*'[2]Materiais de Consumo'!$F$34+O10*'[2]Materiais de Consumo'!$F$35</f>
        <v>82.58</v>
      </c>
      <c r="AO10" s="67">
        <f>'[2]Equipamentos  TOTAL'!$H$19*'Resumo Geral limpeza imposto cl'!F10+'Resumo Geral limpeza imposto cl'!I10*'[2]Equipamentos  TOTAL'!$I$11+'[2]Equipamentos  TOTAL'!$I$12*'Resumo Geral limpeza imposto cl'!L10+'Resumo Geral limpeza imposto cl'!O10*'[2]Equipamentos  TOTAL'!$I$13</f>
        <v>11.74</v>
      </c>
      <c r="AP10" s="67">
        <f>(I10*'[2]PRODUTOS DE LIMPEZA'!$I$36+L10*'[2]PRODUTOS DE LIMPEZA'!$I$37+O10*'[2]PRODUTOS DE LIMPEZA'!$I$38)</f>
        <v>360.5</v>
      </c>
      <c r="AQ10" s="67">
        <f t="shared" si="30"/>
        <v>534.34</v>
      </c>
      <c r="AR10" s="19">
        <f t="shared" si="31"/>
        <v>350.53655272727275</v>
      </c>
      <c r="AS10" s="19">
        <f t="shared" si="8"/>
        <v>26.290241454545455</v>
      </c>
      <c r="AT10" s="81">
        <f t="shared" si="9"/>
        <v>17.526827636363638</v>
      </c>
      <c r="AU10" s="19">
        <f t="shared" si="10"/>
        <v>3.5053655272727275</v>
      </c>
      <c r="AV10" s="81">
        <f t="shared" si="11"/>
        <v>43.817069090909094</v>
      </c>
      <c r="AW10" s="19">
        <f t="shared" si="12"/>
        <v>140.21462109090911</v>
      </c>
      <c r="AX10" s="81">
        <f t="shared" si="13"/>
        <v>52.580482909090911</v>
      </c>
      <c r="AY10" s="19">
        <f t="shared" si="14"/>
        <v>10.516096581818182</v>
      </c>
      <c r="AZ10" s="19">
        <f t="shared" si="15"/>
        <v>644.98725701818194</v>
      </c>
      <c r="BA10" s="67">
        <f t="shared" si="32"/>
        <v>145.99847421090908</v>
      </c>
      <c r="BB10" s="67">
        <f t="shared" si="33"/>
        <v>48.724580829090911</v>
      </c>
      <c r="BC10" s="67">
        <f t="shared" si="34"/>
        <v>71.684725032727272</v>
      </c>
      <c r="BD10" s="67">
        <f t="shared" si="35"/>
        <v>266.40778007272729</v>
      </c>
      <c r="BE10" s="67">
        <f t="shared" si="36"/>
        <v>2.2784875927272727</v>
      </c>
      <c r="BF10" s="67">
        <f t="shared" si="37"/>
        <v>0.87634138181818189</v>
      </c>
      <c r="BG10" s="67">
        <f t="shared" si="16"/>
        <v>3.1548289745454547</v>
      </c>
      <c r="BH10" s="67">
        <f t="shared" si="38"/>
        <v>13.145120727272728</v>
      </c>
      <c r="BI10" s="67">
        <f t="shared" si="39"/>
        <v>1.0516096581818182</v>
      </c>
      <c r="BJ10" s="67">
        <f t="shared" si="40"/>
        <v>0.52580482909090909</v>
      </c>
      <c r="BK10" s="67">
        <f t="shared" si="41"/>
        <v>6.1343896727272726</v>
      </c>
      <c r="BL10" s="67">
        <f t="shared" si="42"/>
        <v>2.2784875927272727</v>
      </c>
      <c r="BM10" s="67">
        <f t="shared" si="43"/>
        <v>75.365358836363626</v>
      </c>
      <c r="BN10" s="67">
        <f t="shared" si="44"/>
        <v>2.9795606981818179</v>
      </c>
      <c r="BO10" s="67">
        <f t="shared" si="45"/>
        <v>101.48033201454544</v>
      </c>
      <c r="BP10" s="67">
        <f t="shared" si="46"/>
        <v>145.99847421090908</v>
      </c>
      <c r="BQ10" s="67">
        <f t="shared" si="47"/>
        <v>24.362290414545456</v>
      </c>
      <c r="BR10" s="67">
        <f t="shared" si="48"/>
        <v>14.722535214545454</v>
      </c>
      <c r="BS10" s="67">
        <f t="shared" si="49"/>
        <v>5.7838531199999998</v>
      </c>
      <c r="BT10" s="67">
        <f t="shared" si="50"/>
        <v>0</v>
      </c>
      <c r="BU10" s="67">
        <f t="shared" si="51"/>
        <v>70.282578821818177</v>
      </c>
      <c r="BV10" s="67">
        <f t="shared" si="52"/>
        <v>261.14973178181816</v>
      </c>
      <c r="BW10" s="67">
        <f t="shared" si="53"/>
        <v>1277.1799298618184</v>
      </c>
      <c r="BX10" s="67">
        <f t="shared" si="17"/>
        <v>1277.1799298618184</v>
      </c>
      <c r="BY10" s="67">
        <f t="shared" si="18"/>
        <v>4193.5342934981818</v>
      </c>
      <c r="BZ10" s="67">
        <f t="shared" si="54"/>
        <v>230.38</v>
      </c>
      <c r="CA10" s="70">
        <f t="shared" si="19"/>
        <v>3</v>
      </c>
      <c r="CB10" s="82">
        <f t="shared" si="20"/>
        <v>12.25</v>
      </c>
      <c r="CC10" s="20">
        <f t="shared" si="21"/>
        <v>3.4188034188034218</v>
      </c>
      <c r="CD10" s="69">
        <f t="shared" si="55"/>
        <v>156.81074507686105</v>
      </c>
      <c r="CE10" s="20">
        <f t="shared" si="22"/>
        <v>8.6609686609686669</v>
      </c>
      <c r="CF10" s="73">
        <f t="shared" si="23"/>
        <v>397.25388752804793</v>
      </c>
      <c r="CG10" s="20">
        <f t="shared" si="24"/>
        <v>1.8803418803418819</v>
      </c>
      <c r="CH10" s="67">
        <f t="shared" si="56"/>
        <v>86.245909792273579</v>
      </c>
      <c r="CI10" s="67">
        <f t="shared" si="57"/>
        <v>162.80000000000001</v>
      </c>
      <c r="CJ10" s="67">
        <f t="shared" si="58"/>
        <v>1033.4905423971825</v>
      </c>
      <c r="CK10" s="74">
        <f t="shared" si="59"/>
        <v>5227.024835895364</v>
      </c>
    </row>
    <row r="11" spans="1:90" ht="15" customHeight="1">
      <c r="A11" s="84" t="str">
        <f>[2]CCT!D18</f>
        <v>Araxá</v>
      </c>
      <c r="B11" s="76" t="str">
        <f>[2]CCT!C18</f>
        <v>Araxá</v>
      </c>
      <c r="C11" s="18"/>
      <c r="D11" s="77"/>
      <c r="E11" s="17">
        <f t="shared" si="0"/>
        <v>0</v>
      </c>
      <c r="F11" s="78"/>
      <c r="G11" s="17"/>
      <c r="H11" s="77">
        <f t="shared" si="1"/>
        <v>0</v>
      </c>
      <c r="I11" s="21">
        <f>[2]CCT!J18</f>
        <v>2</v>
      </c>
      <c r="J11" s="77">
        <f>[2]CCT!I18</f>
        <v>876.65</v>
      </c>
      <c r="K11" s="17">
        <f t="shared" si="2"/>
        <v>1753.3</v>
      </c>
      <c r="L11" s="18"/>
      <c r="M11" s="77"/>
      <c r="N11" s="17">
        <f t="shared" si="3"/>
        <v>0</v>
      </c>
      <c r="O11" s="18"/>
      <c r="P11" s="77"/>
      <c r="Q11" s="80">
        <f t="shared" si="4"/>
        <v>0</v>
      </c>
      <c r="R11" s="66">
        <f t="shared" si="25"/>
        <v>2</v>
      </c>
      <c r="S11" s="67">
        <f t="shared" si="26"/>
        <v>1753.3</v>
      </c>
      <c r="T11" s="19"/>
      <c r="U11" s="19"/>
      <c r="V11" s="19"/>
      <c r="W11" s="19"/>
      <c r="X11" s="19"/>
      <c r="Y11" s="19"/>
      <c r="Z11" s="19"/>
      <c r="AA11" s="68">
        <f t="shared" si="27"/>
        <v>57.38072727272727</v>
      </c>
      <c r="AB11" s="67">
        <f t="shared" si="60"/>
        <v>1810.6807272727272</v>
      </c>
      <c r="AC11" s="67"/>
      <c r="AD11" s="67">
        <f>(VLOOKUP('Resumo Geral limpeza imposto cl'!A11,VATOTAL,6,FALSE)*20-1)*R11</f>
        <v>558</v>
      </c>
      <c r="AE11" s="67">
        <f t="shared" si="5"/>
        <v>142.80200000000002</v>
      </c>
      <c r="AF11" s="67"/>
      <c r="AG11" s="67">
        <f t="shared" si="28"/>
        <v>6.24</v>
      </c>
      <c r="AH11" s="67">
        <f t="shared" si="61"/>
        <v>66.44</v>
      </c>
      <c r="AI11" s="67">
        <f t="shared" si="6"/>
        <v>0</v>
      </c>
      <c r="AJ11" s="67">
        <f t="shared" si="7"/>
        <v>0</v>
      </c>
      <c r="AK11" s="67">
        <v>0</v>
      </c>
      <c r="AL11" s="67">
        <f t="shared" si="29"/>
        <v>773.48199999999997</v>
      </c>
      <c r="AM11" s="67">
        <f>C11*'[2]Uniforme Limpeza'!$Z$10+F11*'[2]Uniforme Limpeza'!$Z$11+I11*'[2]Uniforme Limpeza'!$Z$12+L11*'[2]Uniforme Limpeza'!$Z$12+O11*'[2]Uniforme Limpeza'!$Z$12</f>
        <v>79.52</v>
      </c>
      <c r="AN11" s="67">
        <f>I11*'[2]Materiais de Consumo'!$F$33+L11*'[2]Materiais de Consumo'!$F$34+O11*'[2]Materiais de Consumo'!$F$35</f>
        <v>82.58</v>
      </c>
      <c r="AO11" s="67">
        <f>'[2]Equipamentos  TOTAL'!$H$19*'Resumo Geral limpeza imposto cl'!F11+'Resumo Geral limpeza imposto cl'!I11*'[2]Equipamentos  TOTAL'!$I$11+'[2]Equipamentos  TOTAL'!$I$12*'Resumo Geral limpeza imposto cl'!L11+'Resumo Geral limpeza imposto cl'!O11*'[2]Equipamentos  TOTAL'!$I$13</f>
        <v>11.74</v>
      </c>
      <c r="AP11" s="67">
        <f>(I11*'[2]PRODUTOS DE LIMPEZA'!$I$36+L11*'[2]PRODUTOS DE LIMPEZA'!$I$37+O11*'[2]PRODUTOS DE LIMPEZA'!$I$38)</f>
        <v>360.5</v>
      </c>
      <c r="AQ11" s="67">
        <f t="shared" si="30"/>
        <v>534.34</v>
      </c>
      <c r="AR11" s="19">
        <f t="shared" si="31"/>
        <v>362.13614545454544</v>
      </c>
      <c r="AS11" s="19">
        <f t="shared" si="8"/>
        <v>27.160210909090907</v>
      </c>
      <c r="AT11" s="81">
        <f t="shared" si="9"/>
        <v>18.106807272727274</v>
      </c>
      <c r="AU11" s="19">
        <f t="shared" si="10"/>
        <v>3.6213614545454544</v>
      </c>
      <c r="AV11" s="81">
        <f t="shared" si="11"/>
        <v>45.26701818181818</v>
      </c>
      <c r="AW11" s="19">
        <f t="shared" si="12"/>
        <v>144.85445818181819</v>
      </c>
      <c r="AX11" s="81">
        <f t="shared" si="13"/>
        <v>54.320421818181813</v>
      </c>
      <c r="AY11" s="19">
        <f t="shared" si="14"/>
        <v>10.864084363636364</v>
      </c>
      <c r="AZ11" s="19">
        <f t="shared" si="15"/>
        <v>666.33050763636368</v>
      </c>
      <c r="BA11" s="67">
        <f t="shared" si="32"/>
        <v>150.82970458181816</v>
      </c>
      <c r="BB11" s="67">
        <f t="shared" si="33"/>
        <v>50.336924218181814</v>
      </c>
      <c r="BC11" s="67">
        <f t="shared" si="34"/>
        <v>74.056841745454534</v>
      </c>
      <c r="BD11" s="67">
        <f t="shared" si="35"/>
        <v>275.22347054545452</v>
      </c>
      <c r="BE11" s="67">
        <f t="shared" si="36"/>
        <v>2.3538849454545452</v>
      </c>
      <c r="BF11" s="67">
        <f t="shared" si="37"/>
        <v>0.90534036363636361</v>
      </c>
      <c r="BG11" s="67">
        <f t="shared" si="16"/>
        <v>3.2592253090909087</v>
      </c>
      <c r="BH11" s="67">
        <f t="shared" si="38"/>
        <v>13.580105454545453</v>
      </c>
      <c r="BI11" s="67">
        <f t="shared" si="39"/>
        <v>1.0864084363636362</v>
      </c>
      <c r="BJ11" s="67">
        <f t="shared" si="40"/>
        <v>0.54320421818181808</v>
      </c>
      <c r="BK11" s="67">
        <f t="shared" si="41"/>
        <v>6.3373825454545454</v>
      </c>
      <c r="BL11" s="67">
        <f t="shared" si="42"/>
        <v>2.3538849454545452</v>
      </c>
      <c r="BM11" s="67">
        <f t="shared" si="43"/>
        <v>77.859271272727256</v>
      </c>
      <c r="BN11" s="67">
        <f t="shared" si="44"/>
        <v>3.0781572363636358</v>
      </c>
      <c r="BO11" s="67">
        <f t="shared" si="45"/>
        <v>104.83841410909089</v>
      </c>
      <c r="BP11" s="67">
        <f t="shared" si="46"/>
        <v>150.82970458181816</v>
      </c>
      <c r="BQ11" s="67">
        <f t="shared" si="47"/>
        <v>25.168462109090907</v>
      </c>
      <c r="BR11" s="67">
        <f t="shared" si="48"/>
        <v>15.209718109090907</v>
      </c>
      <c r="BS11" s="67">
        <f t="shared" si="49"/>
        <v>5.9752463999999996</v>
      </c>
      <c r="BT11" s="67">
        <f t="shared" si="50"/>
        <v>0</v>
      </c>
      <c r="BU11" s="67">
        <f t="shared" si="51"/>
        <v>72.608297163636351</v>
      </c>
      <c r="BV11" s="67">
        <f t="shared" si="52"/>
        <v>269.79142836363633</v>
      </c>
      <c r="BW11" s="67">
        <f t="shared" si="53"/>
        <v>1319.4430459636365</v>
      </c>
      <c r="BX11" s="67">
        <f t="shared" si="17"/>
        <v>1319.4430459636365</v>
      </c>
      <c r="BY11" s="67">
        <f t="shared" si="18"/>
        <v>4437.9457732363635</v>
      </c>
      <c r="BZ11" s="67">
        <f t="shared" si="54"/>
        <v>230.38</v>
      </c>
      <c r="CA11" s="70">
        <f t="shared" si="19"/>
        <v>2</v>
      </c>
      <c r="CB11" s="82">
        <f t="shared" si="20"/>
        <v>11.25</v>
      </c>
      <c r="CC11" s="20">
        <f t="shared" si="21"/>
        <v>2.2535211267605644</v>
      </c>
      <c r="CD11" s="69">
        <f t="shared" si="55"/>
        <v>108.87043996025614</v>
      </c>
      <c r="CE11" s="20">
        <f t="shared" si="22"/>
        <v>8.5633802816901436</v>
      </c>
      <c r="CF11" s="73">
        <f t="shared" si="23"/>
        <v>413.70767184897323</v>
      </c>
      <c r="CG11" s="20">
        <f t="shared" si="24"/>
        <v>1.8591549295774654</v>
      </c>
      <c r="CH11" s="67">
        <f t="shared" si="56"/>
        <v>89.818112967211306</v>
      </c>
      <c r="CI11" s="67">
        <f t="shared" si="57"/>
        <v>162.80000000000001</v>
      </c>
      <c r="CJ11" s="67">
        <f t="shared" si="58"/>
        <v>1005.5762247764408</v>
      </c>
      <c r="CK11" s="74">
        <f t="shared" si="59"/>
        <v>5443.521998012804</v>
      </c>
    </row>
    <row r="12" spans="1:90" ht="15" customHeight="1">
      <c r="A12" s="84" t="str">
        <f>[2]CCT!D19</f>
        <v>Região de Divinopolis</v>
      </c>
      <c r="B12" s="76" t="str">
        <f>[2]CCT!C19</f>
        <v>Arcos</v>
      </c>
      <c r="C12" s="18"/>
      <c r="D12" s="77"/>
      <c r="E12" s="17">
        <f t="shared" si="0"/>
        <v>0</v>
      </c>
      <c r="F12" s="78"/>
      <c r="G12" s="17"/>
      <c r="H12" s="77">
        <f t="shared" si="1"/>
        <v>0</v>
      </c>
      <c r="I12" s="18"/>
      <c r="J12" s="77"/>
      <c r="K12" s="17">
        <f t="shared" si="2"/>
        <v>0</v>
      </c>
      <c r="L12" s="18"/>
      <c r="M12" s="77"/>
      <c r="N12" s="17">
        <f t="shared" si="3"/>
        <v>0</v>
      </c>
      <c r="O12" s="21">
        <f>[2]CCT!N19</f>
        <v>1</v>
      </c>
      <c r="P12" s="77">
        <f>[2]CCT!M19</f>
        <v>212.14</v>
      </c>
      <c r="Q12" s="80">
        <f t="shared" si="4"/>
        <v>212.14</v>
      </c>
      <c r="R12" s="66">
        <f t="shared" si="25"/>
        <v>1</v>
      </c>
      <c r="S12" s="67">
        <f t="shared" si="26"/>
        <v>212.14</v>
      </c>
      <c r="T12" s="19"/>
      <c r="U12" s="19"/>
      <c r="V12" s="19"/>
      <c r="W12" s="19"/>
      <c r="X12" s="19"/>
      <c r="Y12" s="19"/>
      <c r="Z12" s="19"/>
      <c r="AA12" s="68">
        <f t="shared" si="27"/>
        <v>6.9427636363636358</v>
      </c>
      <c r="AB12" s="67">
        <f t="shared" si="60"/>
        <v>219.08276363636361</v>
      </c>
      <c r="AC12" s="67"/>
      <c r="AD12" s="67">
        <f>(VLOOKUP('Resumo Geral limpeza imposto cl'!A12,VATOTAL,6,FALSE)*20-1)*R12</f>
        <v>279</v>
      </c>
      <c r="AE12" s="67">
        <f t="shared" si="5"/>
        <v>111.27160000000001</v>
      </c>
      <c r="AF12" s="67"/>
      <c r="AG12" s="67">
        <f t="shared" si="28"/>
        <v>3.12</v>
      </c>
      <c r="AH12" s="67">
        <f t="shared" si="61"/>
        <v>28.19</v>
      </c>
      <c r="AI12" s="67">
        <f t="shared" si="6"/>
        <v>0</v>
      </c>
      <c r="AJ12" s="67">
        <f t="shared" si="7"/>
        <v>0</v>
      </c>
      <c r="AK12" s="67">
        <v>0</v>
      </c>
      <c r="AL12" s="67">
        <f t="shared" si="29"/>
        <v>421.58160000000004</v>
      </c>
      <c r="AM12" s="67">
        <f>C12*'[2]Uniforme Limpeza'!$Z$10+F12*'[2]Uniforme Limpeza'!$Z$11+I12*'[2]Uniforme Limpeza'!$Z$12+L12*'[2]Uniforme Limpeza'!$Z$12+O12*'[2]Uniforme Limpeza'!$Z$12</f>
        <v>39.76</v>
      </c>
      <c r="AN12" s="67">
        <f>I12*'[2]Materiais de Consumo'!$F$33+L12*'[2]Materiais de Consumo'!$F$34+O12*'[2]Materiais de Consumo'!$F$35</f>
        <v>10.32</v>
      </c>
      <c r="AO12" s="67">
        <f>'[2]Equipamentos  TOTAL'!$H$19*'Resumo Geral limpeza imposto cl'!F12+'Resumo Geral limpeza imposto cl'!I12*'[2]Equipamentos  TOTAL'!$I$11+'[2]Equipamentos  TOTAL'!$I$12*'Resumo Geral limpeza imposto cl'!L12+'Resumo Geral limpeza imposto cl'!O12*'[2]Equipamentos  TOTAL'!$I$13</f>
        <v>1.47</v>
      </c>
      <c r="AP12" s="67">
        <f>(I12*'[2]PRODUTOS DE LIMPEZA'!$I$36+L12*'[2]PRODUTOS DE LIMPEZA'!$I$37+O12*'[2]PRODUTOS DE LIMPEZA'!$I$38)</f>
        <v>45.06</v>
      </c>
      <c r="AQ12" s="67">
        <f t="shared" si="30"/>
        <v>96.61</v>
      </c>
      <c r="AR12" s="19">
        <f t="shared" si="31"/>
        <v>43.816552727272722</v>
      </c>
      <c r="AS12" s="19">
        <f t="shared" si="8"/>
        <v>3.2862414545454541</v>
      </c>
      <c r="AT12" s="81">
        <f t="shared" si="9"/>
        <v>2.1908276363636361</v>
      </c>
      <c r="AU12" s="19">
        <f t="shared" si="10"/>
        <v>0.43816552727272723</v>
      </c>
      <c r="AV12" s="81">
        <f t="shared" si="11"/>
        <v>5.4770690909090902</v>
      </c>
      <c r="AW12" s="19">
        <f t="shared" si="12"/>
        <v>17.526621090909089</v>
      </c>
      <c r="AX12" s="81">
        <f t="shared" si="13"/>
        <v>6.5724829090909083</v>
      </c>
      <c r="AY12" s="19">
        <f t="shared" si="14"/>
        <v>1.3144965818181817</v>
      </c>
      <c r="AZ12" s="19">
        <f t="shared" si="15"/>
        <v>80.622457018181805</v>
      </c>
      <c r="BA12" s="67">
        <f t="shared" si="32"/>
        <v>18.249594210909088</v>
      </c>
      <c r="BB12" s="67">
        <f t="shared" si="33"/>
        <v>6.0905008290909084</v>
      </c>
      <c r="BC12" s="67">
        <f t="shared" si="34"/>
        <v>8.9604850327272718</v>
      </c>
      <c r="BD12" s="67">
        <f t="shared" si="35"/>
        <v>33.300580072727264</v>
      </c>
      <c r="BE12" s="67">
        <f t="shared" si="36"/>
        <v>0.28480759272727268</v>
      </c>
      <c r="BF12" s="67">
        <f t="shared" si="37"/>
        <v>0.10954138181818181</v>
      </c>
      <c r="BG12" s="67">
        <f t="shared" si="16"/>
        <v>0.39434897454545448</v>
      </c>
      <c r="BH12" s="67">
        <f t="shared" si="38"/>
        <v>1.6431207272727271</v>
      </c>
      <c r="BI12" s="67">
        <f t="shared" si="39"/>
        <v>0.13144965818181814</v>
      </c>
      <c r="BJ12" s="67">
        <f t="shared" si="40"/>
        <v>6.572482909090907E-2</v>
      </c>
      <c r="BK12" s="67">
        <f t="shared" si="41"/>
        <v>0.76678967272727261</v>
      </c>
      <c r="BL12" s="67">
        <f t="shared" si="42"/>
        <v>0.28480759272727268</v>
      </c>
      <c r="BM12" s="67">
        <f t="shared" si="43"/>
        <v>9.4205588363636341</v>
      </c>
      <c r="BN12" s="67">
        <f t="shared" si="44"/>
        <v>0.37244069818181813</v>
      </c>
      <c r="BO12" s="67">
        <f t="shared" si="45"/>
        <v>12.684892014545451</v>
      </c>
      <c r="BP12" s="67">
        <f t="shared" si="46"/>
        <v>18.249594210909088</v>
      </c>
      <c r="BQ12" s="67">
        <f t="shared" si="47"/>
        <v>3.0452504145454542</v>
      </c>
      <c r="BR12" s="67">
        <f t="shared" si="48"/>
        <v>1.8402952145454543</v>
      </c>
      <c r="BS12" s="67">
        <f t="shared" si="49"/>
        <v>0.72297311999999991</v>
      </c>
      <c r="BT12" s="67">
        <f t="shared" si="50"/>
        <v>0</v>
      </c>
      <c r="BU12" s="67">
        <f t="shared" si="51"/>
        <v>8.7852188218181801</v>
      </c>
      <c r="BV12" s="67">
        <f t="shared" si="52"/>
        <v>32.643331781818176</v>
      </c>
      <c r="BW12" s="67">
        <f t="shared" si="53"/>
        <v>159.6456098618182</v>
      </c>
      <c r="BX12" s="67">
        <f t="shared" si="17"/>
        <v>159.64560986181817</v>
      </c>
      <c r="BY12" s="67">
        <f t="shared" si="18"/>
        <v>896.91997349818189</v>
      </c>
      <c r="BZ12" s="67">
        <f t="shared" si="54"/>
        <v>115.19</v>
      </c>
      <c r="CA12" s="70">
        <f t="shared" si="19"/>
        <v>2</v>
      </c>
      <c r="CB12" s="82">
        <f t="shared" si="20"/>
        <v>11.25</v>
      </c>
      <c r="CC12" s="20">
        <f t="shared" si="21"/>
        <v>2.2535211267605644</v>
      </c>
      <c r="CD12" s="69">
        <f t="shared" si="55"/>
        <v>24.642478276015382</v>
      </c>
      <c r="CE12" s="20">
        <f t="shared" si="22"/>
        <v>8.5633802816901436</v>
      </c>
      <c r="CF12" s="73">
        <f t="shared" si="23"/>
        <v>93.641417448858434</v>
      </c>
      <c r="CG12" s="20">
        <f t="shared" si="24"/>
        <v>1.8591549295774654</v>
      </c>
      <c r="CH12" s="67">
        <f t="shared" si="56"/>
        <v>20.330044577712687</v>
      </c>
      <c r="CI12" s="67">
        <f t="shared" si="57"/>
        <v>81.400000000000006</v>
      </c>
      <c r="CJ12" s="67">
        <f t="shared" si="58"/>
        <v>335.20394030258649</v>
      </c>
      <c r="CK12" s="74">
        <f t="shared" si="59"/>
        <v>1232.1239138007684</v>
      </c>
    </row>
    <row r="13" spans="1:90" ht="15" customHeight="1">
      <c r="A13" s="84" t="str">
        <f>[2]CCT!D20</f>
        <v>Fethemg Interior</v>
      </c>
      <c r="B13" s="76" t="str">
        <f>[2]CCT!C20</f>
        <v>Arinos</v>
      </c>
      <c r="C13" s="18"/>
      <c r="D13" s="77"/>
      <c r="E13" s="17">
        <f t="shared" si="0"/>
        <v>0</v>
      </c>
      <c r="F13" s="78"/>
      <c r="G13" s="17"/>
      <c r="H13" s="77">
        <f t="shared" si="1"/>
        <v>0</v>
      </c>
      <c r="I13" s="18"/>
      <c r="J13" s="77"/>
      <c r="K13" s="17">
        <f t="shared" si="2"/>
        <v>0</v>
      </c>
      <c r="L13" s="18"/>
      <c r="M13" s="77"/>
      <c r="N13" s="17">
        <f t="shared" si="3"/>
        <v>0</v>
      </c>
      <c r="O13" s="21">
        <f>[2]CCT!N20</f>
        <v>1</v>
      </c>
      <c r="P13" s="77">
        <f>[2]CCT!M20</f>
        <v>212.14</v>
      </c>
      <c r="Q13" s="80">
        <f t="shared" si="4"/>
        <v>212.14</v>
      </c>
      <c r="R13" s="66">
        <f t="shared" si="25"/>
        <v>1</v>
      </c>
      <c r="S13" s="67">
        <f t="shared" si="26"/>
        <v>212.14</v>
      </c>
      <c r="T13" s="19"/>
      <c r="U13" s="19"/>
      <c r="V13" s="19"/>
      <c r="W13" s="19"/>
      <c r="X13" s="19"/>
      <c r="Y13" s="19"/>
      <c r="Z13" s="19"/>
      <c r="AA13" s="68">
        <f t="shared" si="27"/>
        <v>6.9427636363636358</v>
      </c>
      <c r="AB13" s="67">
        <f t="shared" si="60"/>
        <v>219.08276363636361</v>
      </c>
      <c r="AC13" s="67"/>
      <c r="AD13" s="67">
        <f>(VLOOKUP('Resumo Geral limpeza imposto cl'!A13,VATOTAL,6,FALSE)*20-1)*R13</f>
        <v>279</v>
      </c>
      <c r="AE13" s="67">
        <f t="shared" si="5"/>
        <v>111.27160000000001</v>
      </c>
      <c r="AF13" s="67"/>
      <c r="AG13" s="67">
        <f t="shared" si="28"/>
        <v>3.12</v>
      </c>
      <c r="AH13" s="67">
        <f t="shared" si="61"/>
        <v>0</v>
      </c>
      <c r="AI13" s="67">
        <f t="shared" si="6"/>
        <v>8.43</v>
      </c>
      <c r="AJ13" s="67">
        <f t="shared" si="7"/>
        <v>0</v>
      </c>
      <c r="AK13" s="67">
        <v>0</v>
      </c>
      <c r="AL13" s="67">
        <f t="shared" si="29"/>
        <v>401.82160000000005</v>
      </c>
      <c r="AM13" s="67">
        <f>C13*'[2]Uniforme Limpeza'!$Z$10+F13*'[2]Uniforme Limpeza'!$Z$11+I13*'[2]Uniforme Limpeza'!$Z$12+L13*'[2]Uniforme Limpeza'!$Z$12+O13*'[2]Uniforme Limpeza'!$Z$12</f>
        <v>39.76</v>
      </c>
      <c r="AN13" s="67">
        <f>I13*'[2]Materiais de Consumo'!$F$33+L13*'[2]Materiais de Consumo'!$F$34+O13*'[2]Materiais de Consumo'!$F$35</f>
        <v>10.32</v>
      </c>
      <c r="AO13" s="67">
        <f>'[2]Equipamentos  TOTAL'!$H$19*'Resumo Geral limpeza imposto cl'!F13+'Resumo Geral limpeza imposto cl'!I13*'[2]Equipamentos  TOTAL'!$I$11+'[2]Equipamentos  TOTAL'!$I$12*'Resumo Geral limpeza imposto cl'!L13+'Resumo Geral limpeza imposto cl'!O13*'[2]Equipamentos  TOTAL'!$I$13</f>
        <v>1.47</v>
      </c>
      <c r="AP13" s="67">
        <f>(I13*'[2]PRODUTOS DE LIMPEZA'!$I$36+L13*'[2]PRODUTOS DE LIMPEZA'!$I$37+O13*'[2]PRODUTOS DE LIMPEZA'!$I$38)</f>
        <v>45.06</v>
      </c>
      <c r="AQ13" s="67">
        <f t="shared" si="30"/>
        <v>96.61</v>
      </c>
      <c r="AR13" s="19">
        <f t="shared" si="31"/>
        <v>43.816552727272722</v>
      </c>
      <c r="AS13" s="19">
        <f t="shared" si="8"/>
        <v>3.2862414545454541</v>
      </c>
      <c r="AT13" s="81">
        <f t="shared" si="9"/>
        <v>2.1908276363636361</v>
      </c>
      <c r="AU13" s="19">
        <f t="shared" si="10"/>
        <v>0.43816552727272723</v>
      </c>
      <c r="AV13" s="81">
        <f t="shared" si="11"/>
        <v>5.4770690909090902</v>
      </c>
      <c r="AW13" s="19">
        <f t="shared" si="12"/>
        <v>17.526621090909089</v>
      </c>
      <c r="AX13" s="81">
        <f t="shared" si="13"/>
        <v>6.5724829090909083</v>
      </c>
      <c r="AY13" s="19">
        <f t="shared" si="14"/>
        <v>1.3144965818181817</v>
      </c>
      <c r="AZ13" s="19">
        <f t="shared" si="15"/>
        <v>80.622457018181805</v>
      </c>
      <c r="BA13" s="67">
        <f t="shared" si="32"/>
        <v>18.249594210909088</v>
      </c>
      <c r="BB13" s="67">
        <f t="shared" si="33"/>
        <v>6.0905008290909084</v>
      </c>
      <c r="BC13" s="67">
        <f t="shared" si="34"/>
        <v>8.9604850327272718</v>
      </c>
      <c r="BD13" s="67">
        <f t="shared" si="35"/>
        <v>33.300580072727264</v>
      </c>
      <c r="BE13" s="67">
        <f t="shared" si="36"/>
        <v>0.28480759272727268</v>
      </c>
      <c r="BF13" s="67">
        <f t="shared" si="37"/>
        <v>0.10954138181818181</v>
      </c>
      <c r="BG13" s="67">
        <f t="shared" si="16"/>
        <v>0.39434897454545448</v>
      </c>
      <c r="BH13" s="67">
        <f t="shared" si="38"/>
        <v>1.6431207272727271</v>
      </c>
      <c r="BI13" s="67">
        <f t="shared" si="39"/>
        <v>0.13144965818181814</v>
      </c>
      <c r="BJ13" s="67">
        <f t="shared" si="40"/>
        <v>6.572482909090907E-2</v>
      </c>
      <c r="BK13" s="67">
        <f t="shared" si="41"/>
        <v>0.76678967272727261</v>
      </c>
      <c r="BL13" s="67">
        <f t="shared" si="42"/>
        <v>0.28480759272727268</v>
      </c>
      <c r="BM13" s="67">
        <f t="shared" si="43"/>
        <v>9.4205588363636341</v>
      </c>
      <c r="BN13" s="67">
        <f t="shared" si="44"/>
        <v>0.37244069818181813</v>
      </c>
      <c r="BO13" s="67">
        <f t="shared" si="45"/>
        <v>12.684892014545451</v>
      </c>
      <c r="BP13" s="67">
        <f t="shared" si="46"/>
        <v>18.249594210909088</v>
      </c>
      <c r="BQ13" s="67">
        <f t="shared" si="47"/>
        <v>3.0452504145454542</v>
      </c>
      <c r="BR13" s="67">
        <f t="shared" si="48"/>
        <v>1.8402952145454543</v>
      </c>
      <c r="BS13" s="67">
        <f t="shared" si="49"/>
        <v>0.72297311999999991</v>
      </c>
      <c r="BT13" s="67">
        <f t="shared" si="50"/>
        <v>0</v>
      </c>
      <c r="BU13" s="67">
        <f t="shared" si="51"/>
        <v>8.7852188218181801</v>
      </c>
      <c r="BV13" s="67">
        <f t="shared" si="52"/>
        <v>32.643331781818176</v>
      </c>
      <c r="BW13" s="67">
        <f t="shared" si="53"/>
        <v>159.6456098618182</v>
      </c>
      <c r="BX13" s="67">
        <f t="shared" si="17"/>
        <v>159.64560986181817</v>
      </c>
      <c r="BY13" s="67">
        <f t="shared" si="18"/>
        <v>877.1599734981819</v>
      </c>
      <c r="BZ13" s="67">
        <f t="shared" si="54"/>
        <v>115.19</v>
      </c>
      <c r="CA13" s="70">
        <f t="shared" si="19"/>
        <v>3</v>
      </c>
      <c r="CB13" s="82">
        <f t="shared" si="20"/>
        <v>12.25</v>
      </c>
      <c r="CC13" s="20">
        <f t="shared" si="21"/>
        <v>3.4188034188034218</v>
      </c>
      <c r="CD13" s="69">
        <f t="shared" si="55"/>
        <v>36.709400803356687</v>
      </c>
      <c r="CE13" s="20">
        <f t="shared" si="22"/>
        <v>8.6609686609686669</v>
      </c>
      <c r="CF13" s="73">
        <f t="shared" si="23"/>
        <v>92.997148701836906</v>
      </c>
      <c r="CG13" s="20">
        <f t="shared" si="24"/>
        <v>1.8803418803418819</v>
      </c>
      <c r="CH13" s="67">
        <f t="shared" si="56"/>
        <v>20.190170441846174</v>
      </c>
      <c r="CI13" s="67">
        <f t="shared" si="57"/>
        <v>81.400000000000006</v>
      </c>
      <c r="CJ13" s="67">
        <f t="shared" si="58"/>
        <v>346.48671994703977</v>
      </c>
      <c r="CK13" s="74">
        <f t="shared" si="59"/>
        <v>1223.6466934452217</v>
      </c>
    </row>
    <row r="14" spans="1:90" ht="15" customHeight="1">
      <c r="A14" s="86" t="str">
        <f>[2]CCT!D21</f>
        <v>Região de Juiz de Fora</v>
      </c>
      <c r="B14" s="76" t="str">
        <f>[2]CCT!C21</f>
        <v>Barbacena</v>
      </c>
      <c r="C14" s="18"/>
      <c r="D14" s="77"/>
      <c r="E14" s="17">
        <f t="shared" si="0"/>
        <v>0</v>
      </c>
      <c r="F14" s="78"/>
      <c r="G14" s="17"/>
      <c r="H14" s="77">
        <f t="shared" si="1"/>
        <v>0</v>
      </c>
      <c r="I14" s="21">
        <f>[2]CCT!J21</f>
        <v>2</v>
      </c>
      <c r="J14" s="77">
        <f>[2]CCT!I21</f>
        <v>848.57</v>
      </c>
      <c r="K14" s="17">
        <f t="shared" si="2"/>
        <v>1697.14</v>
      </c>
      <c r="L14" s="18"/>
      <c r="M14" s="77"/>
      <c r="N14" s="17">
        <f t="shared" si="3"/>
        <v>0</v>
      </c>
      <c r="O14" s="18"/>
      <c r="P14" s="77"/>
      <c r="Q14" s="80">
        <f t="shared" si="4"/>
        <v>0</v>
      </c>
      <c r="R14" s="66">
        <f t="shared" si="25"/>
        <v>2</v>
      </c>
      <c r="S14" s="67">
        <f t="shared" si="26"/>
        <v>1697.14</v>
      </c>
      <c r="T14" s="19"/>
      <c r="U14" s="19"/>
      <c r="V14" s="19"/>
      <c r="W14" s="19"/>
      <c r="X14" s="19"/>
      <c r="Y14" s="19"/>
      <c r="Z14" s="19"/>
      <c r="AA14" s="68">
        <f t="shared" si="27"/>
        <v>55.542763636363631</v>
      </c>
      <c r="AB14" s="67">
        <f t="shared" si="60"/>
        <v>1752.6827636363637</v>
      </c>
      <c r="AC14" s="67"/>
      <c r="AD14" s="67">
        <f>(VLOOKUP('Resumo Geral limpeza imposto cl'!A14,VATOTAL,6,FALSE)*20-1)*R14</f>
        <v>558</v>
      </c>
      <c r="AE14" s="67">
        <f t="shared" si="5"/>
        <v>146.17160000000001</v>
      </c>
      <c r="AF14" s="67"/>
      <c r="AG14" s="67">
        <f t="shared" si="28"/>
        <v>6.24</v>
      </c>
      <c r="AH14" s="67">
        <f t="shared" si="61"/>
        <v>0</v>
      </c>
      <c r="AI14" s="67">
        <f t="shared" si="6"/>
        <v>0</v>
      </c>
      <c r="AJ14" s="67">
        <f t="shared" si="7"/>
        <v>0</v>
      </c>
      <c r="AK14" s="67">
        <v>0</v>
      </c>
      <c r="AL14" s="67">
        <f t="shared" si="29"/>
        <v>710.41160000000002</v>
      </c>
      <c r="AM14" s="67">
        <f>C14*'[2]Uniforme Limpeza'!$Z$10+F14*'[2]Uniforme Limpeza'!$Z$11+I14*'[2]Uniforme Limpeza'!$Z$12+L14*'[2]Uniforme Limpeza'!$Z$12+O14*'[2]Uniforme Limpeza'!$Z$12</f>
        <v>79.52</v>
      </c>
      <c r="AN14" s="67">
        <f>I14*'[2]Materiais de Consumo'!$F$33+L14*'[2]Materiais de Consumo'!$F$34+O14*'[2]Materiais de Consumo'!$F$35</f>
        <v>82.58</v>
      </c>
      <c r="AO14" s="67">
        <f>'[2]Equipamentos  TOTAL'!$H$19*'Resumo Geral limpeza imposto cl'!F14+'Resumo Geral limpeza imposto cl'!I14*'[2]Equipamentos  TOTAL'!$I$11+'[2]Equipamentos  TOTAL'!$I$12*'Resumo Geral limpeza imposto cl'!L14+'Resumo Geral limpeza imposto cl'!O14*'[2]Equipamentos  TOTAL'!$I$13</f>
        <v>11.74</v>
      </c>
      <c r="AP14" s="67">
        <f>(I14*'[2]PRODUTOS DE LIMPEZA'!$I$36+L14*'[2]PRODUTOS DE LIMPEZA'!$I$37+O14*'[2]PRODUTOS DE LIMPEZA'!$I$38)</f>
        <v>360.5</v>
      </c>
      <c r="AQ14" s="67">
        <f t="shared" si="30"/>
        <v>534.34</v>
      </c>
      <c r="AR14" s="19">
        <f t="shared" si="31"/>
        <v>350.53655272727275</v>
      </c>
      <c r="AS14" s="19">
        <f t="shared" si="8"/>
        <v>26.290241454545455</v>
      </c>
      <c r="AT14" s="81">
        <f t="shared" si="9"/>
        <v>17.526827636363638</v>
      </c>
      <c r="AU14" s="19">
        <f t="shared" si="10"/>
        <v>3.5053655272727275</v>
      </c>
      <c r="AV14" s="81">
        <f t="shared" si="11"/>
        <v>43.817069090909094</v>
      </c>
      <c r="AW14" s="19">
        <f t="shared" si="12"/>
        <v>140.21462109090911</v>
      </c>
      <c r="AX14" s="81">
        <f t="shared" si="13"/>
        <v>52.580482909090911</v>
      </c>
      <c r="AY14" s="19">
        <f t="shared" si="14"/>
        <v>10.516096581818182</v>
      </c>
      <c r="AZ14" s="19">
        <f t="shared" si="15"/>
        <v>644.98725701818194</v>
      </c>
      <c r="BA14" s="67">
        <f t="shared" si="32"/>
        <v>145.99847421090908</v>
      </c>
      <c r="BB14" s="67">
        <f t="shared" si="33"/>
        <v>48.724580829090911</v>
      </c>
      <c r="BC14" s="67">
        <f t="shared" si="34"/>
        <v>71.684725032727272</v>
      </c>
      <c r="BD14" s="67">
        <f t="shared" si="35"/>
        <v>266.40778007272729</v>
      </c>
      <c r="BE14" s="67">
        <f t="shared" si="36"/>
        <v>2.2784875927272727</v>
      </c>
      <c r="BF14" s="67">
        <f t="shared" si="37"/>
        <v>0.87634138181818189</v>
      </c>
      <c r="BG14" s="67">
        <f t="shared" si="16"/>
        <v>3.1548289745454547</v>
      </c>
      <c r="BH14" s="67">
        <f t="shared" si="38"/>
        <v>13.145120727272728</v>
      </c>
      <c r="BI14" s="67">
        <f t="shared" si="39"/>
        <v>1.0516096581818182</v>
      </c>
      <c r="BJ14" s="67">
        <f t="shared" si="40"/>
        <v>0.52580482909090909</v>
      </c>
      <c r="BK14" s="67">
        <f t="shared" si="41"/>
        <v>6.1343896727272726</v>
      </c>
      <c r="BL14" s="67">
        <f t="shared" si="42"/>
        <v>2.2784875927272727</v>
      </c>
      <c r="BM14" s="67">
        <f t="shared" si="43"/>
        <v>75.365358836363626</v>
      </c>
      <c r="BN14" s="67">
        <f t="shared" si="44"/>
        <v>2.9795606981818179</v>
      </c>
      <c r="BO14" s="67">
        <f t="shared" si="45"/>
        <v>101.48033201454544</v>
      </c>
      <c r="BP14" s="67">
        <f t="shared" si="46"/>
        <v>145.99847421090908</v>
      </c>
      <c r="BQ14" s="67">
        <f t="shared" si="47"/>
        <v>24.362290414545456</v>
      </c>
      <c r="BR14" s="67">
        <f t="shared" si="48"/>
        <v>14.722535214545454</v>
      </c>
      <c r="BS14" s="67">
        <f t="shared" si="49"/>
        <v>5.7838531199999998</v>
      </c>
      <c r="BT14" s="67">
        <f t="shared" si="50"/>
        <v>0</v>
      </c>
      <c r="BU14" s="67">
        <f t="shared" si="51"/>
        <v>70.282578821818177</v>
      </c>
      <c r="BV14" s="67">
        <f t="shared" si="52"/>
        <v>261.14973178181816</v>
      </c>
      <c r="BW14" s="67">
        <f t="shared" si="53"/>
        <v>1277.1799298618184</v>
      </c>
      <c r="BX14" s="67">
        <f t="shared" si="17"/>
        <v>1277.1799298618184</v>
      </c>
      <c r="BY14" s="67">
        <f t="shared" si="18"/>
        <v>4274.6142934981817</v>
      </c>
      <c r="BZ14" s="67">
        <f t="shared" si="54"/>
        <v>230.38</v>
      </c>
      <c r="CA14" s="70">
        <f t="shared" si="19"/>
        <v>2.5</v>
      </c>
      <c r="CB14" s="82">
        <f t="shared" si="20"/>
        <v>11.75</v>
      </c>
      <c r="CC14" s="20">
        <f t="shared" si="21"/>
        <v>2.8328611898017004</v>
      </c>
      <c r="CD14" s="69">
        <f t="shared" si="55"/>
        <v>132.23213296028848</v>
      </c>
      <c r="CE14" s="20">
        <f t="shared" si="22"/>
        <v>8.6118980169971699</v>
      </c>
      <c r="CF14" s="73">
        <f t="shared" si="23"/>
        <v>401.98568419927705</v>
      </c>
      <c r="CG14" s="20">
        <f t="shared" si="24"/>
        <v>1.8696883852691222</v>
      </c>
      <c r="CH14" s="67">
        <f t="shared" si="56"/>
        <v>87.273207753790388</v>
      </c>
      <c r="CI14" s="67">
        <f t="shared" si="57"/>
        <v>162.80000000000001</v>
      </c>
      <c r="CJ14" s="67">
        <f t="shared" si="58"/>
        <v>1014.671024913356</v>
      </c>
      <c r="CK14" s="74">
        <f t="shared" si="59"/>
        <v>5289.2853184115374</v>
      </c>
    </row>
    <row r="15" spans="1:90" ht="15" customHeight="1">
      <c r="A15" s="84" t="str">
        <f>[2]CCT!D22</f>
        <v>Sind - Asseio</v>
      </c>
      <c r="B15" s="76" t="str">
        <f>[2]CCT!C22</f>
        <v>Betim</v>
      </c>
      <c r="C15" s="18"/>
      <c r="D15" s="77"/>
      <c r="E15" s="17">
        <f t="shared" si="0"/>
        <v>0</v>
      </c>
      <c r="F15" s="78"/>
      <c r="G15" s="17"/>
      <c r="H15" s="77">
        <f t="shared" si="1"/>
        <v>0</v>
      </c>
      <c r="I15" s="21">
        <f>[2]CCT!J22</f>
        <v>2</v>
      </c>
      <c r="J15" s="77">
        <f>[2]CCT!I22</f>
        <v>876.66</v>
      </c>
      <c r="K15" s="17">
        <f t="shared" si="2"/>
        <v>1753.32</v>
      </c>
      <c r="L15" s="18"/>
      <c r="M15" s="77"/>
      <c r="N15" s="17">
        <f t="shared" si="3"/>
        <v>0</v>
      </c>
      <c r="O15" s="18"/>
      <c r="P15" s="77"/>
      <c r="Q15" s="80">
        <f t="shared" si="4"/>
        <v>0</v>
      </c>
      <c r="R15" s="66">
        <f t="shared" si="25"/>
        <v>2</v>
      </c>
      <c r="S15" s="67">
        <f t="shared" si="26"/>
        <v>1753.32</v>
      </c>
      <c r="T15" s="19"/>
      <c r="U15" s="19"/>
      <c r="V15" s="19"/>
      <c r="W15" s="19"/>
      <c r="X15" s="19"/>
      <c r="Y15" s="19"/>
      <c r="Z15" s="19"/>
      <c r="AA15" s="68">
        <f t="shared" si="27"/>
        <v>57.381381818181815</v>
      </c>
      <c r="AB15" s="67">
        <f t="shared" si="60"/>
        <v>1810.7013818181817</v>
      </c>
      <c r="AC15" s="67"/>
      <c r="AD15" s="67">
        <f>(VLOOKUP('Resumo Geral limpeza imposto cl'!A15,VATOTAL,6,FALSE)*20-1)*R15</f>
        <v>558</v>
      </c>
      <c r="AE15" s="67">
        <f t="shared" si="5"/>
        <v>142.80080000000001</v>
      </c>
      <c r="AF15" s="67"/>
      <c r="AG15" s="67">
        <f t="shared" si="28"/>
        <v>6.24</v>
      </c>
      <c r="AH15" s="67">
        <f t="shared" si="61"/>
        <v>0</v>
      </c>
      <c r="AI15" s="67">
        <f t="shared" si="6"/>
        <v>16.86</v>
      </c>
      <c r="AJ15" s="67">
        <f t="shared" si="7"/>
        <v>82.06</v>
      </c>
      <c r="AK15" s="67">
        <v>0</v>
      </c>
      <c r="AL15" s="67">
        <f t="shared" si="29"/>
        <v>805.96080000000006</v>
      </c>
      <c r="AM15" s="67">
        <f>C15*'[2]Uniforme Limpeza'!$Z$10+F15*'[2]Uniforme Limpeza'!$Z$11+I15*'[2]Uniforme Limpeza'!$Z$12+L15*'[2]Uniforme Limpeza'!$Z$12+O15*'[2]Uniforme Limpeza'!$Z$12</f>
        <v>79.52</v>
      </c>
      <c r="AN15" s="67">
        <f>I15*'[2]Materiais de Consumo'!$F$33+L15*'[2]Materiais de Consumo'!$F$34+O15*'[2]Materiais de Consumo'!$F$35</f>
        <v>82.58</v>
      </c>
      <c r="AO15" s="67">
        <f>'[2]Equipamentos  TOTAL'!$H$19*'Resumo Geral limpeza imposto cl'!F15+'Resumo Geral limpeza imposto cl'!I15*'[2]Equipamentos  TOTAL'!$I$11+'[2]Equipamentos  TOTAL'!$I$12*'Resumo Geral limpeza imposto cl'!L15+'Resumo Geral limpeza imposto cl'!O15*'[2]Equipamentos  TOTAL'!$I$13</f>
        <v>11.74</v>
      </c>
      <c r="AP15" s="67">
        <f>(I15*'[2]PRODUTOS DE LIMPEZA'!$I$36+L15*'[2]PRODUTOS DE LIMPEZA'!$I$37+O15*'[2]PRODUTOS DE LIMPEZA'!$I$38)</f>
        <v>360.5</v>
      </c>
      <c r="AQ15" s="67">
        <f t="shared" si="30"/>
        <v>534.34</v>
      </c>
      <c r="AR15" s="19">
        <f t="shared" si="31"/>
        <v>362.14027636363636</v>
      </c>
      <c r="AS15" s="19">
        <f t="shared" si="8"/>
        <v>27.160520727272726</v>
      </c>
      <c r="AT15" s="81">
        <f t="shared" si="9"/>
        <v>18.107013818181819</v>
      </c>
      <c r="AU15" s="19">
        <f t="shared" si="10"/>
        <v>3.6214027636363637</v>
      </c>
      <c r="AV15" s="81">
        <f t="shared" si="11"/>
        <v>45.267534545454545</v>
      </c>
      <c r="AW15" s="19">
        <f t="shared" si="12"/>
        <v>144.85611054545456</v>
      </c>
      <c r="AX15" s="81">
        <f t="shared" si="13"/>
        <v>54.321041454545451</v>
      </c>
      <c r="AY15" s="19">
        <f t="shared" si="14"/>
        <v>10.86420829090909</v>
      </c>
      <c r="AZ15" s="19">
        <f t="shared" si="15"/>
        <v>666.33810850909106</v>
      </c>
      <c r="BA15" s="67">
        <f t="shared" si="32"/>
        <v>150.83142510545454</v>
      </c>
      <c r="BB15" s="67">
        <f t="shared" si="33"/>
        <v>50.33749841454545</v>
      </c>
      <c r="BC15" s="67">
        <f t="shared" si="34"/>
        <v>74.057686516363631</v>
      </c>
      <c r="BD15" s="67">
        <f t="shared" si="35"/>
        <v>275.22661003636364</v>
      </c>
      <c r="BE15" s="67">
        <f t="shared" si="36"/>
        <v>2.353911796363636</v>
      </c>
      <c r="BF15" s="67">
        <f t="shared" si="37"/>
        <v>0.90535069090909093</v>
      </c>
      <c r="BG15" s="67">
        <f t="shared" si="16"/>
        <v>3.2592624872727267</v>
      </c>
      <c r="BH15" s="67">
        <f t="shared" si="38"/>
        <v>13.580260363636363</v>
      </c>
      <c r="BI15" s="67">
        <f t="shared" si="39"/>
        <v>1.086420829090909</v>
      </c>
      <c r="BJ15" s="67">
        <f t="shared" si="40"/>
        <v>0.54321041454545449</v>
      </c>
      <c r="BK15" s="67">
        <f t="shared" si="41"/>
        <v>6.3374548363636363</v>
      </c>
      <c r="BL15" s="67">
        <f t="shared" si="42"/>
        <v>2.353911796363636</v>
      </c>
      <c r="BM15" s="67">
        <f t="shared" si="43"/>
        <v>77.860159418181809</v>
      </c>
      <c r="BN15" s="67">
        <f t="shared" si="44"/>
        <v>3.0781923490909087</v>
      </c>
      <c r="BO15" s="67">
        <f t="shared" si="45"/>
        <v>104.83961000727273</v>
      </c>
      <c r="BP15" s="67">
        <f t="shared" si="46"/>
        <v>150.83142510545454</v>
      </c>
      <c r="BQ15" s="67">
        <f t="shared" si="47"/>
        <v>25.168749207272725</v>
      </c>
      <c r="BR15" s="67">
        <f t="shared" si="48"/>
        <v>15.209891607272725</v>
      </c>
      <c r="BS15" s="67">
        <f t="shared" si="49"/>
        <v>5.9753145600000002</v>
      </c>
      <c r="BT15" s="67">
        <f t="shared" si="50"/>
        <v>0</v>
      </c>
      <c r="BU15" s="67">
        <f t="shared" si="51"/>
        <v>72.609125410909087</v>
      </c>
      <c r="BV15" s="67">
        <f t="shared" si="52"/>
        <v>269.79450589090908</v>
      </c>
      <c r="BW15" s="67">
        <f t="shared" si="53"/>
        <v>1319.4580969309093</v>
      </c>
      <c r="BX15" s="67">
        <f t="shared" si="17"/>
        <v>1319.4580969309091</v>
      </c>
      <c r="BY15" s="67">
        <f t="shared" si="18"/>
        <v>4470.4602787490912</v>
      </c>
      <c r="BZ15" s="67">
        <f t="shared" si="54"/>
        <v>230.38</v>
      </c>
      <c r="CA15" s="70">
        <f t="shared" si="19"/>
        <v>2.5</v>
      </c>
      <c r="CB15" s="82">
        <f t="shared" si="20"/>
        <v>11.75</v>
      </c>
      <c r="CC15" s="20">
        <f t="shared" si="21"/>
        <v>2.8328611898017004</v>
      </c>
      <c r="CD15" s="69">
        <f t="shared" si="55"/>
        <v>137.78017786824626</v>
      </c>
      <c r="CE15" s="20">
        <f t="shared" si="22"/>
        <v>8.6118980169971699</v>
      </c>
      <c r="CF15" s="73">
        <f t="shared" si="23"/>
        <v>418.85174071946864</v>
      </c>
      <c r="CG15" s="20">
        <f t="shared" si="24"/>
        <v>1.8696883852691222</v>
      </c>
      <c r="CH15" s="67">
        <f t="shared" si="56"/>
        <v>90.934917393042525</v>
      </c>
      <c r="CI15" s="67">
        <f t="shared" si="57"/>
        <v>162.80000000000001</v>
      </c>
      <c r="CJ15" s="67">
        <f t="shared" si="58"/>
        <v>1040.7468359807574</v>
      </c>
      <c r="CK15" s="74">
        <f t="shared" si="59"/>
        <v>5511.2071147298484</v>
      </c>
    </row>
    <row r="16" spans="1:90" ht="15" customHeight="1">
      <c r="A16" s="84" t="str">
        <f>[2]CCT!D23</f>
        <v>Região de São Lourenço</v>
      </c>
      <c r="B16" s="76" t="str">
        <f>[2]CCT!C23</f>
        <v>Boa Esperança</v>
      </c>
      <c r="C16" s="18"/>
      <c r="D16" s="77"/>
      <c r="E16" s="17">
        <f t="shared" si="0"/>
        <v>0</v>
      </c>
      <c r="F16" s="78"/>
      <c r="G16" s="17"/>
      <c r="H16" s="77">
        <f t="shared" si="1"/>
        <v>0</v>
      </c>
      <c r="I16" s="18"/>
      <c r="J16" s="77"/>
      <c r="K16" s="17">
        <f t="shared" si="2"/>
        <v>0</v>
      </c>
      <c r="L16" s="21">
        <f>[2]CCT!L23</f>
        <v>1</v>
      </c>
      <c r="M16" s="77">
        <f>[2]CCT!K23</f>
        <v>424.28</v>
      </c>
      <c r="N16" s="17">
        <f t="shared" si="3"/>
        <v>424.28</v>
      </c>
      <c r="O16" s="18"/>
      <c r="P16" s="77"/>
      <c r="Q16" s="80">
        <f t="shared" si="4"/>
        <v>0</v>
      </c>
      <c r="R16" s="66">
        <f t="shared" si="25"/>
        <v>1</v>
      </c>
      <c r="S16" s="67">
        <f t="shared" si="26"/>
        <v>424.28</v>
      </c>
      <c r="T16" s="19"/>
      <c r="U16" s="19"/>
      <c r="V16" s="19"/>
      <c r="W16" s="19"/>
      <c r="X16" s="19"/>
      <c r="Y16" s="19"/>
      <c r="Z16" s="19"/>
      <c r="AA16" s="68">
        <f t="shared" si="27"/>
        <v>13.885527272727272</v>
      </c>
      <c r="AB16" s="67">
        <f t="shared" si="60"/>
        <v>438.16552727272722</v>
      </c>
      <c r="AC16" s="67"/>
      <c r="AD16" s="67">
        <f>(VLOOKUP('Resumo Geral limpeza imposto cl'!A16,VATOTAL,6,FALSE)*20-1)*R16</f>
        <v>279</v>
      </c>
      <c r="AE16" s="67">
        <f t="shared" si="5"/>
        <v>98.543199999999999</v>
      </c>
      <c r="AF16" s="67"/>
      <c r="AG16" s="67">
        <f t="shared" si="28"/>
        <v>3.12</v>
      </c>
      <c r="AH16" s="67">
        <v>0</v>
      </c>
      <c r="AI16" s="67">
        <f t="shared" si="6"/>
        <v>0</v>
      </c>
      <c r="AJ16" s="67">
        <f t="shared" si="7"/>
        <v>0</v>
      </c>
      <c r="AK16" s="67">
        <v>0</v>
      </c>
      <c r="AL16" s="67">
        <f t="shared" si="29"/>
        <v>380.66320000000002</v>
      </c>
      <c r="AM16" s="67">
        <f>C16*'[2]Uniforme Limpeza'!$Z$10+F16*'[2]Uniforme Limpeza'!$Z$11+I16*'[2]Uniforme Limpeza'!$Z$12+L16*'[2]Uniforme Limpeza'!$Z$12+O16*'[2]Uniforme Limpeza'!$Z$12</f>
        <v>39.76</v>
      </c>
      <c r="AN16" s="67">
        <f>I16*'[2]Materiais de Consumo'!$F$33+L16*'[2]Materiais de Consumo'!$F$34+O16*'[2]Materiais de Consumo'!$F$35</f>
        <v>20.65</v>
      </c>
      <c r="AO16" s="67">
        <f>'[2]Equipamentos  TOTAL'!$H$19*'Resumo Geral limpeza imposto cl'!F16+'Resumo Geral limpeza imposto cl'!I16*'[2]Equipamentos  TOTAL'!$I$11+'[2]Equipamentos  TOTAL'!$I$12*'Resumo Geral limpeza imposto cl'!L16+'Resumo Geral limpeza imposto cl'!O16*'[2]Equipamentos  TOTAL'!$I$13</f>
        <v>2.94</v>
      </c>
      <c r="AP16" s="67">
        <f>(I16*'[2]PRODUTOS DE LIMPEZA'!$I$36+L16*'[2]PRODUTOS DE LIMPEZA'!$I$37+O16*'[2]PRODUTOS DE LIMPEZA'!$I$38)</f>
        <v>90.13</v>
      </c>
      <c r="AQ16" s="67">
        <f t="shared" si="30"/>
        <v>153.47999999999999</v>
      </c>
      <c r="AR16" s="19">
        <f t="shared" si="31"/>
        <v>87.633105454545444</v>
      </c>
      <c r="AS16" s="19">
        <f t="shared" si="8"/>
        <v>6.5724829090909083</v>
      </c>
      <c r="AT16" s="81">
        <f t="shared" si="9"/>
        <v>4.3816552727272722</v>
      </c>
      <c r="AU16" s="19">
        <f t="shared" si="10"/>
        <v>0.87633105454545446</v>
      </c>
      <c r="AV16" s="81">
        <f t="shared" si="11"/>
        <v>10.95413818181818</v>
      </c>
      <c r="AW16" s="19">
        <f t="shared" si="12"/>
        <v>35.053242181818177</v>
      </c>
      <c r="AX16" s="81">
        <f t="shared" si="13"/>
        <v>13.144965818181817</v>
      </c>
      <c r="AY16" s="19">
        <f t="shared" si="14"/>
        <v>2.6289931636363635</v>
      </c>
      <c r="AZ16" s="19">
        <f t="shared" si="15"/>
        <v>161.24491403636361</v>
      </c>
      <c r="BA16" s="67">
        <f t="shared" si="32"/>
        <v>36.499188421818175</v>
      </c>
      <c r="BB16" s="67">
        <f t="shared" si="33"/>
        <v>12.181001658181817</v>
      </c>
      <c r="BC16" s="67">
        <f t="shared" si="34"/>
        <v>17.920970065454544</v>
      </c>
      <c r="BD16" s="67">
        <f t="shared" si="35"/>
        <v>66.601160145454529</v>
      </c>
      <c r="BE16" s="67">
        <f t="shared" si="36"/>
        <v>0.56961518545454537</v>
      </c>
      <c r="BF16" s="67">
        <f t="shared" si="37"/>
        <v>0.21908276363636361</v>
      </c>
      <c r="BG16" s="67">
        <f t="shared" si="16"/>
        <v>0.78869794909090896</v>
      </c>
      <c r="BH16" s="67">
        <f t="shared" si="38"/>
        <v>3.2862414545454541</v>
      </c>
      <c r="BI16" s="67">
        <f t="shared" si="39"/>
        <v>0.26289931636363628</v>
      </c>
      <c r="BJ16" s="67">
        <f t="shared" si="40"/>
        <v>0.13144965818181814</v>
      </c>
      <c r="BK16" s="67">
        <f t="shared" si="41"/>
        <v>1.5335793454545452</v>
      </c>
      <c r="BL16" s="67">
        <f t="shared" si="42"/>
        <v>0.56961518545454537</v>
      </c>
      <c r="BM16" s="67">
        <f t="shared" si="43"/>
        <v>18.841117672727268</v>
      </c>
      <c r="BN16" s="67">
        <f t="shared" si="44"/>
        <v>0.74488139636363626</v>
      </c>
      <c r="BO16" s="67">
        <f t="shared" si="45"/>
        <v>25.369784029090901</v>
      </c>
      <c r="BP16" s="67">
        <f t="shared" si="46"/>
        <v>36.499188421818175</v>
      </c>
      <c r="BQ16" s="67">
        <f t="shared" si="47"/>
        <v>6.0905008290909084</v>
      </c>
      <c r="BR16" s="67">
        <f t="shared" si="48"/>
        <v>3.6805904290909086</v>
      </c>
      <c r="BS16" s="67">
        <f t="shared" si="49"/>
        <v>1.4459462399999998</v>
      </c>
      <c r="BT16" s="67">
        <f t="shared" si="50"/>
        <v>0</v>
      </c>
      <c r="BU16" s="67">
        <f t="shared" si="51"/>
        <v>17.57043764363636</v>
      </c>
      <c r="BV16" s="67">
        <f t="shared" si="52"/>
        <v>65.286663563636353</v>
      </c>
      <c r="BW16" s="67">
        <f t="shared" si="53"/>
        <v>319.2912197236364</v>
      </c>
      <c r="BX16" s="67">
        <f t="shared" si="17"/>
        <v>319.29121972363635</v>
      </c>
      <c r="BY16" s="67">
        <f t="shared" si="18"/>
        <v>1291.5999469963635</v>
      </c>
      <c r="BZ16" s="67">
        <f t="shared" si="54"/>
        <v>115.19</v>
      </c>
      <c r="CA16" s="70">
        <f t="shared" si="19"/>
        <v>4</v>
      </c>
      <c r="CB16" s="82">
        <f t="shared" si="20"/>
        <v>13.25</v>
      </c>
      <c r="CC16" s="20">
        <f t="shared" si="21"/>
        <v>4.6109510086455305</v>
      </c>
      <c r="CD16" s="69">
        <f t="shared" si="55"/>
        <v>68.619709371590218</v>
      </c>
      <c r="CE16" s="20">
        <f t="shared" si="22"/>
        <v>8.7608069164265068</v>
      </c>
      <c r="CF16" s="73">
        <f t="shared" si="23"/>
        <v>130.37744780602139</v>
      </c>
      <c r="CG16" s="20">
        <f t="shared" si="24"/>
        <v>1.9020172910662811</v>
      </c>
      <c r="CH16" s="67">
        <f t="shared" si="56"/>
        <v>28.305630115780964</v>
      </c>
      <c r="CI16" s="67">
        <f t="shared" si="57"/>
        <v>81.400000000000006</v>
      </c>
      <c r="CJ16" s="67">
        <f t="shared" si="58"/>
        <v>423.89278729339253</v>
      </c>
      <c r="CK16" s="74">
        <f t="shared" si="59"/>
        <v>1715.4927342897561</v>
      </c>
    </row>
    <row r="17" spans="1:89" ht="15" customHeight="1">
      <c r="A17" s="84" t="str">
        <f>[2]CCT!D24</f>
        <v>Fethemg RM</v>
      </c>
      <c r="B17" s="76" t="str">
        <f>[2]CCT!C24</f>
        <v>Caeté</v>
      </c>
      <c r="C17" s="18"/>
      <c r="D17" s="77"/>
      <c r="E17" s="17">
        <f t="shared" si="0"/>
        <v>0</v>
      </c>
      <c r="F17" s="78"/>
      <c r="G17" s="17"/>
      <c r="H17" s="77">
        <f t="shared" si="1"/>
        <v>0</v>
      </c>
      <c r="I17" s="18"/>
      <c r="J17" s="77"/>
      <c r="K17" s="17">
        <f t="shared" si="2"/>
        <v>0</v>
      </c>
      <c r="L17" s="21">
        <f>[2]CCT!L24</f>
        <v>1</v>
      </c>
      <c r="M17" s="77">
        <f>[2]CCT!K24</f>
        <v>438.33</v>
      </c>
      <c r="N17" s="17">
        <f t="shared" si="3"/>
        <v>438.33</v>
      </c>
      <c r="O17" s="18"/>
      <c r="P17" s="77"/>
      <c r="Q17" s="80">
        <f t="shared" si="4"/>
        <v>0</v>
      </c>
      <c r="R17" s="66">
        <f t="shared" si="25"/>
        <v>1</v>
      </c>
      <c r="S17" s="67">
        <f t="shared" si="26"/>
        <v>438.33</v>
      </c>
      <c r="T17" s="19"/>
      <c r="U17" s="19"/>
      <c r="V17" s="19"/>
      <c r="W17" s="19"/>
      <c r="X17" s="19"/>
      <c r="Y17" s="19"/>
      <c r="Z17" s="19"/>
      <c r="AA17" s="68">
        <f t="shared" si="27"/>
        <v>14.345345454545454</v>
      </c>
      <c r="AB17" s="67">
        <f t="shared" si="60"/>
        <v>452.67534545454544</v>
      </c>
      <c r="AC17" s="67"/>
      <c r="AD17" s="67">
        <f>(VLOOKUP('Resumo Geral limpeza imposto cl'!A17,VATOTAL,6,FALSE)*20-1)*R17</f>
        <v>279</v>
      </c>
      <c r="AE17" s="67">
        <f t="shared" si="5"/>
        <v>97.700199999999995</v>
      </c>
      <c r="AF17" s="67"/>
      <c r="AG17" s="67">
        <f t="shared" si="28"/>
        <v>3.12</v>
      </c>
      <c r="AH17" s="67">
        <f t="shared" si="61"/>
        <v>0</v>
      </c>
      <c r="AI17" s="67">
        <f t="shared" si="6"/>
        <v>8.43</v>
      </c>
      <c r="AJ17" s="67">
        <f t="shared" si="7"/>
        <v>0</v>
      </c>
      <c r="AK17" s="67">
        <v>0</v>
      </c>
      <c r="AL17" s="67">
        <f t="shared" si="29"/>
        <v>388.25020000000001</v>
      </c>
      <c r="AM17" s="67">
        <f>C17*'[2]Uniforme Limpeza'!$Z$10+F17*'[2]Uniforme Limpeza'!$Z$11+I17*'[2]Uniforme Limpeza'!$Z$12+L17*'[2]Uniforme Limpeza'!$Z$12+O17*'[2]Uniforme Limpeza'!$Z$12</f>
        <v>39.76</v>
      </c>
      <c r="AN17" s="67">
        <f>I17*'[2]Materiais de Consumo'!$F$33+L17*'[2]Materiais de Consumo'!$F$34+O17*'[2]Materiais de Consumo'!$F$35</f>
        <v>20.65</v>
      </c>
      <c r="AO17" s="67">
        <f>'[2]Equipamentos  TOTAL'!$H$19*'Resumo Geral limpeza imposto cl'!F17+'Resumo Geral limpeza imposto cl'!I17*'[2]Equipamentos  TOTAL'!$I$11+'[2]Equipamentos  TOTAL'!$I$12*'Resumo Geral limpeza imposto cl'!L17+'Resumo Geral limpeza imposto cl'!O17*'[2]Equipamentos  TOTAL'!$I$13</f>
        <v>2.94</v>
      </c>
      <c r="AP17" s="67">
        <f>(I17*'[2]PRODUTOS DE LIMPEZA'!$I$36+L17*'[2]PRODUTOS DE LIMPEZA'!$I$37+O17*'[2]PRODUTOS DE LIMPEZA'!$I$38)</f>
        <v>90.13</v>
      </c>
      <c r="AQ17" s="67">
        <f t="shared" si="30"/>
        <v>153.47999999999999</v>
      </c>
      <c r="AR17" s="19">
        <f t="shared" si="31"/>
        <v>90.53506909090909</v>
      </c>
      <c r="AS17" s="19">
        <f t="shared" si="8"/>
        <v>6.7901301818181814</v>
      </c>
      <c r="AT17" s="81">
        <f t="shared" si="9"/>
        <v>4.5267534545454549</v>
      </c>
      <c r="AU17" s="19">
        <f t="shared" si="10"/>
        <v>0.90535069090909093</v>
      </c>
      <c r="AV17" s="81">
        <f t="shared" si="11"/>
        <v>11.316883636363636</v>
      </c>
      <c r="AW17" s="19">
        <f t="shared" si="12"/>
        <v>36.214027636363639</v>
      </c>
      <c r="AX17" s="81">
        <f t="shared" si="13"/>
        <v>13.580260363636363</v>
      </c>
      <c r="AY17" s="19">
        <f t="shared" si="14"/>
        <v>2.7160520727272726</v>
      </c>
      <c r="AZ17" s="19">
        <f t="shared" si="15"/>
        <v>166.58452712727276</v>
      </c>
      <c r="BA17" s="67">
        <f t="shared" si="32"/>
        <v>37.707856276363636</v>
      </c>
      <c r="BB17" s="67">
        <f t="shared" si="33"/>
        <v>12.584374603636363</v>
      </c>
      <c r="BC17" s="67">
        <f t="shared" si="34"/>
        <v>18.514421629090908</v>
      </c>
      <c r="BD17" s="67">
        <f t="shared" si="35"/>
        <v>68.80665250909091</v>
      </c>
      <c r="BE17" s="67">
        <f t="shared" si="36"/>
        <v>0.588477949090909</v>
      </c>
      <c r="BF17" s="67">
        <f t="shared" si="37"/>
        <v>0.22633767272727273</v>
      </c>
      <c r="BG17" s="67">
        <f t="shared" si="16"/>
        <v>0.81481562181818168</v>
      </c>
      <c r="BH17" s="67">
        <f t="shared" si="38"/>
        <v>3.3950650909090907</v>
      </c>
      <c r="BI17" s="67">
        <f t="shared" si="39"/>
        <v>0.27160520727272724</v>
      </c>
      <c r="BJ17" s="67">
        <f t="shared" si="40"/>
        <v>0.13580260363636362</v>
      </c>
      <c r="BK17" s="67">
        <f t="shared" si="41"/>
        <v>1.5843637090909091</v>
      </c>
      <c r="BL17" s="67">
        <f t="shared" si="42"/>
        <v>0.588477949090909</v>
      </c>
      <c r="BM17" s="67">
        <f t="shared" si="43"/>
        <v>19.465039854545452</v>
      </c>
      <c r="BN17" s="67">
        <f t="shared" si="44"/>
        <v>0.76954808727272717</v>
      </c>
      <c r="BO17" s="67">
        <f t="shared" si="45"/>
        <v>26.209902501818181</v>
      </c>
      <c r="BP17" s="67">
        <f t="shared" si="46"/>
        <v>37.707856276363636</v>
      </c>
      <c r="BQ17" s="67">
        <f t="shared" si="47"/>
        <v>6.2921873018181813</v>
      </c>
      <c r="BR17" s="67">
        <f t="shared" si="48"/>
        <v>3.8024729018181813</v>
      </c>
      <c r="BS17" s="67">
        <f t="shared" si="49"/>
        <v>1.49382864</v>
      </c>
      <c r="BT17" s="67">
        <f t="shared" si="50"/>
        <v>0</v>
      </c>
      <c r="BU17" s="67">
        <f t="shared" si="51"/>
        <v>18.152281352727272</v>
      </c>
      <c r="BV17" s="67">
        <f t="shared" si="52"/>
        <v>67.44862647272727</v>
      </c>
      <c r="BW17" s="67">
        <f t="shared" si="53"/>
        <v>329.86452423272732</v>
      </c>
      <c r="BX17" s="67">
        <f t="shared" si="17"/>
        <v>329.86452423272726</v>
      </c>
      <c r="BY17" s="67">
        <f t="shared" si="18"/>
        <v>1324.2700696872726</v>
      </c>
      <c r="BZ17" s="67">
        <f t="shared" si="54"/>
        <v>115.19</v>
      </c>
      <c r="CA17" s="70">
        <f t="shared" si="19"/>
        <v>3</v>
      </c>
      <c r="CB17" s="82">
        <f t="shared" si="20"/>
        <v>12.25</v>
      </c>
      <c r="CC17" s="20">
        <f t="shared" si="21"/>
        <v>3.4188034188034218</v>
      </c>
      <c r="CD17" s="69">
        <f t="shared" si="55"/>
        <v>51.995216057684587</v>
      </c>
      <c r="CE17" s="20">
        <f t="shared" si="22"/>
        <v>8.6609686609686669</v>
      </c>
      <c r="CF17" s="73">
        <f t="shared" si="23"/>
        <v>131.72121401280091</v>
      </c>
      <c r="CG17" s="20">
        <f t="shared" si="24"/>
        <v>1.8803418803418819</v>
      </c>
      <c r="CH17" s="67">
        <f t="shared" si="56"/>
        <v>28.597368831726516</v>
      </c>
      <c r="CI17" s="67">
        <f t="shared" si="57"/>
        <v>81.400000000000006</v>
      </c>
      <c r="CJ17" s="67">
        <f t="shared" si="58"/>
        <v>408.90379890221197</v>
      </c>
      <c r="CK17" s="74">
        <f t="shared" si="59"/>
        <v>1733.1738685894845</v>
      </c>
    </row>
    <row r="18" spans="1:89" ht="15" customHeight="1">
      <c r="A18" s="84" t="str">
        <f>[2]CCT!D25</f>
        <v>Região de São Lourenço</v>
      </c>
      <c r="B18" s="76" t="str">
        <f>[2]CCT!C25</f>
        <v>Campo Belo</v>
      </c>
      <c r="C18" s="18"/>
      <c r="D18" s="77"/>
      <c r="E18" s="17">
        <f t="shared" si="0"/>
        <v>0</v>
      </c>
      <c r="F18" s="78"/>
      <c r="G18" s="17"/>
      <c r="H18" s="77">
        <f t="shared" si="1"/>
        <v>0</v>
      </c>
      <c r="I18" s="21">
        <f>[2]CCT!J25</f>
        <v>1</v>
      </c>
      <c r="J18" s="77">
        <f>[2]CCT!I25</f>
        <v>848.57</v>
      </c>
      <c r="K18" s="17">
        <f t="shared" si="2"/>
        <v>848.57</v>
      </c>
      <c r="L18" s="18"/>
      <c r="M18" s="77"/>
      <c r="N18" s="17">
        <f t="shared" si="3"/>
        <v>0</v>
      </c>
      <c r="O18" s="18"/>
      <c r="P18" s="77"/>
      <c r="Q18" s="80">
        <f t="shared" si="4"/>
        <v>0</v>
      </c>
      <c r="R18" s="66">
        <f t="shared" si="25"/>
        <v>1</v>
      </c>
      <c r="S18" s="67">
        <f t="shared" si="26"/>
        <v>848.57</v>
      </c>
      <c r="T18" s="19"/>
      <c r="U18" s="19"/>
      <c r="V18" s="19"/>
      <c r="W18" s="19"/>
      <c r="X18" s="19"/>
      <c r="Y18" s="19"/>
      <c r="Z18" s="19"/>
      <c r="AA18" s="68">
        <f t="shared" si="27"/>
        <v>27.771381818181816</v>
      </c>
      <c r="AB18" s="67">
        <f t="shared" si="60"/>
        <v>876.34138181818184</v>
      </c>
      <c r="AC18" s="67"/>
      <c r="AD18" s="67">
        <f>(VLOOKUP('Resumo Geral limpeza imposto cl'!A18,VATOTAL,6,FALSE)*20-1)*R18</f>
        <v>279</v>
      </c>
      <c r="AE18" s="67">
        <f t="shared" si="5"/>
        <v>73.085800000000006</v>
      </c>
      <c r="AF18" s="67"/>
      <c r="AG18" s="67">
        <f t="shared" si="28"/>
        <v>3.12</v>
      </c>
      <c r="AH18" s="67">
        <v>0</v>
      </c>
      <c r="AI18" s="67">
        <f t="shared" si="6"/>
        <v>0</v>
      </c>
      <c r="AJ18" s="67">
        <f t="shared" si="7"/>
        <v>0</v>
      </c>
      <c r="AK18" s="67">
        <v>0</v>
      </c>
      <c r="AL18" s="67">
        <f t="shared" si="29"/>
        <v>355.20580000000001</v>
      </c>
      <c r="AM18" s="67">
        <f>C18*'[2]Uniforme Limpeza'!$Z$10+F18*'[2]Uniforme Limpeza'!$Z$11+I18*'[2]Uniforme Limpeza'!$Z$12+L18*'[2]Uniforme Limpeza'!$Z$12+O18*'[2]Uniforme Limpeza'!$Z$12</f>
        <v>39.76</v>
      </c>
      <c r="AN18" s="67">
        <f>I18*'[2]Materiais de Consumo'!$F$33+L18*'[2]Materiais de Consumo'!$F$34+O18*'[2]Materiais de Consumo'!$F$35</f>
        <v>41.29</v>
      </c>
      <c r="AO18" s="67">
        <f>'[2]Equipamentos  TOTAL'!$H$19*'Resumo Geral limpeza imposto cl'!F18+'Resumo Geral limpeza imposto cl'!I18*'[2]Equipamentos  TOTAL'!$I$11+'[2]Equipamentos  TOTAL'!$I$12*'Resumo Geral limpeza imposto cl'!L18+'Resumo Geral limpeza imposto cl'!O18*'[2]Equipamentos  TOTAL'!$I$13</f>
        <v>5.87</v>
      </c>
      <c r="AP18" s="67">
        <f>(I18*'[2]PRODUTOS DE LIMPEZA'!$I$36+L18*'[2]PRODUTOS DE LIMPEZA'!$I$37+O18*'[2]PRODUTOS DE LIMPEZA'!$I$38)</f>
        <v>180.25</v>
      </c>
      <c r="AQ18" s="67">
        <f t="shared" si="30"/>
        <v>267.17</v>
      </c>
      <c r="AR18" s="19">
        <f t="shared" si="31"/>
        <v>175.26827636363637</v>
      </c>
      <c r="AS18" s="19">
        <f t="shared" si="8"/>
        <v>13.145120727272728</v>
      </c>
      <c r="AT18" s="81">
        <f t="shared" si="9"/>
        <v>8.7634138181818191</v>
      </c>
      <c r="AU18" s="19">
        <f t="shared" si="10"/>
        <v>1.7526827636363638</v>
      </c>
      <c r="AV18" s="81">
        <f t="shared" si="11"/>
        <v>21.908534545454547</v>
      </c>
      <c r="AW18" s="19">
        <f t="shared" si="12"/>
        <v>70.107310545454553</v>
      </c>
      <c r="AX18" s="81">
        <f t="shared" si="13"/>
        <v>26.290241454545455</v>
      </c>
      <c r="AY18" s="19">
        <f t="shared" si="14"/>
        <v>5.2580482909090911</v>
      </c>
      <c r="AZ18" s="19">
        <f t="shared" si="15"/>
        <v>322.49362850909097</v>
      </c>
      <c r="BA18" s="67">
        <f t="shared" si="32"/>
        <v>72.99923710545454</v>
      </c>
      <c r="BB18" s="67">
        <f t="shared" si="33"/>
        <v>24.362290414545456</v>
      </c>
      <c r="BC18" s="67">
        <f t="shared" si="34"/>
        <v>35.842362516363636</v>
      </c>
      <c r="BD18" s="67">
        <f t="shared" si="35"/>
        <v>133.20389003636365</v>
      </c>
      <c r="BE18" s="67">
        <f t="shared" si="36"/>
        <v>1.1392437963636364</v>
      </c>
      <c r="BF18" s="67">
        <f t="shared" si="37"/>
        <v>0.43817069090909094</v>
      </c>
      <c r="BG18" s="67">
        <f t="shared" si="16"/>
        <v>1.5774144872727274</v>
      </c>
      <c r="BH18" s="67">
        <f t="shared" si="38"/>
        <v>6.5725603636363639</v>
      </c>
      <c r="BI18" s="67">
        <f t="shared" si="39"/>
        <v>0.52580482909090909</v>
      </c>
      <c r="BJ18" s="67">
        <f t="shared" si="40"/>
        <v>0.26290241454545454</v>
      </c>
      <c r="BK18" s="67">
        <f t="shared" si="41"/>
        <v>3.0671948363636363</v>
      </c>
      <c r="BL18" s="67">
        <f t="shared" si="42"/>
        <v>1.1392437963636364</v>
      </c>
      <c r="BM18" s="67">
        <f t="shared" si="43"/>
        <v>37.682679418181813</v>
      </c>
      <c r="BN18" s="67">
        <f t="shared" si="44"/>
        <v>1.489780349090909</v>
      </c>
      <c r="BO18" s="67">
        <f t="shared" si="45"/>
        <v>50.74016600727272</v>
      </c>
      <c r="BP18" s="67">
        <f t="shared" si="46"/>
        <v>72.99923710545454</v>
      </c>
      <c r="BQ18" s="67">
        <f t="shared" si="47"/>
        <v>12.181145207272728</v>
      </c>
      <c r="BR18" s="67">
        <f t="shared" si="48"/>
        <v>7.361267607272727</v>
      </c>
      <c r="BS18" s="67">
        <f t="shared" si="49"/>
        <v>2.8919265599999999</v>
      </c>
      <c r="BT18" s="67">
        <f t="shared" si="50"/>
        <v>0</v>
      </c>
      <c r="BU18" s="67">
        <f t="shared" si="51"/>
        <v>35.141289410909089</v>
      </c>
      <c r="BV18" s="67">
        <f t="shared" si="52"/>
        <v>130.57486589090908</v>
      </c>
      <c r="BW18" s="67">
        <f t="shared" si="53"/>
        <v>638.58996493090922</v>
      </c>
      <c r="BX18" s="67">
        <f t="shared" si="17"/>
        <v>638.58996493090922</v>
      </c>
      <c r="BY18" s="67">
        <f t="shared" si="18"/>
        <v>2137.3071467490909</v>
      </c>
      <c r="BZ18" s="67">
        <f t="shared" si="54"/>
        <v>115.19</v>
      </c>
      <c r="CA18" s="70">
        <f t="shared" si="19"/>
        <v>3</v>
      </c>
      <c r="CB18" s="82">
        <f t="shared" si="20"/>
        <v>12.25</v>
      </c>
      <c r="CC18" s="20">
        <f t="shared" si="21"/>
        <v>3.4188034188034218</v>
      </c>
      <c r="CD18" s="69">
        <f t="shared" si="55"/>
        <v>79.791355444413441</v>
      </c>
      <c r="CE18" s="20">
        <f t="shared" si="22"/>
        <v>8.6609686609686669</v>
      </c>
      <c r="CF18" s="73">
        <f t="shared" si="23"/>
        <v>202.13810045918069</v>
      </c>
      <c r="CG18" s="20">
        <f t="shared" si="24"/>
        <v>1.8803418803418819</v>
      </c>
      <c r="CH18" s="67">
        <f t="shared" si="56"/>
        <v>43.885245494427387</v>
      </c>
      <c r="CI18" s="67">
        <f t="shared" si="57"/>
        <v>81.400000000000006</v>
      </c>
      <c r="CJ18" s="67">
        <f t="shared" si="58"/>
        <v>522.40470139802153</v>
      </c>
      <c r="CK18" s="74">
        <f t="shared" si="59"/>
        <v>2659.7118481471125</v>
      </c>
    </row>
    <row r="19" spans="1:89" ht="15" customHeight="1">
      <c r="A19" s="84" t="str">
        <f>[2]CCT!D26</f>
        <v>Região de Teófilo Otoni</v>
      </c>
      <c r="B19" s="76" t="str">
        <f>[2]CCT!C26</f>
        <v>Capelinha</v>
      </c>
      <c r="C19" s="18"/>
      <c r="D19" s="77"/>
      <c r="E19" s="17">
        <f t="shared" si="0"/>
        <v>0</v>
      </c>
      <c r="F19" s="78"/>
      <c r="G19" s="17"/>
      <c r="H19" s="77">
        <f t="shared" si="1"/>
        <v>0</v>
      </c>
      <c r="I19" s="18"/>
      <c r="J19" s="77"/>
      <c r="K19" s="17">
        <f t="shared" si="2"/>
        <v>0</v>
      </c>
      <c r="L19" s="18"/>
      <c r="M19" s="77"/>
      <c r="N19" s="17">
        <f t="shared" si="3"/>
        <v>0</v>
      </c>
      <c r="O19" s="21">
        <f>[2]CCT!N26</f>
        <v>1</v>
      </c>
      <c r="P19" s="77">
        <f>[2]CCT!M26</f>
        <v>193.74</v>
      </c>
      <c r="Q19" s="80">
        <f t="shared" si="4"/>
        <v>193.74</v>
      </c>
      <c r="R19" s="66">
        <f t="shared" si="25"/>
        <v>1</v>
      </c>
      <c r="S19" s="67">
        <f t="shared" si="26"/>
        <v>193.74</v>
      </c>
      <c r="T19" s="19"/>
      <c r="U19" s="19"/>
      <c r="V19" s="19"/>
      <c r="W19" s="19"/>
      <c r="X19" s="19"/>
      <c r="Y19" s="19"/>
      <c r="Z19" s="19"/>
      <c r="AA19" s="68">
        <f t="shared" si="27"/>
        <v>6.3405818181818185</v>
      </c>
      <c r="AB19" s="67">
        <f t="shared" si="60"/>
        <v>200.08058181818183</v>
      </c>
      <c r="AC19" s="67"/>
      <c r="AD19" s="67">
        <f>(VLOOKUP('Resumo Geral limpeza imposto cl'!A19,VATOTAL,6,FALSE)*20-1)*R19</f>
        <v>253</v>
      </c>
      <c r="AE19" s="67">
        <f t="shared" si="5"/>
        <v>112.37560000000001</v>
      </c>
      <c r="AF19" s="67"/>
      <c r="AG19" s="67">
        <f t="shared" si="28"/>
        <v>3.12</v>
      </c>
      <c r="AH19" s="67">
        <f t="shared" si="61"/>
        <v>26.1</v>
      </c>
      <c r="AI19" s="67">
        <f t="shared" si="6"/>
        <v>0</v>
      </c>
      <c r="AJ19" s="67">
        <f t="shared" si="7"/>
        <v>0</v>
      </c>
      <c r="AK19" s="67">
        <v>0</v>
      </c>
      <c r="AL19" s="67">
        <f t="shared" si="29"/>
        <v>394.59560000000005</v>
      </c>
      <c r="AM19" s="67">
        <f>C19*'[2]Uniforme Limpeza'!$Z$10+F19*'[2]Uniforme Limpeza'!$Z$11+I19*'[2]Uniforme Limpeza'!$Z$12+L19*'[2]Uniforme Limpeza'!$Z$12+O19*'[2]Uniforme Limpeza'!$Z$12</f>
        <v>39.76</v>
      </c>
      <c r="AN19" s="67">
        <f>I19*'[2]Materiais de Consumo'!$F$33+L19*'[2]Materiais de Consumo'!$F$34+O19*'[2]Materiais de Consumo'!$F$35</f>
        <v>10.32</v>
      </c>
      <c r="AO19" s="67">
        <f>'[2]Equipamentos  TOTAL'!$H$19*'Resumo Geral limpeza imposto cl'!F19+'Resumo Geral limpeza imposto cl'!I19*'[2]Equipamentos  TOTAL'!$I$11+'[2]Equipamentos  TOTAL'!$I$12*'Resumo Geral limpeza imposto cl'!L19+'Resumo Geral limpeza imposto cl'!O19*'[2]Equipamentos  TOTAL'!$I$13</f>
        <v>1.47</v>
      </c>
      <c r="AP19" s="67">
        <f>(I19*'[2]PRODUTOS DE LIMPEZA'!$I$36+L19*'[2]PRODUTOS DE LIMPEZA'!$I$37+O19*'[2]PRODUTOS DE LIMPEZA'!$I$38)</f>
        <v>45.06</v>
      </c>
      <c r="AQ19" s="67">
        <f t="shared" si="30"/>
        <v>96.61</v>
      </c>
      <c r="AR19" s="19">
        <f t="shared" si="31"/>
        <v>40.016116363636371</v>
      </c>
      <c r="AS19" s="19">
        <f t="shared" si="8"/>
        <v>3.0012087272727275</v>
      </c>
      <c r="AT19" s="81">
        <f t="shared" si="9"/>
        <v>2.0008058181818185</v>
      </c>
      <c r="AU19" s="19">
        <f t="shared" si="10"/>
        <v>0.40016116363636367</v>
      </c>
      <c r="AV19" s="81">
        <f t="shared" si="11"/>
        <v>5.0020145454545464</v>
      </c>
      <c r="AW19" s="19">
        <f t="shared" si="12"/>
        <v>16.006446545454548</v>
      </c>
      <c r="AX19" s="81">
        <f t="shared" si="13"/>
        <v>6.0024174545454549</v>
      </c>
      <c r="AY19" s="19">
        <f t="shared" si="14"/>
        <v>1.2004834909090909</v>
      </c>
      <c r="AZ19" s="19">
        <f t="shared" si="15"/>
        <v>73.629654109090922</v>
      </c>
      <c r="BA19" s="67">
        <f t="shared" si="32"/>
        <v>16.666712465454545</v>
      </c>
      <c r="BB19" s="67">
        <f t="shared" si="33"/>
        <v>5.5622401745454546</v>
      </c>
      <c r="BC19" s="67">
        <f t="shared" si="34"/>
        <v>8.1832957963636357</v>
      </c>
      <c r="BD19" s="67">
        <f t="shared" si="35"/>
        <v>30.412248436363633</v>
      </c>
      <c r="BE19" s="67">
        <f t="shared" si="36"/>
        <v>0.26010475636363634</v>
      </c>
      <c r="BF19" s="67">
        <f t="shared" si="37"/>
        <v>0.10004029090909092</v>
      </c>
      <c r="BG19" s="67">
        <f t="shared" si="16"/>
        <v>0.36014504727272723</v>
      </c>
      <c r="BH19" s="67">
        <f t="shared" si="38"/>
        <v>1.5006043636363637</v>
      </c>
      <c r="BI19" s="67">
        <f t="shared" si="39"/>
        <v>0.12004834909090908</v>
      </c>
      <c r="BJ19" s="67">
        <f t="shared" si="40"/>
        <v>6.0024174545454542E-2</v>
      </c>
      <c r="BK19" s="67">
        <f t="shared" si="41"/>
        <v>0.7002820363636364</v>
      </c>
      <c r="BL19" s="67">
        <f t="shared" si="42"/>
        <v>0.26010475636363634</v>
      </c>
      <c r="BM19" s="67">
        <f t="shared" si="43"/>
        <v>8.6034650181818186</v>
      </c>
      <c r="BN19" s="67">
        <f t="shared" si="44"/>
        <v>0.34013698909090906</v>
      </c>
      <c r="BO19" s="67">
        <f t="shared" si="45"/>
        <v>11.584665687272729</v>
      </c>
      <c r="BP19" s="67">
        <f t="shared" si="46"/>
        <v>16.666712465454545</v>
      </c>
      <c r="BQ19" s="67">
        <f t="shared" si="47"/>
        <v>2.7811200872727273</v>
      </c>
      <c r="BR19" s="67">
        <f t="shared" si="48"/>
        <v>1.6806768872727273</v>
      </c>
      <c r="BS19" s="67">
        <f t="shared" si="49"/>
        <v>0.66026592000000006</v>
      </c>
      <c r="BT19" s="67">
        <f t="shared" si="50"/>
        <v>0</v>
      </c>
      <c r="BU19" s="67">
        <f t="shared" si="51"/>
        <v>8.0232313309090912</v>
      </c>
      <c r="BV19" s="67">
        <f t="shared" si="52"/>
        <v>29.81200669090909</v>
      </c>
      <c r="BW19" s="67">
        <f t="shared" si="53"/>
        <v>145.79871997090913</v>
      </c>
      <c r="BX19" s="67">
        <f t="shared" si="17"/>
        <v>145.7987199709091</v>
      </c>
      <c r="BY19" s="67">
        <f t="shared" si="18"/>
        <v>837.08490178909096</v>
      </c>
      <c r="BZ19" s="67">
        <f t="shared" si="54"/>
        <v>115.19</v>
      </c>
      <c r="CA19" s="70">
        <f t="shared" si="19"/>
        <v>3</v>
      </c>
      <c r="CB19" s="82">
        <f t="shared" si="20"/>
        <v>12.25</v>
      </c>
      <c r="CC19" s="20">
        <f t="shared" si="21"/>
        <v>3.4188034188034218</v>
      </c>
      <c r="CD19" s="69">
        <f t="shared" si="55"/>
        <v>35.33931288167836</v>
      </c>
      <c r="CE19" s="20">
        <f t="shared" si="22"/>
        <v>8.6609686609686669</v>
      </c>
      <c r="CF19" s="73">
        <f t="shared" si="23"/>
        <v>89.526259300251823</v>
      </c>
      <c r="CG19" s="20">
        <f t="shared" si="24"/>
        <v>1.8803418803418819</v>
      </c>
      <c r="CH19" s="67">
        <f t="shared" si="56"/>
        <v>19.436622084923098</v>
      </c>
      <c r="CI19" s="67">
        <f t="shared" si="57"/>
        <v>81.400000000000006</v>
      </c>
      <c r="CJ19" s="67">
        <f t="shared" si="58"/>
        <v>340.89219426685327</v>
      </c>
      <c r="CK19" s="74">
        <f t="shared" si="59"/>
        <v>1177.9770960559442</v>
      </c>
    </row>
    <row r="20" spans="1:89" ht="15" customHeight="1">
      <c r="A20" s="84" t="str">
        <f>[2]CCT!D27</f>
        <v>Região de Juiz de Fora</v>
      </c>
      <c r="B20" s="76" t="str">
        <f>[2]CCT!C27</f>
        <v>Carangola</v>
      </c>
      <c r="C20" s="18"/>
      <c r="D20" s="77"/>
      <c r="E20" s="17">
        <f t="shared" si="0"/>
        <v>0</v>
      </c>
      <c r="F20" s="78"/>
      <c r="G20" s="17"/>
      <c r="H20" s="77">
        <f t="shared" si="1"/>
        <v>0</v>
      </c>
      <c r="I20" s="21">
        <f>[2]CCT!J27</f>
        <v>1</v>
      </c>
      <c r="J20" s="77">
        <f>[2]CCT!I27</f>
        <v>848.57</v>
      </c>
      <c r="K20" s="17">
        <f t="shared" si="2"/>
        <v>848.57</v>
      </c>
      <c r="L20" s="18"/>
      <c r="M20" s="77"/>
      <c r="N20" s="17">
        <f t="shared" si="3"/>
        <v>0</v>
      </c>
      <c r="O20" s="18"/>
      <c r="P20" s="77"/>
      <c r="Q20" s="80">
        <f t="shared" si="4"/>
        <v>0</v>
      </c>
      <c r="R20" s="66">
        <f t="shared" si="25"/>
        <v>1</v>
      </c>
      <c r="S20" s="67">
        <f t="shared" si="26"/>
        <v>848.57</v>
      </c>
      <c r="T20" s="19"/>
      <c r="U20" s="19"/>
      <c r="V20" s="19"/>
      <c r="W20" s="19"/>
      <c r="X20" s="19"/>
      <c r="Y20" s="19"/>
      <c r="Z20" s="19"/>
      <c r="AA20" s="68">
        <f t="shared" si="27"/>
        <v>27.771381818181816</v>
      </c>
      <c r="AB20" s="67">
        <f t="shared" si="60"/>
        <v>876.34138181818184</v>
      </c>
      <c r="AC20" s="67"/>
      <c r="AD20" s="67">
        <f>(VLOOKUP('Resumo Geral limpeza imposto cl'!A20,VATOTAL,6,FALSE)*20-1)*R20</f>
        <v>279</v>
      </c>
      <c r="AE20" s="67">
        <f t="shared" si="5"/>
        <v>73.085800000000006</v>
      </c>
      <c r="AF20" s="67"/>
      <c r="AG20" s="67">
        <f t="shared" si="28"/>
        <v>3.12</v>
      </c>
      <c r="AH20" s="67">
        <f t="shared" si="61"/>
        <v>0</v>
      </c>
      <c r="AI20" s="67">
        <f t="shared" si="6"/>
        <v>0</v>
      </c>
      <c r="AJ20" s="67">
        <f t="shared" si="7"/>
        <v>0</v>
      </c>
      <c r="AK20" s="67">
        <v>0</v>
      </c>
      <c r="AL20" s="67">
        <f t="shared" si="29"/>
        <v>355.20580000000001</v>
      </c>
      <c r="AM20" s="67">
        <f>C20*'[2]Uniforme Limpeza'!$Z$10+F20*'[2]Uniforme Limpeza'!$Z$11+I20*'[2]Uniforme Limpeza'!$Z$12+L20*'[2]Uniforme Limpeza'!$Z$12+O20*'[2]Uniforme Limpeza'!$Z$12</f>
        <v>39.76</v>
      </c>
      <c r="AN20" s="67">
        <f>I20*'[2]Materiais de Consumo'!$F$33+L20*'[2]Materiais de Consumo'!$F$34+O20*'[2]Materiais de Consumo'!$F$35</f>
        <v>41.29</v>
      </c>
      <c r="AO20" s="67">
        <f>'[2]Equipamentos  TOTAL'!$H$19*'Resumo Geral limpeza imposto cl'!F20+'Resumo Geral limpeza imposto cl'!I20*'[2]Equipamentos  TOTAL'!$I$11+'[2]Equipamentos  TOTAL'!$I$12*'Resumo Geral limpeza imposto cl'!L20+'Resumo Geral limpeza imposto cl'!O20*'[2]Equipamentos  TOTAL'!$I$13</f>
        <v>5.87</v>
      </c>
      <c r="AP20" s="67">
        <f>(I20*'[2]PRODUTOS DE LIMPEZA'!$I$36+L20*'[2]PRODUTOS DE LIMPEZA'!$I$37+O20*'[2]PRODUTOS DE LIMPEZA'!$I$38)</f>
        <v>180.25</v>
      </c>
      <c r="AQ20" s="67">
        <f t="shared" si="30"/>
        <v>267.17</v>
      </c>
      <c r="AR20" s="19">
        <f t="shared" si="31"/>
        <v>175.26827636363637</v>
      </c>
      <c r="AS20" s="19">
        <f t="shared" si="8"/>
        <v>13.145120727272728</v>
      </c>
      <c r="AT20" s="81">
        <f t="shared" si="9"/>
        <v>8.7634138181818191</v>
      </c>
      <c r="AU20" s="19">
        <f t="shared" si="10"/>
        <v>1.7526827636363638</v>
      </c>
      <c r="AV20" s="81">
        <f t="shared" si="11"/>
        <v>21.908534545454547</v>
      </c>
      <c r="AW20" s="19">
        <f t="shared" si="12"/>
        <v>70.107310545454553</v>
      </c>
      <c r="AX20" s="81">
        <f t="shared" si="13"/>
        <v>26.290241454545455</v>
      </c>
      <c r="AY20" s="19">
        <f t="shared" si="14"/>
        <v>5.2580482909090911</v>
      </c>
      <c r="AZ20" s="19">
        <f t="shared" si="15"/>
        <v>322.49362850909097</v>
      </c>
      <c r="BA20" s="67">
        <f t="shared" si="32"/>
        <v>72.99923710545454</v>
      </c>
      <c r="BB20" s="67">
        <f t="shared" si="33"/>
        <v>24.362290414545456</v>
      </c>
      <c r="BC20" s="67">
        <f t="shared" si="34"/>
        <v>35.842362516363636</v>
      </c>
      <c r="BD20" s="67">
        <f t="shared" si="35"/>
        <v>133.20389003636365</v>
      </c>
      <c r="BE20" s="67">
        <f t="shared" si="36"/>
        <v>1.1392437963636364</v>
      </c>
      <c r="BF20" s="67">
        <f t="shared" si="37"/>
        <v>0.43817069090909094</v>
      </c>
      <c r="BG20" s="67">
        <f t="shared" si="16"/>
        <v>1.5774144872727274</v>
      </c>
      <c r="BH20" s="67">
        <f t="shared" si="38"/>
        <v>6.5725603636363639</v>
      </c>
      <c r="BI20" s="67">
        <f t="shared" si="39"/>
        <v>0.52580482909090909</v>
      </c>
      <c r="BJ20" s="67">
        <f t="shared" si="40"/>
        <v>0.26290241454545454</v>
      </c>
      <c r="BK20" s="67">
        <f t="shared" si="41"/>
        <v>3.0671948363636363</v>
      </c>
      <c r="BL20" s="67">
        <f t="shared" si="42"/>
        <v>1.1392437963636364</v>
      </c>
      <c r="BM20" s="67">
        <f t="shared" si="43"/>
        <v>37.682679418181813</v>
      </c>
      <c r="BN20" s="67">
        <f t="shared" si="44"/>
        <v>1.489780349090909</v>
      </c>
      <c r="BO20" s="67">
        <f t="shared" si="45"/>
        <v>50.74016600727272</v>
      </c>
      <c r="BP20" s="67">
        <f t="shared" si="46"/>
        <v>72.99923710545454</v>
      </c>
      <c r="BQ20" s="67">
        <f t="shared" si="47"/>
        <v>12.181145207272728</v>
      </c>
      <c r="BR20" s="67">
        <f t="shared" si="48"/>
        <v>7.361267607272727</v>
      </c>
      <c r="BS20" s="67">
        <f t="shared" si="49"/>
        <v>2.8919265599999999</v>
      </c>
      <c r="BT20" s="67">
        <f t="shared" si="50"/>
        <v>0</v>
      </c>
      <c r="BU20" s="67">
        <f t="shared" si="51"/>
        <v>35.141289410909089</v>
      </c>
      <c r="BV20" s="67">
        <f t="shared" si="52"/>
        <v>130.57486589090908</v>
      </c>
      <c r="BW20" s="67">
        <f t="shared" si="53"/>
        <v>638.58996493090922</v>
      </c>
      <c r="BX20" s="67">
        <f t="shared" si="17"/>
        <v>638.58996493090922</v>
      </c>
      <c r="BY20" s="67">
        <f t="shared" si="18"/>
        <v>2137.3071467490909</v>
      </c>
      <c r="BZ20" s="67">
        <f t="shared" si="54"/>
        <v>115.19</v>
      </c>
      <c r="CA20" s="70">
        <f t="shared" si="19"/>
        <v>5</v>
      </c>
      <c r="CB20" s="82">
        <f t="shared" si="20"/>
        <v>14.25</v>
      </c>
      <c r="CC20" s="20">
        <f t="shared" si="21"/>
        <v>5.8309037900874632</v>
      </c>
      <c r="CD20" s="69">
        <f t="shared" si="55"/>
        <v>136.08729718653592</v>
      </c>
      <c r="CE20" s="20">
        <f t="shared" si="22"/>
        <v>8.8629737609329435</v>
      </c>
      <c r="CF20" s="73">
        <f t="shared" si="23"/>
        <v>206.85269172353455</v>
      </c>
      <c r="CG20" s="20">
        <f t="shared" si="24"/>
        <v>1.9241982507288626</v>
      </c>
      <c r="CH20" s="67">
        <f t="shared" si="56"/>
        <v>44.908808071556841</v>
      </c>
      <c r="CI20" s="67">
        <f t="shared" si="57"/>
        <v>81.400000000000006</v>
      </c>
      <c r="CJ20" s="67">
        <f t="shared" si="58"/>
        <v>584.43879698162732</v>
      </c>
      <c r="CK20" s="74">
        <f t="shared" si="59"/>
        <v>2721.745943730718</v>
      </c>
    </row>
    <row r="21" spans="1:89" ht="15" customHeight="1">
      <c r="A21" s="84" t="str">
        <f>[2]CCT!D28</f>
        <v>Seethur</v>
      </c>
      <c r="B21" s="76" t="str">
        <f>[2]CCT!C28</f>
        <v>Caratinga</v>
      </c>
      <c r="C21" s="18"/>
      <c r="D21" s="77"/>
      <c r="E21" s="17">
        <f t="shared" si="0"/>
        <v>0</v>
      </c>
      <c r="F21" s="78"/>
      <c r="G21" s="17"/>
      <c r="H21" s="77">
        <f t="shared" si="1"/>
        <v>0</v>
      </c>
      <c r="I21" s="21">
        <f>[2]CCT!J28</f>
        <v>1</v>
      </c>
      <c r="J21" s="77">
        <f>[2]CCT!I28</f>
        <v>848.57</v>
      </c>
      <c r="K21" s="17">
        <f t="shared" si="2"/>
        <v>848.57</v>
      </c>
      <c r="L21" s="18"/>
      <c r="M21" s="77"/>
      <c r="N21" s="17">
        <f t="shared" si="3"/>
        <v>0</v>
      </c>
      <c r="O21" s="18"/>
      <c r="P21" s="77"/>
      <c r="Q21" s="80">
        <f t="shared" si="4"/>
        <v>0</v>
      </c>
      <c r="R21" s="66">
        <f t="shared" si="25"/>
        <v>1</v>
      </c>
      <c r="S21" s="67">
        <f t="shared" si="26"/>
        <v>848.57</v>
      </c>
      <c r="T21" s="19"/>
      <c r="U21" s="19"/>
      <c r="V21" s="19"/>
      <c r="W21" s="19"/>
      <c r="X21" s="19"/>
      <c r="Y21" s="19"/>
      <c r="Z21" s="19"/>
      <c r="AA21" s="68">
        <f t="shared" si="27"/>
        <v>27.771381818181816</v>
      </c>
      <c r="AB21" s="67">
        <f t="shared" si="60"/>
        <v>876.34138181818184</v>
      </c>
      <c r="AC21" s="67"/>
      <c r="AD21" s="67">
        <f>(VLOOKUP('Resumo Geral limpeza imposto cl'!A21,VATOTAL,6,FALSE)*20-1)*R21</f>
        <v>279</v>
      </c>
      <c r="AE21" s="67">
        <f t="shared" si="5"/>
        <v>73.085800000000006</v>
      </c>
      <c r="AF21" s="67"/>
      <c r="AG21" s="67">
        <f t="shared" si="28"/>
        <v>3.12</v>
      </c>
      <c r="AH21" s="67">
        <f t="shared" si="61"/>
        <v>28.19</v>
      </c>
      <c r="AI21" s="67">
        <f t="shared" si="6"/>
        <v>0</v>
      </c>
      <c r="AJ21" s="67">
        <f t="shared" si="7"/>
        <v>0</v>
      </c>
      <c r="AK21" s="67">
        <v>0</v>
      </c>
      <c r="AL21" s="67">
        <f t="shared" si="29"/>
        <v>383.39580000000001</v>
      </c>
      <c r="AM21" s="67">
        <f>C21*'[2]Uniforme Limpeza'!$Z$10+F21*'[2]Uniforme Limpeza'!$Z$11+I21*'[2]Uniforme Limpeza'!$Z$12+L21*'[2]Uniforme Limpeza'!$Z$12+O21*'[2]Uniforme Limpeza'!$Z$12</f>
        <v>39.76</v>
      </c>
      <c r="AN21" s="67">
        <f>I21*'[2]Materiais de Consumo'!$F$33+L21*'[2]Materiais de Consumo'!$F$34+O21*'[2]Materiais de Consumo'!$F$35</f>
        <v>41.29</v>
      </c>
      <c r="AO21" s="67">
        <f>'[2]Equipamentos  TOTAL'!$H$19*'Resumo Geral limpeza imposto cl'!F21+'Resumo Geral limpeza imposto cl'!I21*'[2]Equipamentos  TOTAL'!$I$11+'[2]Equipamentos  TOTAL'!$I$12*'Resumo Geral limpeza imposto cl'!L21+'Resumo Geral limpeza imposto cl'!O21*'[2]Equipamentos  TOTAL'!$I$13</f>
        <v>5.87</v>
      </c>
      <c r="AP21" s="67">
        <f>(I21*'[2]PRODUTOS DE LIMPEZA'!$I$36+L21*'[2]PRODUTOS DE LIMPEZA'!$I$37+O21*'[2]PRODUTOS DE LIMPEZA'!$I$38)</f>
        <v>180.25</v>
      </c>
      <c r="AQ21" s="67">
        <f t="shared" si="30"/>
        <v>267.17</v>
      </c>
      <c r="AR21" s="19">
        <f t="shared" si="31"/>
        <v>175.26827636363637</v>
      </c>
      <c r="AS21" s="19">
        <f t="shared" si="8"/>
        <v>13.145120727272728</v>
      </c>
      <c r="AT21" s="81">
        <f t="shared" si="9"/>
        <v>8.7634138181818191</v>
      </c>
      <c r="AU21" s="19">
        <f t="shared" si="10"/>
        <v>1.7526827636363638</v>
      </c>
      <c r="AV21" s="81">
        <f t="shared" si="11"/>
        <v>21.908534545454547</v>
      </c>
      <c r="AW21" s="19">
        <f t="shared" si="12"/>
        <v>70.107310545454553</v>
      </c>
      <c r="AX21" s="81">
        <f t="shared" si="13"/>
        <v>26.290241454545455</v>
      </c>
      <c r="AY21" s="19">
        <f t="shared" si="14"/>
        <v>5.2580482909090911</v>
      </c>
      <c r="AZ21" s="19">
        <f t="shared" si="15"/>
        <v>322.49362850909097</v>
      </c>
      <c r="BA21" s="67">
        <f t="shared" si="32"/>
        <v>72.99923710545454</v>
      </c>
      <c r="BB21" s="67">
        <f t="shared" si="33"/>
        <v>24.362290414545456</v>
      </c>
      <c r="BC21" s="67">
        <f t="shared" si="34"/>
        <v>35.842362516363636</v>
      </c>
      <c r="BD21" s="67">
        <f t="shared" si="35"/>
        <v>133.20389003636365</v>
      </c>
      <c r="BE21" s="67">
        <f t="shared" si="36"/>
        <v>1.1392437963636364</v>
      </c>
      <c r="BF21" s="67">
        <f t="shared" si="37"/>
        <v>0.43817069090909094</v>
      </c>
      <c r="BG21" s="67">
        <f t="shared" si="16"/>
        <v>1.5774144872727274</v>
      </c>
      <c r="BH21" s="67">
        <f t="shared" si="38"/>
        <v>6.5725603636363639</v>
      </c>
      <c r="BI21" s="67">
        <f t="shared" si="39"/>
        <v>0.52580482909090909</v>
      </c>
      <c r="BJ21" s="67">
        <f t="shared" si="40"/>
        <v>0.26290241454545454</v>
      </c>
      <c r="BK21" s="67">
        <f t="shared" si="41"/>
        <v>3.0671948363636363</v>
      </c>
      <c r="BL21" s="67">
        <f t="shared" si="42"/>
        <v>1.1392437963636364</v>
      </c>
      <c r="BM21" s="67">
        <f t="shared" si="43"/>
        <v>37.682679418181813</v>
      </c>
      <c r="BN21" s="67">
        <f t="shared" si="44"/>
        <v>1.489780349090909</v>
      </c>
      <c r="BO21" s="67">
        <f t="shared" si="45"/>
        <v>50.74016600727272</v>
      </c>
      <c r="BP21" s="67">
        <f t="shared" si="46"/>
        <v>72.99923710545454</v>
      </c>
      <c r="BQ21" s="67">
        <f t="shared" si="47"/>
        <v>12.181145207272728</v>
      </c>
      <c r="BR21" s="67">
        <f t="shared" si="48"/>
        <v>7.361267607272727</v>
      </c>
      <c r="BS21" s="67">
        <f t="shared" si="49"/>
        <v>2.8919265599999999</v>
      </c>
      <c r="BT21" s="67">
        <f t="shared" si="50"/>
        <v>0</v>
      </c>
      <c r="BU21" s="67">
        <f t="shared" si="51"/>
        <v>35.141289410909089</v>
      </c>
      <c r="BV21" s="67">
        <f t="shared" si="52"/>
        <v>130.57486589090908</v>
      </c>
      <c r="BW21" s="67">
        <f t="shared" si="53"/>
        <v>638.58996493090922</v>
      </c>
      <c r="BX21" s="67">
        <f t="shared" si="17"/>
        <v>638.58996493090922</v>
      </c>
      <c r="BY21" s="67">
        <f t="shared" si="18"/>
        <v>2165.4971467490914</v>
      </c>
      <c r="BZ21" s="67">
        <f t="shared" si="54"/>
        <v>115.19</v>
      </c>
      <c r="CA21" s="70">
        <f t="shared" si="19"/>
        <v>3</v>
      </c>
      <c r="CB21" s="82">
        <f t="shared" si="20"/>
        <v>12.25</v>
      </c>
      <c r="CC21" s="20">
        <f t="shared" si="21"/>
        <v>3.4188034188034218</v>
      </c>
      <c r="CD21" s="69">
        <f t="shared" si="55"/>
        <v>80.755116128174137</v>
      </c>
      <c r="CE21" s="20">
        <f t="shared" si="22"/>
        <v>8.6609686609686669</v>
      </c>
      <c r="CF21" s="73">
        <f t="shared" si="23"/>
        <v>204.5796275247078</v>
      </c>
      <c r="CG21" s="20">
        <f t="shared" si="24"/>
        <v>1.8803418803418819</v>
      </c>
      <c r="CH21" s="67">
        <f t="shared" si="56"/>
        <v>44.415313870495773</v>
      </c>
      <c r="CI21" s="67">
        <f t="shared" si="57"/>
        <v>81.400000000000006</v>
      </c>
      <c r="CJ21" s="67">
        <f t="shared" si="58"/>
        <v>526.34005752337771</v>
      </c>
      <c r="CK21" s="74">
        <f t="shared" si="59"/>
        <v>2691.8372042724691</v>
      </c>
    </row>
    <row r="22" spans="1:89" ht="15" customHeight="1">
      <c r="A22" s="84" t="str">
        <f>[2]CCT!D29</f>
        <v>Alto Paranaiba</v>
      </c>
      <c r="B22" s="76" t="str">
        <f>[2]CCT!C29</f>
        <v>Carmo do Paranaíba</v>
      </c>
      <c r="C22" s="18"/>
      <c r="D22" s="77"/>
      <c r="E22" s="17">
        <f t="shared" si="0"/>
        <v>0</v>
      </c>
      <c r="F22" s="78"/>
      <c r="G22" s="17"/>
      <c r="H22" s="77">
        <f t="shared" si="1"/>
        <v>0</v>
      </c>
      <c r="I22" s="21">
        <f>[2]CCT!J29</f>
        <v>1</v>
      </c>
      <c r="J22" s="77">
        <f>[2]CCT!I29</f>
        <v>848.57</v>
      </c>
      <c r="K22" s="17">
        <f t="shared" si="2"/>
        <v>848.57</v>
      </c>
      <c r="L22" s="18"/>
      <c r="M22" s="77"/>
      <c r="N22" s="17">
        <f t="shared" si="3"/>
        <v>0</v>
      </c>
      <c r="O22" s="18"/>
      <c r="P22" s="77"/>
      <c r="Q22" s="80">
        <f t="shared" si="4"/>
        <v>0</v>
      </c>
      <c r="R22" s="66">
        <f t="shared" si="25"/>
        <v>1</v>
      </c>
      <c r="S22" s="67">
        <f t="shared" si="26"/>
        <v>848.57</v>
      </c>
      <c r="T22" s="19"/>
      <c r="U22" s="19"/>
      <c r="V22" s="19"/>
      <c r="W22" s="19"/>
      <c r="X22" s="19"/>
      <c r="Y22" s="19"/>
      <c r="Z22" s="19"/>
      <c r="AA22" s="68">
        <f t="shared" si="27"/>
        <v>27.771381818181816</v>
      </c>
      <c r="AB22" s="67">
        <f t="shared" si="60"/>
        <v>876.34138181818184</v>
      </c>
      <c r="AC22" s="67"/>
      <c r="AD22" s="67">
        <f>(VLOOKUP('Resumo Geral limpeza imposto cl'!A22,VATOTAL,6,FALSE))*R22</f>
        <v>219.02</v>
      </c>
      <c r="AE22" s="67">
        <f t="shared" si="5"/>
        <v>73.085800000000006</v>
      </c>
      <c r="AF22" s="67"/>
      <c r="AG22" s="67">
        <f t="shared" si="28"/>
        <v>3.12</v>
      </c>
      <c r="AH22" s="67">
        <f t="shared" si="61"/>
        <v>19.440000000000001</v>
      </c>
      <c r="AI22" s="67">
        <f t="shared" si="6"/>
        <v>0</v>
      </c>
      <c r="AJ22" s="67">
        <f t="shared" si="7"/>
        <v>0</v>
      </c>
      <c r="AK22" s="67">
        <v>0</v>
      </c>
      <c r="AL22" s="67">
        <f t="shared" si="29"/>
        <v>314.66580000000005</v>
      </c>
      <c r="AM22" s="67">
        <f>C22*'[2]Uniforme Limpeza'!$Z$10+F22*'[2]Uniforme Limpeza'!$Z$11+I22*'[2]Uniforme Limpeza'!$Z$12+L22*'[2]Uniforme Limpeza'!$Z$12+O22*'[2]Uniforme Limpeza'!$Z$12</f>
        <v>39.76</v>
      </c>
      <c r="AN22" s="67">
        <f>I22*'[2]Materiais de Consumo'!$F$33+L22*'[2]Materiais de Consumo'!$F$34+O22*'[2]Materiais de Consumo'!$F$35</f>
        <v>41.29</v>
      </c>
      <c r="AO22" s="67">
        <f>'[2]Equipamentos  TOTAL'!$H$19*'Resumo Geral limpeza imposto cl'!F22+'Resumo Geral limpeza imposto cl'!I22*'[2]Equipamentos  TOTAL'!$I$11+'[2]Equipamentos  TOTAL'!$I$12*'Resumo Geral limpeza imposto cl'!L22+'Resumo Geral limpeza imposto cl'!O22*'[2]Equipamentos  TOTAL'!$I$13</f>
        <v>5.87</v>
      </c>
      <c r="AP22" s="67">
        <f>(I22*'[2]PRODUTOS DE LIMPEZA'!$I$36+L22*'[2]PRODUTOS DE LIMPEZA'!$I$37+O22*'[2]PRODUTOS DE LIMPEZA'!$I$38)</f>
        <v>180.25</v>
      </c>
      <c r="AQ22" s="67">
        <f t="shared" si="30"/>
        <v>267.17</v>
      </c>
      <c r="AR22" s="19">
        <f t="shared" si="31"/>
        <v>175.26827636363637</v>
      </c>
      <c r="AS22" s="19">
        <f t="shared" si="8"/>
        <v>13.145120727272728</v>
      </c>
      <c r="AT22" s="81">
        <f t="shared" si="9"/>
        <v>8.7634138181818191</v>
      </c>
      <c r="AU22" s="19">
        <f t="shared" si="10"/>
        <v>1.7526827636363638</v>
      </c>
      <c r="AV22" s="81">
        <f t="shared" si="11"/>
        <v>21.908534545454547</v>
      </c>
      <c r="AW22" s="19">
        <f t="shared" si="12"/>
        <v>70.107310545454553</v>
      </c>
      <c r="AX22" s="81">
        <f t="shared" si="13"/>
        <v>26.290241454545455</v>
      </c>
      <c r="AY22" s="19">
        <f t="shared" si="14"/>
        <v>5.2580482909090911</v>
      </c>
      <c r="AZ22" s="19">
        <f t="shared" si="15"/>
        <v>322.49362850909097</v>
      </c>
      <c r="BA22" s="67">
        <f t="shared" si="32"/>
        <v>72.99923710545454</v>
      </c>
      <c r="BB22" s="67">
        <f t="shared" si="33"/>
        <v>24.362290414545456</v>
      </c>
      <c r="BC22" s="67">
        <f t="shared" si="34"/>
        <v>35.842362516363636</v>
      </c>
      <c r="BD22" s="67">
        <f t="shared" si="35"/>
        <v>133.20389003636365</v>
      </c>
      <c r="BE22" s="67">
        <f t="shared" si="36"/>
        <v>1.1392437963636364</v>
      </c>
      <c r="BF22" s="67">
        <f t="shared" si="37"/>
        <v>0.43817069090909094</v>
      </c>
      <c r="BG22" s="67">
        <f t="shared" si="16"/>
        <v>1.5774144872727274</v>
      </c>
      <c r="BH22" s="67">
        <f t="shared" si="38"/>
        <v>6.5725603636363639</v>
      </c>
      <c r="BI22" s="67">
        <f t="shared" si="39"/>
        <v>0.52580482909090909</v>
      </c>
      <c r="BJ22" s="67">
        <f t="shared" si="40"/>
        <v>0.26290241454545454</v>
      </c>
      <c r="BK22" s="67">
        <f t="shared" si="41"/>
        <v>3.0671948363636363</v>
      </c>
      <c r="BL22" s="67">
        <f t="shared" si="42"/>
        <v>1.1392437963636364</v>
      </c>
      <c r="BM22" s="67">
        <f t="shared" si="43"/>
        <v>37.682679418181813</v>
      </c>
      <c r="BN22" s="67">
        <f t="shared" si="44"/>
        <v>1.489780349090909</v>
      </c>
      <c r="BO22" s="67">
        <f t="shared" si="45"/>
        <v>50.74016600727272</v>
      </c>
      <c r="BP22" s="67">
        <f t="shared" si="46"/>
        <v>72.99923710545454</v>
      </c>
      <c r="BQ22" s="67">
        <f t="shared" si="47"/>
        <v>12.181145207272728</v>
      </c>
      <c r="BR22" s="67">
        <f t="shared" si="48"/>
        <v>7.361267607272727</v>
      </c>
      <c r="BS22" s="67">
        <f t="shared" si="49"/>
        <v>2.8919265599999999</v>
      </c>
      <c r="BT22" s="67">
        <f t="shared" si="50"/>
        <v>0</v>
      </c>
      <c r="BU22" s="67">
        <f t="shared" si="51"/>
        <v>35.141289410909089</v>
      </c>
      <c r="BV22" s="67">
        <f t="shared" si="52"/>
        <v>130.57486589090908</v>
      </c>
      <c r="BW22" s="67">
        <f t="shared" si="53"/>
        <v>638.58996493090922</v>
      </c>
      <c r="BX22" s="67">
        <f t="shared" si="17"/>
        <v>638.58996493090922</v>
      </c>
      <c r="BY22" s="67">
        <f t="shared" si="18"/>
        <v>2096.7671467490909</v>
      </c>
      <c r="BZ22" s="67">
        <f t="shared" si="54"/>
        <v>115.19</v>
      </c>
      <c r="CA22" s="70">
        <f t="shared" si="19"/>
        <v>3</v>
      </c>
      <c r="CB22" s="82">
        <f t="shared" si="20"/>
        <v>12.25</v>
      </c>
      <c r="CC22" s="20">
        <f t="shared" si="21"/>
        <v>3.4188034188034218</v>
      </c>
      <c r="CD22" s="69">
        <f t="shared" si="55"/>
        <v>78.405372538430527</v>
      </c>
      <c r="CE22" s="20">
        <f t="shared" si="22"/>
        <v>8.6609686609686669</v>
      </c>
      <c r="CF22" s="73">
        <f t="shared" si="23"/>
        <v>198.62694376402396</v>
      </c>
      <c r="CG22" s="20">
        <f t="shared" si="24"/>
        <v>1.8803418803418819</v>
      </c>
      <c r="CH22" s="67">
        <f t="shared" si="56"/>
        <v>43.12295489613679</v>
      </c>
      <c r="CI22" s="67">
        <f t="shared" si="57"/>
        <v>81.400000000000006</v>
      </c>
      <c r="CJ22" s="67">
        <f t="shared" si="58"/>
        <v>516.74527119859124</v>
      </c>
      <c r="CK22" s="74">
        <f t="shared" si="59"/>
        <v>2613.512417947682</v>
      </c>
    </row>
    <row r="23" spans="1:89" ht="15" customHeight="1">
      <c r="A23" s="84" t="str">
        <f>[2]CCT!D30</f>
        <v>Fethemg Interior</v>
      </c>
      <c r="B23" s="76" t="str">
        <f>[2]CCT!C30</f>
        <v>Carmópolis de Minas</v>
      </c>
      <c r="C23" s="18"/>
      <c r="D23" s="77"/>
      <c r="E23" s="17">
        <f t="shared" si="0"/>
        <v>0</v>
      </c>
      <c r="F23" s="78"/>
      <c r="G23" s="17"/>
      <c r="H23" s="77">
        <f t="shared" si="1"/>
        <v>0</v>
      </c>
      <c r="I23" s="18"/>
      <c r="J23" s="77"/>
      <c r="K23" s="17">
        <f t="shared" si="2"/>
        <v>0</v>
      </c>
      <c r="L23" s="18"/>
      <c r="M23" s="77"/>
      <c r="N23" s="17">
        <f t="shared" si="3"/>
        <v>0</v>
      </c>
      <c r="O23" s="21">
        <f>[2]CCT!N30</f>
        <v>1</v>
      </c>
      <c r="P23" s="77">
        <f>[2]CCT!M30</f>
        <v>212.14</v>
      </c>
      <c r="Q23" s="80">
        <f t="shared" si="4"/>
        <v>212.14</v>
      </c>
      <c r="R23" s="66">
        <f t="shared" si="25"/>
        <v>1</v>
      </c>
      <c r="S23" s="67">
        <f t="shared" si="26"/>
        <v>212.14</v>
      </c>
      <c r="T23" s="19"/>
      <c r="U23" s="19"/>
      <c r="V23" s="19"/>
      <c r="W23" s="19"/>
      <c r="X23" s="19"/>
      <c r="Y23" s="19"/>
      <c r="Z23" s="19"/>
      <c r="AA23" s="68">
        <f t="shared" si="27"/>
        <v>6.9427636363636358</v>
      </c>
      <c r="AB23" s="67">
        <f t="shared" si="60"/>
        <v>219.08276363636361</v>
      </c>
      <c r="AC23" s="67"/>
      <c r="AD23" s="67">
        <f>(VLOOKUP('Resumo Geral limpeza imposto cl'!A23,VATOTAL,6,FALSE)*20-1)*R23</f>
        <v>279</v>
      </c>
      <c r="AE23" s="67">
        <f t="shared" si="5"/>
        <v>111.27160000000001</v>
      </c>
      <c r="AF23" s="67"/>
      <c r="AG23" s="67">
        <f t="shared" si="28"/>
        <v>3.12</v>
      </c>
      <c r="AH23" s="67">
        <f t="shared" si="61"/>
        <v>0</v>
      </c>
      <c r="AI23" s="67">
        <f t="shared" si="6"/>
        <v>8.43</v>
      </c>
      <c r="AJ23" s="67">
        <f t="shared" si="7"/>
        <v>0</v>
      </c>
      <c r="AK23" s="67">
        <v>0</v>
      </c>
      <c r="AL23" s="67">
        <f t="shared" si="29"/>
        <v>401.82160000000005</v>
      </c>
      <c r="AM23" s="67">
        <f>C23*'[2]Uniforme Limpeza'!$Z$10+F23*'[2]Uniforme Limpeza'!$Z$11+I23*'[2]Uniforme Limpeza'!$Z$12+L23*'[2]Uniforme Limpeza'!$Z$12+O23*'[2]Uniforme Limpeza'!$Z$12</f>
        <v>39.76</v>
      </c>
      <c r="AN23" s="67">
        <f>I23*'[2]Materiais de Consumo'!$F$33+L23*'[2]Materiais de Consumo'!$F$34+O23*'[2]Materiais de Consumo'!$F$35</f>
        <v>10.32</v>
      </c>
      <c r="AO23" s="67">
        <f>'[2]Equipamentos  TOTAL'!$H$19*'Resumo Geral limpeza imposto cl'!F23+'Resumo Geral limpeza imposto cl'!I23*'[2]Equipamentos  TOTAL'!$I$11+'[2]Equipamentos  TOTAL'!$I$12*'Resumo Geral limpeza imposto cl'!L23+'Resumo Geral limpeza imposto cl'!O23*'[2]Equipamentos  TOTAL'!$I$13</f>
        <v>1.47</v>
      </c>
      <c r="AP23" s="67">
        <f>(I23*'[2]PRODUTOS DE LIMPEZA'!$I$36+L23*'[2]PRODUTOS DE LIMPEZA'!$I$37+O23*'[2]PRODUTOS DE LIMPEZA'!$I$38)</f>
        <v>45.06</v>
      </c>
      <c r="AQ23" s="67">
        <f t="shared" si="30"/>
        <v>96.61</v>
      </c>
      <c r="AR23" s="19">
        <f t="shared" si="31"/>
        <v>43.816552727272722</v>
      </c>
      <c r="AS23" s="19">
        <f t="shared" si="8"/>
        <v>3.2862414545454541</v>
      </c>
      <c r="AT23" s="81">
        <f t="shared" si="9"/>
        <v>2.1908276363636361</v>
      </c>
      <c r="AU23" s="19">
        <f t="shared" si="10"/>
        <v>0.43816552727272723</v>
      </c>
      <c r="AV23" s="81">
        <f t="shared" si="11"/>
        <v>5.4770690909090902</v>
      </c>
      <c r="AW23" s="19">
        <f t="shared" si="12"/>
        <v>17.526621090909089</v>
      </c>
      <c r="AX23" s="81">
        <f t="shared" si="13"/>
        <v>6.5724829090909083</v>
      </c>
      <c r="AY23" s="19">
        <f t="shared" si="14"/>
        <v>1.3144965818181817</v>
      </c>
      <c r="AZ23" s="19">
        <f t="shared" si="15"/>
        <v>80.622457018181805</v>
      </c>
      <c r="BA23" s="67">
        <f t="shared" si="32"/>
        <v>18.249594210909088</v>
      </c>
      <c r="BB23" s="67">
        <f t="shared" si="33"/>
        <v>6.0905008290909084</v>
      </c>
      <c r="BC23" s="67">
        <f t="shared" si="34"/>
        <v>8.9604850327272718</v>
      </c>
      <c r="BD23" s="67">
        <f t="shared" si="35"/>
        <v>33.300580072727264</v>
      </c>
      <c r="BE23" s="67">
        <f t="shared" si="36"/>
        <v>0.28480759272727268</v>
      </c>
      <c r="BF23" s="67">
        <f t="shared" si="37"/>
        <v>0.10954138181818181</v>
      </c>
      <c r="BG23" s="67">
        <f t="shared" si="16"/>
        <v>0.39434897454545448</v>
      </c>
      <c r="BH23" s="67">
        <f t="shared" si="38"/>
        <v>1.6431207272727271</v>
      </c>
      <c r="BI23" s="67">
        <f t="shared" si="39"/>
        <v>0.13144965818181814</v>
      </c>
      <c r="BJ23" s="67">
        <f t="shared" si="40"/>
        <v>6.572482909090907E-2</v>
      </c>
      <c r="BK23" s="67">
        <f t="shared" si="41"/>
        <v>0.76678967272727261</v>
      </c>
      <c r="BL23" s="67">
        <f t="shared" si="42"/>
        <v>0.28480759272727268</v>
      </c>
      <c r="BM23" s="67">
        <f t="shared" si="43"/>
        <v>9.4205588363636341</v>
      </c>
      <c r="BN23" s="67">
        <f t="shared" si="44"/>
        <v>0.37244069818181813</v>
      </c>
      <c r="BO23" s="67">
        <f t="shared" si="45"/>
        <v>12.684892014545451</v>
      </c>
      <c r="BP23" s="67">
        <f t="shared" si="46"/>
        <v>18.249594210909088</v>
      </c>
      <c r="BQ23" s="67">
        <f t="shared" si="47"/>
        <v>3.0452504145454542</v>
      </c>
      <c r="BR23" s="67">
        <f t="shared" si="48"/>
        <v>1.8402952145454543</v>
      </c>
      <c r="BS23" s="67">
        <f t="shared" si="49"/>
        <v>0.72297311999999991</v>
      </c>
      <c r="BT23" s="67">
        <f t="shared" si="50"/>
        <v>0</v>
      </c>
      <c r="BU23" s="67">
        <f t="shared" si="51"/>
        <v>8.7852188218181801</v>
      </c>
      <c r="BV23" s="67">
        <f t="shared" si="52"/>
        <v>32.643331781818176</v>
      </c>
      <c r="BW23" s="67">
        <f t="shared" si="53"/>
        <v>159.6456098618182</v>
      </c>
      <c r="BX23" s="67">
        <f t="shared" si="17"/>
        <v>159.64560986181817</v>
      </c>
      <c r="BY23" s="67">
        <f t="shared" si="18"/>
        <v>877.1599734981819</v>
      </c>
      <c r="BZ23" s="67">
        <f t="shared" si="54"/>
        <v>115.19</v>
      </c>
      <c r="CA23" s="70">
        <f t="shared" si="19"/>
        <v>5</v>
      </c>
      <c r="CB23" s="82">
        <f t="shared" si="20"/>
        <v>14.25</v>
      </c>
      <c r="CC23" s="20">
        <f t="shared" si="21"/>
        <v>5.8309037900874632</v>
      </c>
      <c r="CD23" s="69">
        <f t="shared" si="55"/>
        <v>62.609327900768633</v>
      </c>
      <c r="CE23" s="20">
        <f t="shared" si="22"/>
        <v>8.8629737609329435</v>
      </c>
      <c r="CF23" s="73">
        <f t="shared" si="23"/>
        <v>95.16617840916831</v>
      </c>
      <c r="CG23" s="20">
        <f t="shared" si="24"/>
        <v>1.9241982507288626</v>
      </c>
      <c r="CH23" s="67">
        <f t="shared" si="56"/>
        <v>20.661078207253645</v>
      </c>
      <c r="CI23" s="67">
        <f t="shared" si="57"/>
        <v>81.400000000000006</v>
      </c>
      <c r="CJ23" s="67">
        <f t="shared" si="58"/>
        <v>375.0265845171906</v>
      </c>
      <c r="CK23" s="74">
        <f t="shared" si="59"/>
        <v>1252.1865580153726</v>
      </c>
    </row>
    <row r="24" spans="1:89" ht="15" customHeight="1">
      <c r="A24" s="84" t="str">
        <f>[2]CCT!D31</f>
        <v>Fethemg Interior</v>
      </c>
      <c r="B24" s="76" t="str">
        <f>[2]CCT!C31</f>
        <v>Cássia</v>
      </c>
      <c r="C24" s="18"/>
      <c r="D24" s="77"/>
      <c r="E24" s="17">
        <f t="shared" si="0"/>
        <v>0</v>
      </c>
      <c r="F24" s="78"/>
      <c r="G24" s="17"/>
      <c r="H24" s="77">
        <f t="shared" si="1"/>
        <v>0</v>
      </c>
      <c r="I24" s="21">
        <f>[2]CCT!J31</f>
        <v>1</v>
      </c>
      <c r="J24" s="77">
        <f>[2]CCT!I31</f>
        <v>848.57</v>
      </c>
      <c r="K24" s="17">
        <f t="shared" si="2"/>
        <v>848.57</v>
      </c>
      <c r="L24" s="21"/>
      <c r="M24" s="77"/>
      <c r="N24" s="17">
        <f t="shared" si="3"/>
        <v>0</v>
      </c>
      <c r="O24" s="18"/>
      <c r="P24" s="77"/>
      <c r="Q24" s="80">
        <f t="shared" si="4"/>
        <v>0</v>
      </c>
      <c r="R24" s="66">
        <f t="shared" si="25"/>
        <v>1</v>
      </c>
      <c r="S24" s="67">
        <f t="shared" si="26"/>
        <v>848.57</v>
      </c>
      <c r="T24" s="19"/>
      <c r="U24" s="19"/>
      <c r="V24" s="19"/>
      <c r="W24" s="19"/>
      <c r="X24" s="19"/>
      <c r="Y24" s="19"/>
      <c r="Z24" s="19"/>
      <c r="AA24" s="68">
        <f t="shared" si="27"/>
        <v>27.771381818181816</v>
      </c>
      <c r="AB24" s="67">
        <f t="shared" si="60"/>
        <v>876.34138181818184</v>
      </c>
      <c r="AC24" s="67"/>
      <c r="AD24" s="67">
        <f>(VLOOKUP('Resumo Geral limpeza imposto cl'!A24,VATOTAL,6,FALSE)*20-1)*R24</f>
        <v>279</v>
      </c>
      <c r="AE24" s="67">
        <f t="shared" si="5"/>
        <v>73.085800000000006</v>
      </c>
      <c r="AF24" s="67"/>
      <c r="AG24" s="67">
        <f t="shared" si="28"/>
        <v>3.12</v>
      </c>
      <c r="AH24" s="67">
        <f t="shared" si="61"/>
        <v>0</v>
      </c>
      <c r="AI24" s="67">
        <f t="shared" si="6"/>
        <v>8.43</v>
      </c>
      <c r="AJ24" s="67">
        <f t="shared" si="7"/>
        <v>0</v>
      </c>
      <c r="AK24" s="67">
        <v>0</v>
      </c>
      <c r="AL24" s="67">
        <f t="shared" si="29"/>
        <v>363.63580000000002</v>
      </c>
      <c r="AM24" s="67">
        <f>C24*'[2]Uniforme Limpeza'!$Z$10+F24*'[2]Uniforme Limpeza'!$Z$11+I24*'[2]Uniforme Limpeza'!$Z$12+L24*'[2]Uniforme Limpeza'!$Z$12+O24*'[2]Uniforme Limpeza'!$Z$12</f>
        <v>39.76</v>
      </c>
      <c r="AN24" s="67">
        <f>I24*'[2]Materiais de Consumo'!$F$33+L24*'[2]Materiais de Consumo'!$F$34+O24*'[2]Materiais de Consumo'!$F$35</f>
        <v>41.29</v>
      </c>
      <c r="AO24" s="67">
        <f>'[2]Equipamentos  TOTAL'!$H$19*'Resumo Geral limpeza imposto cl'!F24+'Resumo Geral limpeza imposto cl'!I24*'[2]Equipamentos  TOTAL'!$I$11+'[2]Equipamentos  TOTAL'!$I$12*'Resumo Geral limpeza imposto cl'!L24+'Resumo Geral limpeza imposto cl'!O24*'[2]Equipamentos  TOTAL'!$I$13</f>
        <v>5.87</v>
      </c>
      <c r="AP24" s="67">
        <f>(I24*'[2]PRODUTOS DE LIMPEZA'!$I$36+L24*'[2]PRODUTOS DE LIMPEZA'!$I$37+O24*'[2]PRODUTOS DE LIMPEZA'!$I$38)</f>
        <v>180.25</v>
      </c>
      <c r="AQ24" s="67">
        <f t="shared" si="30"/>
        <v>267.17</v>
      </c>
      <c r="AR24" s="19">
        <f t="shared" si="31"/>
        <v>175.26827636363637</v>
      </c>
      <c r="AS24" s="19">
        <f t="shared" si="8"/>
        <v>13.145120727272728</v>
      </c>
      <c r="AT24" s="81">
        <f t="shared" si="9"/>
        <v>8.7634138181818191</v>
      </c>
      <c r="AU24" s="19">
        <f t="shared" si="10"/>
        <v>1.7526827636363638</v>
      </c>
      <c r="AV24" s="81">
        <f t="shared" si="11"/>
        <v>21.908534545454547</v>
      </c>
      <c r="AW24" s="19">
        <f t="shared" si="12"/>
        <v>70.107310545454553</v>
      </c>
      <c r="AX24" s="81">
        <f t="shared" si="13"/>
        <v>26.290241454545455</v>
      </c>
      <c r="AY24" s="19">
        <f t="shared" si="14"/>
        <v>5.2580482909090911</v>
      </c>
      <c r="AZ24" s="19">
        <f t="shared" si="15"/>
        <v>322.49362850909097</v>
      </c>
      <c r="BA24" s="67">
        <f t="shared" si="32"/>
        <v>72.99923710545454</v>
      </c>
      <c r="BB24" s="67">
        <f t="shared" si="33"/>
        <v>24.362290414545456</v>
      </c>
      <c r="BC24" s="67">
        <f t="shared" si="34"/>
        <v>35.842362516363636</v>
      </c>
      <c r="BD24" s="67">
        <f t="shared" si="35"/>
        <v>133.20389003636365</v>
      </c>
      <c r="BE24" s="67">
        <f t="shared" si="36"/>
        <v>1.1392437963636364</v>
      </c>
      <c r="BF24" s="67">
        <f t="shared" si="37"/>
        <v>0.43817069090909094</v>
      </c>
      <c r="BG24" s="67">
        <f t="shared" si="16"/>
        <v>1.5774144872727274</v>
      </c>
      <c r="BH24" s="67">
        <f t="shared" si="38"/>
        <v>6.5725603636363639</v>
      </c>
      <c r="BI24" s="67">
        <f t="shared" si="39"/>
        <v>0.52580482909090909</v>
      </c>
      <c r="BJ24" s="67">
        <f t="shared" si="40"/>
        <v>0.26290241454545454</v>
      </c>
      <c r="BK24" s="67">
        <f t="shared" si="41"/>
        <v>3.0671948363636363</v>
      </c>
      <c r="BL24" s="67">
        <f t="shared" si="42"/>
        <v>1.1392437963636364</v>
      </c>
      <c r="BM24" s="67">
        <f t="shared" si="43"/>
        <v>37.682679418181813</v>
      </c>
      <c r="BN24" s="67">
        <f t="shared" si="44"/>
        <v>1.489780349090909</v>
      </c>
      <c r="BO24" s="67">
        <f t="shared" si="45"/>
        <v>50.74016600727272</v>
      </c>
      <c r="BP24" s="67">
        <f t="shared" si="46"/>
        <v>72.99923710545454</v>
      </c>
      <c r="BQ24" s="67">
        <f t="shared" si="47"/>
        <v>12.181145207272728</v>
      </c>
      <c r="BR24" s="67">
        <f t="shared" si="48"/>
        <v>7.361267607272727</v>
      </c>
      <c r="BS24" s="67">
        <f t="shared" si="49"/>
        <v>2.8919265599999999</v>
      </c>
      <c r="BT24" s="67">
        <f t="shared" si="50"/>
        <v>0</v>
      </c>
      <c r="BU24" s="67">
        <f t="shared" si="51"/>
        <v>35.141289410909089</v>
      </c>
      <c r="BV24" s="67">
        <f t="shared" si="52"/>
        <v>130.57486589090908</v>
      </c>
      <c r="BW24" s="67">
        <f t="shared" si="53"/>
        <v>638.58996493090922</v>
      </c>
      <c r="BX24" s="67">
        <f t="shared" si="17"/>
        <v>638.58996493090922</v>
      </c>
      <c r="BY24" s="67">
        <f t="shared" si="18"/>
        <v>2145.7371467490912</v>
      </c>
      <c r="BZ24" s="67">
        <f t="shared" si="54"/>
        <v>115.19</v>
      </c>
      <c r="CA24" s="70">
        <f t="shared" si="19"/>
        <v>3</v>
      </c>
      <c r="CB24" s="82">
        <f t="shared" si="20"/>
        <v>12.25</v>
      </c>
      <c r="CC24" s="20">
        <f t="shared" si="21"/>
        <v>3.4188034188034218</v>
      </c>
      <c r="CD24" s="69">
        <f t="shared" si="55"/>
        <v>80.079560572618576</v>
      </c>
      <c r="CE24" s="20">
        <f t="shared" si="22"/>
        <v>8.6609686609686669</v>
      </c>
      <c r="CF24" s="73">
        <f t="shared" si="23"/>
        <v>202.86822011730038</v>
      </c>
      <c r="CG24" s="20">
        <f t="shared" si="24"/>
        <v>1.8803418803418819</v>
      </c>
      <c r="CH24" s="67">
        <f t="shared" si="56"/>
        <v>44.043758314940213</v>
      </c>
      <c r="CI24" s="67">
        <f t="shared" si="57"/>
        <v>81.400000000000006</v>
      </c>
      <c r="CJ24" s="67">
        <f t="shared" si="58"/>
        <v>523.58153900485911</v>
      </c>
      <c r="CK24" s="74">
        <f t="shared" si="59"/>
        <v>2669.3186857539504</v>
      </c>
    </row>
    <row r="25" spans="1:89" ht="15" customHeight="1">
      <c r="A25" s="84" t="str">
        <f>[2]CCT!D32</f>
        <v>Fethemg Interior</v>
      </c>
      <c r="B25" s="76" t="str">
        <f>[2]CCT!C32</f>
        <v>Cláudio</v>
      </c>
      <c r="C25" s="18"/>
      <c r="D25" s="77"/>
      <c r="E25" s="17">
        <f t="shared" si="0"/>
        <v>0</v>
      </c>
      <c r="F25" s="78"/>
      <c r="G25" s="17"/>
      <c r="H25" s="77">
        <f t="shared" si="1"/>
        <v>0</v>
      </c>
      <c r="I25" s="18"/>
      <c r="J25" s="77"/>
      <c r="K25" s="17">
        <f t="shared" si="2"/>
        <v>0</v>
      </c>
      <c r="L25" s="18"/>
      <c r="M25" s="77"/>
      <c r="N25" s="17">
        <f t="shared" si="3"/>
        <v>0</v>
      </c>
      <c r="O25" s="21">
        <f>[2]CCT!N32</f>
        <v>1</v>
      </c>
      <c r="P25" s="77">
        <f>[2]CCT!M32</f>
        <v>212.14</v>
      </c>
      <c r="Q25" s="80">
        <f t="shared" si="4"/>
        <v>212.14</v>
      </c>
      <c r="R25" s="66">
        <f t="shared" si="25"/>
        <v>1</v>
      </c>
      <c r="S25" s="67">
        <f t="shared" si="26"/>
        <v>212.14</v>
      </c>
      <c r="T25" s="19"/>
      <c r="U25" s="19"/>
      <c r="V25" s="19"/>
      <c r="W25" s="19"/>
      <c r="X25" s="19"/>
      <c r="Y25" s="19"/>
      <c r="Z25" s="19"/>
      <c r="AA25" s="68">
        <f t="shared" si="27"/>
        <v>6.9427636363636358</v>
      </c>
      <c r="AB25" s="67">
        <f t="shared" si="60"/>
        <v>219.08276363636361</v>
      </c>
      <c r="AC25" s="67"/>
      <c r="AD25" s="67">
        <f>(VLOOKUP('Resumo Geral limpeza imposto cl'!A25,VATOTAL,6,FALSE)*20-1)*R25</f>
        <v>279</v>
      </c>
      <c r="AE25" s="67">
        <f t="shared" si="5"/>
        <v>111.27160000000001</v>
      </c>
      <c r="AF25" s="67"/>
      <c r="AG25" s="67">
        <f t="shared" si="28"/>
        <v>3.12</v>
      </c>
      <c r="AH25" s="67">
        <f t="shared" si="61"/>
        <v>0</v>
      </c>
      <c r="AI25" s="67">
        <f t="shared" si="6"/>
        <v>8.43</v>
      </c>
      <c r="AJ25" s="67">
        <f t="shared" si="7"/>
        <v>0</v>
      </c>
      <c r="AK25" s="67">
        <v>0</v>
      </c>
      <c r="AL25" s="67">
        <f t="shared" si="29"/>
        <v>401.82160000000005</v>
      </c>
      <c r="AM25" s="67">
        <f>C25*'[2]Uniforme Limpeza'!$Z$10+F25*'[2]Uniforme Limpeza'!$Z$11+I25*'[2]Uniforme Limpeza'!$Z$12+L25*'[2]Uniforme Limpeza'!$Z$12+O25*'[2]Uniforme Limpeza'!$Z$12</f>
        <v>39.76</v>
      </c>
      <c r="AN25" s="67">
        <f>I25*'[2]Materiais de Consumo'!$F$33+L25*'[2]Materiais de Consumo'!$F$34+O25*'[2]Materiais de Consumo'!$F$35</f>
        <v>10.32</v>
      </c>
      <c r="AO25" s="67">
        <f>'[2]Equipamentos  TOTAL'!$H$19*'Resumo Geral limpeza imposto cl'!F25+'Resumo Geral limpeza imposto cl'!I25*'[2]Equipamentos  TOTAL'!$I$11+'[2]Equipamentos  TOTAL'!$I$12*'Resumo Geral limpeza imposto cl'!L25+'Resumo Geral limpeza imposto cl'!O25*'[2]Equipamentos  TOTAL'!$I$13</f>
        <v>1.47</v>
      </c>
      <c r="AP25" s="67">
        <f>(I25*'[2]PRODUTOS DE LIMPEZA'!$I$36+L25*'[2]PRODUTOS DE LIMPEZA'!$I$37+O25*'[2]PRODUTOS DE LIMPEZA'!$I$38)</f>
        <v>45.06</v>
      </c>
      <c r="AQ25" s="67">
        <f t="shared" si="30"/>
        <v>96.61</v>
      </c>
      <c r="AR25" s="19">
        <f t="shared" si="31"/>
        <v>43.816552727272722</v>
      </c>
      <c r="AS25" s="19">
        <f t="shared" si="8"/>
        <v>3.2862414545454541</v>
      </c>
      <c r="AT25" s="81">
        <f t="shared" si="9"/>
        <v>2.1908276363636361</v>
      </c>
      <c r="AU25" s="19">
        <f t="shared" si="10"/>
        <v>0.43816552727272723</v>
      </c>
      <c r="AV25" s="81">
        <f t="shared" si="11"/>
        <v>5.4770690909090902</v>
      </c>
      <c r="AW25" s="19">
        <f t="shared" si="12"/>
        <v>17.526621090909089</v>
      </c>
      <c r="AX25" s="81">
        <f t="shared" si="13"/>
        <v>6.5724829090909083</v>
      </c>
      <c r="AY25" s="19">
        <f t="shared" si="14"/>
        <v>1.3144965818181817</v>
      </c>
      <c r="AZ25" s="19">
        <f t="shared" si="15"/>
        <v>80.622457018181805</v>
      </c>
      <c r="BA25" s="67">
        <f t="shared" si="32"/>
        <v>18.249594210909088</v>
      </c>
      <c r="BB25" s="67">
        <f t="shared" si="33"/>
        <v>6.0905008290909084</v>
      </c>
      <c r="BC25" s="67">
        <f t="shared" si="34"/>
        <v>8.9604850327272718</v>
      </c>
      <c r="BD25" s="67">
        <f t="shared" si="35"/>
        <v>33.300580072727264</v>
      </c>
      <c r="BE25" s="67">
        <f t="shared" si="36"/>
        <v>0.28480759272727268</v>
      </c>
      <c r="BF25" s="67">
        <f t="shared" si="37"/>
        <v>0.10954138181818181</v>
      </c>
      <c r="BG25" s="67">
        <f t="shared" si="16"/>
        <v>0.39434897454545448</v>
      </c>
      <c r="BH25" s="67">
        <f t="shared" si="38"/>
        <v>1.6431207272727271</v>
      </c>
      <c r="BI25" s="67">
        <f t="shared" si="39"/>
        <v>0.13144965818181814</v>
      </c>
      <c r="BJ25" s="67">
        <f t="shared" si="40"/>
        <v>6.572482909090907E-2</v>
      </c>
      <c r="BK25" s="67">
        <f t="shared" si="41"/>
        <v>0.76678967272727261</v>
      </c>
      <c r="BL25" s="67">
        <f t="shared" si="42"/>
        <v>0.28480759272727268</v>
      </c>
      <c r="BM25" s="67">
        <f t="shared" si="43"/>
        <v>9.4205588363636341</v>
      </c>
      <c r="BN25" s="67">
        <f t="shared" si="44"/>
        <v>0.37244069818181813</v>
      </c>
      <c r="BO25" s="67">
        <f t="shared" si="45"/>
        <v>12.684892014545451</v>
      </c>
      <c r="BP25" s="67">
        <f t="shared" si="46"/>
        <v>18.249594210909088</v>
      </c>
      <c r="BQ25" s="67">
        <f t="shared" si="47"/>
        <v>3.0452504145454542</v>
      </c>
      <c r="BR25" s="67">
        <f t="shared" si="48"/>
        <v>1.8402952145454543</v>
      </c>
      <c r="BS25" s="67">
        <f t="shared" si="49"/>
        <v>0.72297311999999991</v>
      </c>
      <c r="BT25" s="67">
        <f t="shared" si="50"/>
        <v>0</v>
      </c>
      <c r="BU25" s="67">
        <f t="shared" si="51"/>
        <v>8.7852188218181801</v>
      </c>
      <c r="BV25" s="67">
        <f t="shared" si="52"/>
        <v>32.643331781818176</v>
      </c>
      <c r="BW25" s="67">
        <f t="shared" si="53"/>
        <v>159.6456098618182</v>
      </c>
      <c r="BX25" s="67">
        <f t="shared" si="17"/>
        <v>159.64560986181817</v>
      </c>
      <c r="BY25" s="67">
        <f t="shared" si="18"/>
        <v>877.1599734981819</v>
      </c>
      <c r="BZ25" s="67">
        <f t="shared" si="54"/>
        <v>115.19</v>
      </c>
      <c r="CA25" s="70">
        <f t="shared" si="19"/>
        <v>3</v>
      </c>
      <c r="CB25" s="82">
        <f t="shared" si="20"/>
        <v>12.25</v>
      </c>
      <c r="CC25" s="20">
        <f t="shared" si="21"/>
        <v>3.4188034188034218</v>
      </c>
      <c r="CD25" s="69">
        <f t="shared" si="55"/>
        <v>36.709400803356687</v>
      </c>
      <c r="CE25" s="20">
        <f t="shared" si="22"/>
        <v>8.6609686609686669</v>
      </c>
      <c r="CF25" s="73">
        <f t="shared" si="23"/>
        <v>92.997148701836906</v>
      </c>
      <c r="CG25" s="20">
        <f t="shared" si="24"/>
        <v>1.8803418803418819</v>
      </c>
      <c r="CH25" s="67">
        <f t="shared" si="56"/>
        <v>20.190170441846174</v>
      </c>
      <c r="CI25" s="67">
        <f t="shared" si="57"/>
        <v>81.400000000000006</v>
      </c>
      <c r="CJ25" s="67">
        <f t="shared" si="58"/>
        <v>346.48671994703977</v>
      </c>
      <c r="CK25" s="74">
        <f t="shared" si="59"/>
        <v>1223.6466934452217</v>
      </c>
    </row>
    <row r="26" spans="1:89" ht="15" customHeight="1">
      <c r="A26" s="84" t="str">
        <f>[2]CCT!D33</f>
        <v>Região de Ouro Preto</v>
      </c>
      <c r="B26" s="76" t="str">
        <f>[2]CCT!C33</f>
        <v>Congonhas</v>
      </c>
      <c r="C26" s="18"/>
      <c r="D26" s="77"/>
      <c r="E26" s="17">
        <f t="shared" si="0"/>
        <v>0</v>
      </c>
      <c r="F26" s="78"/>
      <c r="G26" s="17"/>
      <c r="H26" s="77">
        <f t="shared" si="1"/>
        <v>0</v>
      </c>
      <c r="I26" s="21">
        <f>[2]CCT!J33</f>
        <v>1</v>
      </c>
      <c r="J26" s="77">
        <f>[2]CCT!I33</f>
        <v>848.57</v>
      </c>
      <c r="K26" s="17">
        <f t="shared" si="2"/>
        <v>848.57</v>
      </c>
      <c r="L26" s="18"/>
      <c r="M26" s="77"/>
      <c r="N26" s="17">
        <f t="shared" si="3"/>
        <v>0</v>
      </c>
      <c r="O26" s="18"/>
      <c r="P26" s="77"/>
      <c r="Q26" s="80">
        <f t="shared" si="4"/>
        <v>0</v>
      </c>
      <c r="R26" s="66">
        <f t="shared" si="25"/>
        <v>1</v>
      </c>
      <c r="S26" s="67">
        <f t="shared" si="26"/>
        <v>848.57</v>
      </c>
      <c r="T26" s="19"/>
      <c r="U26" s="19"/>
      <c r="V26" s="19"/>
      <c r="W26" s="19"/>
      <c r="X26" s="19"/>
      <c r="Y26" s="19"/>
      <c r="Z26" s="19"/>
      <c r="AA26" s="68">
        <f t="shared" si="27"/>
        <v>27.771381818181816</v>
      </c>
      <c r="AB26" s="67">
        <f t="shared" si="60"/>
        <v>876.34138181818184</v>
      </c>
      <c r="AC26" s="67"/>
      <c r="AD26" s="67">
        <f>(VLOOKUP('Resumo Geral limpeza imposto cl'!A26,VATOTAL,6,FALSE)*20-1)*R26</f>
        <v>279</v>
      </c>
      <c r="AE26" s="67">
        <f t="shared" si="5"/>
        <v>73.085800000000006</v>
      </c>
      <c r="AF26" s="67"/>
      <c r="AG26" s="67">
        <f t="shared" si="28"/>
        <v>3.12</v>
      </c>
      <c r="AH26" s="67">
        <f t="shared" si="61"/>
        <v>28.19</v>
      </c>
      <c r="AI26" s="67">
        <f t="shared" si="6"/>
        <v>0</v>
      </c>
      <c r="AJ26" s="67">
        <f t="shared" si="7"/>
        <v>0</v>
      </c>
      <c r="AK26" s="67">
        <v>0</v>
      </c>
      <c r="AL26" s="67">
        <f t="shared" si="29"/>
        <v>383.39580000000001</v>
      </c>
      <c r="AM26" s="67">
        <f>C26*'[2]Uniforme Limpeza'!$Z$10+F26*'[2]Uniforme Limpeza'!$Z$11+I26*'[2]Uniforme Limpeza'!$Z$12+L26*'[2]Uniforme Limpeza'!$Z$12+O26*'[2]Uniforme Limpeza'!$Z$12</f>
        <v>39.76</v>
      </c>
      <c r="AN26" s="67">
        <f>I26*'[2]Materiais de Consumo'!$F$33+L26*'[2]Materiais de Consumo'!$F$34+O26*'[2]Materiais de Consumo'!$F$35</f>
        <v>41.29</v>
      </c>
      <c r="AO26" s="67">
        <f>'[2]Equipamentos  TOTAL'!$H$19*'Resumo Geral limpeza imposto cl'!F26+'Resumo Geral limpeza imposto cl'!I26*'[2]Equipamentos  TOTAL'!$I$11+'[2]Equipamentos  TOTAL'!$I$12*'Resumo Geral limpeza imposto cl'!L26+'Resumo Geral limpeza imposto cl'!O26*'[2]Equipamentos  TOTAL'!$I$13</f>
        <v>5.87</v>
      </c>
      <c r="AP26" s="67">
        <f>(I26*'[2]PRODUTOS DE LIMPEZA'!$I$36+L26*'[2]PRODUTOS DE LIMPEZA'!$I$37+O26*'[2]PRODUTOS DE LIMPEZA'!$I$38)</f>
        <v>180.25</v>
      </c>
      <c r="AQ26" s="67">
        <f t="shared" si="30"/>
        <v>267.17</v>
      </c>
      <c r="AR26" s="19">
        <f t="shared" si="31"/>
        <v>175.26827636363637</v>
      </c>
      <c r="AS26" s="19">
        <f t="shared" si="8"/>
        <v>13.145120727272728</v>
      </c>
      <c r="AT26" s="81">
        <f t="shared" si="9"/>
        <v>8.7634138181818191</v>
      </c>
      <c r="AU26" s="19">
        <f t="shared" si="10"/>
        <v>1.7526827636363638</v>
      </c>
      <c r="AV26" s="81">
        <f t="shared" si="11"/>
        <v>21.908534545454547</v>
      </c>
      <c r="AW26" s="19">
        <f t="shared" si="12"/>
        <v>70.107310545454553</v>
      </c>
      <c r="AX26" s="81">
        <f t="shared" si="13"/>
        <v>26.290241454545455</v>
      </c>
      <c r="AY26" s="19">
        <f t="shared" si="14"/>
        <v>5.2580482909090911</v>
      </c>
      <c r="AZ26" s="19">
        <f t="shared" si="15"/>
        <v>322.49362850909097</v>
      </c>
      <c r="BA26" s="67">
        <f t="shared" si="32"/>
        <v>72.99923710545454</v>
      </c>
      <c r="BB26" s="67">
        <f t="shared" si="33"/>
        <v>24.362290414545456</v>
      </c>
      <c r="BC26" s="67">
        <f t="shared" si="34"/>
        <v>35.842362516363636</v>
      </c>
      <c r="BD26" s="67">
        <f t="shared" si="35"/>
        <v>133.20389003636365</v>
      </c>
      <c r="BE26" s="67">
        <f t="shared" si="36"/>
        <v>1.1392437963636364</v>
      </c>
      <c r="BF26" s="67">
        <f t="shared" si="37"/>
        <v>0.43817069090909094</v>
      </c>
      <c r="BG26" s="67">
        <f t="shared" si="16"/>
        <v>1.5774144872727274</v>
      </c>
      <c r="BH26" s="67">
        <f t="shared" si="38"/>
        <v>6.5725603636363639</v>
      </c>
      <c r="BI26" s="67">
        <f t="shared" si="39"/>
        <v>0.52580482909090909</v>
      </c>
      <c r="BJ26" s="67">
        <f t="shared" si="40"/>
        <v>0.26290241454545454</v>
      </c>
      <c r="BK26" s="67">
        <f t="shared" si="41"/>
        <v>3.0671948363636363</v>
      </c>
      <c r="BL26" s="67">
        <f t="shared" si="42"/>
        <v>1.1392437963636364</v>
      </c>
      <c r="BM26" s="67">
        <f t="shared" si="43"/>
        <v>37.682679418181813</v>
      </c>
      <c r="BN26" s="67">
        <f t="shared" si="44"/>
        <v>1.489780349090909</v>
      </c>
      <c r="BO26" s="67">
        <f t="shared" si="45"/>
        <v>50.74016600727272</v>
      </c>
      <c r="BP26" s="67">
        <f t="shared" si="46"/>
        <v>72.99923710545454</v>
      </c>
      <c r="BQ26" s="67">
        <f t="shared" si="47"/>
        <v>12.181145207272728</v>
      </c>
      <c r="BR26" s="67">
        <f t="shared" si="48"/>
        <v>7.361267607272727</v>
      </c>
      <c r="BS26" s="67">
        <f t="shared" si="49"/>
        <v>2.8919265599999999</v>
      </c>
      <c r="BT26" s="67">
        <f t="shared" si="50"/>
        <v>0</v>
      </c>
      <c r="BU26" s="67">
        <f t="shared" si="51"/>
        <v>35.141289410909089</v>
      </c>
      <c r="BV26" s="67">
        <f t="shared" si="52"/>
        <v>130.57486589090908</v>
      </c>
      <c r="BW26" s="67">
        <f t="shared" si="53"/>
        <v>638.58996493090922</v>
      </c>
      <c r="BX26" s="67">
        <f t="shared" si="17"/>
        <v>638.58996493090922</v>
      </c>
      <c r="BY26" s="67">
        <f t="shared" si="18"/>
        <v>2165.4971467490914</v>
      </c>
      <c r="BZ26" s="67">
        <f t="shared" si="54"/>
        <v>115.19</v>
      </c>
      <c r="CA26" s="70">
        <f t="shared" si="19"/>
        <v>5</v>
      </c>
      <c r="CB26" s="82">
        <f t="shared" si="20"/>
        <v>14.25</v>
      </c>
      <c r="CC26" s="20">
        <f t="shared" si="21"/>
        <v>5.8309037900874632</v>
      </c>
      <c r="CD26" s="69">
        <f t="shared" si="55"/>
        <v>137.73102896496158</v>
      </c>
      <c r="CE26" s="20">
        <f t="shared" si="22"/>
        <v>8.8629737609329435</v>
      </c>
      <c r="CF26" s="73">
        <f t="shared" si="23"/>
        <v>209.3511640267416</v>
      </c>
      <c r="CG26" s="20">
        <f t="shared" si="24"/>
        <v>1.9241982507288626</v>
      </c>
      <c r="CH26" s="67">
        <f t="shared" si="56"/>
        <v>45.451239558437322</v>
      </c>
      <c r="CI26" s="67">
        <f t="shared" si="57"/>
        <v>81.400000000000006</v>
      </c>
      <c r="CJ26" s="67">
        <f t="shared" si="58"/>
        <v>589.12343255014048</v>
      </c>
      <c r="CK26" s="74">
        <f t="shared" si="59"/>
        <v>2754.6205792992318</v>
      </c>
    </row>
    <row r="27" spans="1:89" ht="15" customHeight="1">
      <c r="A27" s="84" t="str">
        <f>[2]CCT!D34</f>
        <v>Alto Paranaiba</v>
      </c>
      <c r="B27" s="76" t="str">
        <f>[2]CCT!C34</f>
        <v>Conquista</v>
      </c>
      <c r="C27" s="18"/>
      <c r="D27" s="77"/>
      <c r="E27" s="17">
        <f t="shared" si="0"/>
        <v>0</v>
      </c>
      <c r="F27" s="78"/>
      <c r="G27" s="17"/>
      <c r="H27" s="77">
        <f t="shared" si="1"/>
        <v>0</v>
      </c>
      <c r="I27" s="18"/>
      <c r="J27" s="77"/>
      <c r="K27" s="17">
        <f t="shared" si="2"/>
        <v>0</v>
      </c>
      <c r="L27" s="21">
        <f>[2]CCT!L34</f>
        <v>1</v>
      </c>
      <c r="M27" s="77">
        <f>[2]CCT!K34</f>
        <v>424.28</v>
      </c>
      <c r="N27" s="17">
        <f t="shared" si="3"/>
        <v>424.28</v>
      </c>
      <c r="O27" s="18"/>
      <c r="P27" s="77"/>
      <c r="Q27" s="80">
        <f t="shared" si="4"/>
        <v>0</v>
      </c>
      <c r="R27" s="66">
        <f t="shared" si="25"/>
        <v>1</v>
      </c>
      <c r="S27" s="67">
        <f t="shared" si="26"/>
        <v>424.28</v>
      </c>
      <c r="T27" s="19"/>
      <c r="U27" s="19"/>
      <c r="V27" s="19"/>
      <c r="W27" s="19"/>
      <c r="X27" s="19"/>
      <c r="Y27" s="19"/>
      <c r="Z27" s="19"/>
      <c r="AA27" s="68">
        <f t="shared" si="27"/>
        <v>13.885527272727272</v>
      </c>
      <c r="AB27" s="67">
        <f t="shared" si="60"/>
        <v>438.16552727272722</v>
      </c>
      <c r="AC27" s="67"/>
      <c r="AD27" s="67">
        <f>(VLOOKUP('Resumo Geral limpeza imposto cl'!A27,VATOTAL,6,FALSE))*R27</f>
        <v>219.02</v>
      </c>
      <c r="AE27" s="67">
        <f t="shared" si="5"/>
        <v>98.543199999999999</v>
      </c>
      <c r="AF27" s="67"/>
      <c r="AG27" s="67">
        <f t="shared" si="28"/>
        <v>3.12</v>
      </c>
      <c r="AH27" s="67">
        <f t="shared" si="61"/>
        <v>19.440000000000001</v>
      </c>
      <c r="AI27" s="67">
        <f t="shared" si="6"/>
        <v>0</v>
      </c>
      <c r="AJ27" s="67">
        <f t="shared" si="7"/>
        <v>0</v>
      </c>
      <c r="AK27" s="67">
        <v>0</v>
      </c>
      <c r="AL27" s="67">
        <f t="shared" si="29"/>
        <v>340.1232</v>
      </c>
      <c r="AM27" s="67">
        <f>C27*'[2]Uniforme Limpeza'!$Z$10+F27*'[2]Uniforme Limpeza'!$Z$11+I27*'[2]Uniforme Limpeza'!$Z$12+L27*'[2]Uniforme Limpeza'!$Z$12+O27*'[2]Uniforme Limpeza'!$Z$12</f>
        <v>39.76</v>
      </c>
      <c r="AN27" s="67">
        <f>I27*'[2]Materiais de Consumo'!$F$33+L27*'[2]Materiais de Consumo'!$F$34+O27*'[2]Materiais de Consumo'!$F$35</f>
        <v>20.65</v>
      </c>
      <c r="AO27" s="67">
        <f>'[2]Equipamentos  TOTAL'!$H$19*'Resumo Geral limpeza imposto cl'!F27+'Resumo Geral limpeza imposto cl'!I27*'[2]Equipamentos  TOTAL'!$I$11+'[2]Equipamentos  TOTAL'!$I$12*'Resumo Geral limpeza imposto cl'!L27+'Resumo Geral limpeza imposto cl'!O27*'[2]Equipamentos  TOTAL'!$I$13</f>
        <v>2.94</v>
      </c>
      <c r="AP27" s="67">
        <f>(I27*'[2]PRODUTOS DE LIMPEZA'!$I$36+L27*'[2]PRODUTOS DE LIMPEZA'!$I$37+O27*'[2]PRODUTOS DE LIMPEZA'!$I$38)</f>
        <v>90.13</v>
      </c>
      <c r="AQ27" s="67">
        <f t="shared" si="30"/>
        <v>153.47999999999999</v>
      </c>
      <c r="AR27" s="19">
        <f t="shared" si="31"/>
        <v>87.633105454545444</v>
      </c>
      <c r="AS27" s="19">
        <f t="shared" si="8"/>
        <v>6.5724829090909083</v>
      </c>
      <c r="AT27" s="81">
        <f t="shared" si="9"/>
        <v>4.3816552727272722</v>
      </c>
      <c r="AU27" s="19">
        <f t="shared" si="10"/>
        <v>0.87633105454545446</v>
      </c>
      <c r="AV27" s="81">
        <f t="shared" si="11"/>
        <v>10.95413818181818</v>
      </c>
      <c r="AW27" s="19">
        <f t="shared" si="12"/>
        <v>35.053242181818177</v>
      </c>
      <c r="AX27" s="81">
        <f t="shared" si="13"/>
        <v>13.144965818181817</v>
      </c>
      <c r="AY27" s="19">
        <f t="shared" si="14"/>
        <v>2.6289931636363635</v>
      </c>
      <c r="AZ27" s="19">
        <f t="shared" si="15"/>
        <v>161.24491403636361</v>
      </c>
      <c r="BA27" s="67">
        <f t="shared" si="32"/>
        <v>36.499188421818175</v>
      </c>
      <c r="BB27" s="67">
        <f t="shared" si="33"/>
        <v>12.181001658181817</v>
      </c>
      <c r="BC27" s="67">
        <f t="shared" si="34"/>
        <v>17.920970065454544</v>
      </c>
      <c r="BD27" s="67">
        <f t="shared" si="35"/>
        <v>66.601160145454529</v>
      </c>
      <c r="BE27" s="67">
        <f t="shared" si="36"/>
        <v>0.56961518545454537</v>
      </c>
      <c r="BF27" s="67">
        <f t="shared" si="37"/>
        <v>0.21908276363636361</v>
      </c>
      <c r="BG27" s="67">
        <f t="shared" si="16"/>
        <v>0.78869794909090896</v>
      </c>
      <c r="BH27" s="67">
        <f t="shared" si="38"/>
        <v>3.2862414545454541</v>
      </c>
      <c r="BI27" s="67">
        <f t="shared" si="39"/>
        <v>0.26289931636363628</v>
      </c>
      <c r="BJ27" s="67">
        <f t="shared" si="40"/>
        <v>0.13144965818181814</v>
      </c>
      <c r="BK27" s="67">
        <f t="shared" si="41"/>
        <v>1.5335793454545452</v>
      </c>
      <c r="BL27" s="67">
        <f t="shared" si="42"/>
        <v>0.56961518545454537</v>
      </c>
      <c r="BM27" s="67">
        <f t="shared" si="43"/>
        <v>18.841117672727268</v>
      </c>
      <c r="BN27" s="67">
        <f t="shared" si="44"/>
        <v>0.74488139636363626</v>
      </c>
      <c r="BO27" s="67">
        <f t="shared" si="45"/>
        <v>25.369784029090901</v>
      </c>
      <c r="BP27" s="67">
        <f t="shared" si="46"/>
        <v>36.499188421818175</v>
      </c>
      <c r="BQ27" s="67">
        <f t="shared" si="47"/>
        <v>6.0905008290909084</v>
      </c>
      <c r="BR27" s="67">
        <f t="shared" si="48"/>
        <v>3.6805904290909086</v>
      </c>
      <c r="BS27" s="67">
        <f t="shared" si="49"/>
        <v>1.4459462399999998</v>
      </c>
      <c r="BT27" s="67">
        <f t="shared" si="50"/>
        <v>0</v>
      </c>
      <c r="BU27" s="67">
        <f t="shared" si="51"/>
        <v>17.57043764363636</v>
      </c>
      <c r="BV27" s="67">
        <f t="shared" si="52"/>
        <v>65.286663563636353</v>
      </c>
      <c r="BW27" s="67">
        <f t="shared" si="53"/>
        <v>319.2912197236364</v>
      </c>
      <c r="BX27" s="67">
        <f t="shared" si="17"/>
        <v>319.29121972363635</v>
      </c>
      <c r="BY27" s="67">
        <f t="shared" si="18"/>
        <v>1251.0599469963636</v>
      </c>
      <c r="BZ27" s="67">
        <f t="shared" si="54"/>
        <v>115.19</v>
      </c>
      <c r="CA27" s="70">
        <f t="shared" si="19"/>
        <v>5</v>
      </c>
      <c r="CB27" s="82">
        <f t="shared" si="20"/>
        <v>14.25</v>
      </c>
      <c r="CC27" s="20">
        <f t="shared" si="21"/>
        <v>5.8309037900874632</v>
      </c>
      <c r="CD27" s="69">
        <f t="shared" si="55"/>
        <v>84.411075626610128</v>
      </c>
      <c r="CE27" s="20">
        <f t="shared" si="22"/>
        <v>8.8629737609329435</v>
      </c>
      <c r="CF27" s="73">
        <f t="shared" si="23"/>
        <v>128.30483495244738</v>
      </c>
      <c r="CG27" s="20">
        <f t="shared" si="24"/>
        <v>1.9241982507288626</v>
      </c>
      <c r="CH27" s="67">
        <f t="shared" si="56"/>
        <v>27.855654956781336</v>
      </c>
      <c r="CI27" s="67">
        <f t="shared" si="57"/>
        <v>81.400000000000006</v>
      </c>
      <c r="CJ27" s="67">
        <f t="shared" si="58"/>
        <v>437.1615655358388</v>
      </c>
      <c r="CK27" s="74">
        <f t="shared" si="59"/>
        <v>1688.2215125322023</v>
      </c>
    </row>
    <row r="28" spans="1:89" ht="15" customHeight="1">
      <c r="A28" s="84" t="str">
        <f>[2]CCT!D35</f>
        <v>Fethemg Interior</v>
      </c>
      <c r="B28" s="76" t="str">
        <f>[2]CCT!C35</f>
        <v>Conselheiro Lafaiete</v>
      </c>
      <c r="C28" s="18"/>
      <c r="D28" s="77"/>
      <c r="E28" s="17">
        <f t="shared" si="0"/>
        <v>0</v>
      </c>
      <c r="F28" s="78"/>
      <c r="G28" s="17"/>
      <c r="H28" s="77">
        <f t="shared" si="1"/>
        <v>0</v>
      </c>
      <c r="I28" s="21">
        <f>[2]CCT!J35</f>
        <v>2</v>
      </c>
      <c r="J28" s="77">
        <f>[2]CCT!I35</f>
        <v>848.57</v>
      </c>
      <c r="K28" s="17">
        <f t="shared" si="2"/>
        <v>1697.14</v>
      </c>
      <c r="L28" s="18"/>
      <c r="M28" s="77"/>
      <c r="N28" s="17">
        <f t="shared" si="3"/>
        <v>0</v>
      </c>
      <c r="O28" s="18"/>
      <c r="P28" s="77"/>
      <c r="Q28" s="80">
        <f t="shared" si="4"/>
        <v>0</v>
      </c>
      <c r="R28" s="66">
        <f t="shared" si="25"/>
        <v>2</v>
      </c>
      <c r="S28" s="67">
        <f t="shared" si="26"/>
        <v>1697.14</v>
      </c>
      <c r="T28" s="19"/>
      <c r="U28" s="19"/>
      <c r="V28" s="19"/>
      <c r="W28" s="19"/>
      <c r="X28" s="19"/>
      <c r="Y28" s="19"/>
      <c r="Z28" s="19"/>
      <c r="AA28" s="68">
        <f t="shared" si="27"/>
        <v>55.542763636363631</v>
      </c>
      <c r="AB28" s="67">
        <f t="shared" si="60"/>
        <v>1752.6827636363637</v>
      </c>
      <c r="AC28" s="67"/>
      <c r="AD28" s="67">
        <f>(VLOOKUP('Resumo Geral limpeza imposto cl'!A28,VATOTAL,6,FALSE)*20-1)*R28</f>
        <v>558</v>
      </c>
      <c r="AE28" s="67">
        <f t="shared" si="5"/>
        <v>146.17160000000001</v>
      </c>
      <c r="AF28" s="67"/>
      <c r="AG28" s="67">
        <f t="shared" si="28"/>
        <v>6.24</v>
      </c>
      <c r="AH28" s="67">
        <f t="shared" si="61"/>
        <v>0</v>
      </c>
      <c r="AI28" s="67">
        <f t="shared" si="6"/>
        <v>16.86</v>
      </c>
      <c r="AJ28" s="67">
        <f t="shared" si="7"/>
        <v>0</v>
      </c>
      <c r="AK28" s="67">
        <v>0</v>
      </c>
      <c r="AL28" s="67">
        <f t="shared" si="29"/>
        <v>727.27160000000003</v>
      </c>
      <c r="AM28" s="67">
        <f>C28*'[2]Uniforme Limpeza'!$Z$10+F28*'[2]Uniforme Limpeza'!$Z$11+I28*'[2]Uniforme Limpeza'!$Z$12+L28*'[2]Uniforme Limpeza'!$Z$12+O28*'[2]Uniforme Limpeza'!$Z$12</f>
        <v>79.52</v>
      </c>
      <c r="AN28" s="67">
        <f>I28*'[2]Materiais de Consumo'!$F$33+L28*'[2]Materiais de Consumo'!$F$34+O28*'[2]Materiais de Consumo'!$F$35</f>
        <v>82.58</v>
      </c>
      <c r="AO28" s="67">
        <f>'[2]Equipamentos  TOTAL'!$H$19*'Resumo Geral limpeza imposto cl'!F28+'Resumo Geral limpeza imposto cl'!I28*'[2]Equipamentos  TOTAL'!$I$11+'[2]Equipamentos  TOTAL'!$I$12*'Resumo Geral limpeza imposto cl'!L28+'Resumo Geral limpeza imposto cl'!O28*'[2]Equipamentos  TOTAL'!$I$13</f>
        <v>11.74</v>
      </c>
      <c r="AP28" s="67">
        <f>(I28*'[2]PRODUTOS DE LIMPEZA'!$I$36+L28*'[2]PRODUTOS DE LIMPEZA'!$I$37+O28*'[2]PRODUTOS DE LIMPEZA'!$I$38)</f>
        <v>360.5</v>
      </c>
      <c r="AQ28" s="67">
        <f t="shared" si="30"/>
        <v>534.34</v>
      </c>
      <c r="AR28" s="19">
        <f t="shared" si="31"/>
        <v>350.53655272727275</v>
      </c>
      <c r="AS28" s="19">
        <f t="shared" si="8"/>
        <v>26.290241454545455</v>
      </c>
      <c r="AT28" s="81">
        <f t="shared" si="9"/>
        <v>17.526827636363638</v>
      </c>
      <c r="AU28" s="19">
        <f t="shared" si="10"/>
        <v>3.5053655272727275</v>
      </c>
      <c r="AV28" s="81">
        <f t="shared" si="11"/>
        <v>43.817069090909094</v>
      </c>
      <c r="AW28" s="19">
        <f t="shared" si="12"/>
        <v>140.21462109090911</v>
      </c>
      <c r="AX28" s="81">
        <f t="shared" si="13"/>
        <v>52.580482909090911</v>
      </c>
      <c r="AY28" s="19">
        <f t="shared" si="14"/>
        <v>10.516096581818182</v>
      </c>
      <c r="AZ28" s="19">
        <f t="shared" si="15"/>
        <v>644.98725701818194</v>
      </c>
      <c r="BA28" s="67">
        <f t="shared" si="32"/>
        <v>145.99847421090908</v>
      </c>
      <c r="BB28" s="67">
        <f t="shared" si="33"/>
        <v>48.724580829090911</v>
      </c>
      <c r="BC28" s="67">
        <f t="shared" si="34"/>
        <v>71.684725032727272</v>
      </c>
      <c r="BD28" s="67">
        <f t="shared" si="35"/>
        <v>266.40778007272729</v>
      </c>
      <c r="BE28" s="67">
        <f t="shared" si="36"/>
        <v>2.2784875927272727</v>
      </c>
      <c r="BF28" s="67">
        <f t="shared" si="37"/>
        <v>0.87634138181818189</v>
      </c>
      <c r="BG28" s="67">
        <f t="shared" si="16"/>
        <v>3.1548289745454547</v>
      </c>
      <c r="BH28" s="67">
        <f t="shared" si="38"/>
        <v>13.145120727272728</v>
      </c>
      <c r="BI28" s="67">
        <f t="shared" si="39"/>
        <v>1.0516096581818182</v>
      </c>
      <c r="BJ28" s="67">
        <f t="shared" si="40"/>
        <v>0.52580482909090909</v>
      </c>
      <c r="BK28" s="67">
        <f t="shared" si="41"/>
        <v>6.1343896727272726</v>
      </c>
      <c r="BL28" s="67">
        <f t="shared" si="42"/>
        <v>2.2784875927272727</v>
      </c>
      <c r="BM28" s="67">
        <f t="shared" si="43"/>
        <v>75.365358836363626</v>
      </c>
      <c r="BN28" s="67">
        <f t="shared" si="44"/>
        <v>2.9795606981818179</v>
      </c>
      <c r="BO28" s="67">
        <f t="shared" si="45"/>
        <v>101.48033201454544</v>
      </c>
      <c r="BP28" s="67">
        <f t="shared" si="46"/>
        <v>145.99847421090908</v>
      </c>
      <c r="BQ28" s="67">
        <f t="shared" si="47"/>
        <v>24.362290414545456</v>
      </c>
      <c r="BR28" s="67">
        <f t="shared" si="48"/>
        <v>14.722535214545454</v>
      </c>
      <c r="BS28" s="67">
        <f t="shared" si="49"/>
        <v>5.7838531199999998</v>
      </c>
      <c r="BT28" s="67">
        <f t="shared" si="50"/>
        <v>0</v>
      </c>
      <c r="BU28" s="67">
        <f t="shared" si="51"/>
        <v>70.282578821818177</v>
      </c>
      <c r="BV28" s="67">
        <f t="shared" si="52"/>
        <v>261.14973178181816</v>
      </c>
      <c r="BW28" s="67">
        <f t="shared" si="53"/>
        <v>1277.1799298618184</v>
      </c>
      <c r="BX28" s="67">
        <f t="shared" si="17"/>
        <v>1277.1799298618184</v>
      </c>
      <c r="BY28" s="67">
        <f t="shared" si="18"/>
        <v>4291.4742934981823</v>
      </c>
      <c r="BZ28" s="67">
        <f t="shared" si="54"/>
        <v>230.38</v>
      </c>
      <c r="CA28" s="70">
        <f t="shared" si="19"/>
        <v>3</v>
      </c>
      <c r="CB28" s="82">
        <f t="shared" si="20"/>
        <v>12.25</v>
      </c>
      <c r="CC28" s="20">
        <f t="shared" si="21"/>
        <v>3.4188034188034218</v>
      </c>
      <c r="CD28" s="69">
        <f t="shared" si="55"/>
        <v>160.15912114523715</v>
      </c>
      <c r="CE28" s="20">
        <f t="shared" si="22"/>
        <v>8.6609686609686669</v>
      </c>
      <c r="CF28" s="73">
        <f t="shared" si="23"/>
        <v>405.73644023460076</v>
      </c>
      <c r="CG28" s="20">
        <f t="shared" si="24"/>
        <v>1.8803418803418819</v>
      </c>
      <c r="CH28" s="67">
        <f t="shared" si="56"/>
        <v>88.087516629880426</v>
      </c>
      <c r="CI28" s="67">
        <f t="shared" si="57"/>
        <v>162.80000000000001</v>
      </c>
      <c r="CJ28" s="67">
        <f t="shared" si="58"/>
        <v>1047.1630780097182</v>
      </c>
      <c r="CK28" s="74">
        <f t="shared" si="59"/>
        <v>5338.6373715079008</v>
      </c>
    </row>
    <row r="29" spans="1:89" ht="15" customHeight="1">
      <c r="A29" s="84" t="str">
        <f>[2]CCT!D36</f>
        <v>Fethemg Interior</v>
      </c>
      <c r="B29" s="76" t="str">
        <f>[2]CCT!C36</f>
        <v>Conselheiro Pena</v>
      </c>
      <c r="C29" s="18"/>
      <c r="D29" s="77"/>
      <c r="E29" s="17">
        <f t="shared" si="0"/>
        <v>0</v>
      </c>
      <c r="F29" s="78"/>
      <c r="G29" s="17"/>
      <c r="H29" s="77">
        <f t="shared" si="1"/>
        <v>0</v>
      </c>
      <c r="I29" s="18"/>
      <c r="J29" s="77"/>
      <c r="K29" s="17">
        <v>0</v>
      </c>
      <c r="L29" s="18"/>
      <c r="M29" s="77"/>
      <c r="N29" s="17">
        <f t="shared" si="3"/>
        <v>0</v>
      </c>
      <c r="O29" s="21">
        <f>[2]CCT!N36</f>
        <v>1</v>
      </c>
      <c r="P29" s="77">
        <f>[2]CCT!M36</f>
        <v>212.14</v>
      </c>
      <c r="Q29" s="80">
        <f t="shared" si="4"/>
        <v>212.14</v>
      </c>
      <c r="R29" s="66">
        <f t="shared" si="25"/>
        <v>1</v>
      </c>
      <c r="S29" s="67">
        <f t="shared" si="26"/>
        <v>212.14</v>
      </c>
      <c r="T29" s="19"/>
      <c r="U29" s="19"/>
      <c r="V29" s="19"/>
      <c r="W29" s="19"/>
      <c r="X29" s="19"/>
      <c r="Y29" s="19"/>
      <c r="Z29" s="19"/>
      <c r="AA29" s="68">
        <f t="shared" si="27"/>
        <v>6.9427636363636358</v>
      </c>
      <c r="AB29" s="67">
        <f t="shared" si="60"/>
        <v>219.08276363636361</v>
      </c>
      <c r="AC29" s="67"/>
      <c r="AD29" s="67">
        <f>(VLOOKUP('Resumo Geral limpeza imposto cl'!A29,VATOTAL,6,FALSE)*20-1)*R29</f>
        <v>279</v>
      </c>
      <c r="AE29" s="67">
        <f t="shared" si="5"/>
        <v>111.27160000000001</v>
      </c>
      <c r="AF29" s="67"/>
      <c r="AG29" s="67">
        <f t="shared" si="28"/>
        <v>3.12</v>
      </c>
      <c r="AH29" s="67">
        <f t="shared" si="61"/>
        <v>0</v>
      </c>
      <c r="AI29" s="67">
        <f t="shared" si="6"/>
        <v>8.43</v>
      </c>
      <c r="AJ29" s="67">
        <f t="shared" si="7"/>
        <v>0</v>
      </c>
      <c r="AK29" s="67">
        <v>0</v>
      </c>
      <c r="AL29" s="67">
        <f t="shared" si="29"/>
        <v>401.82160000000005</v>
      </c>
      <c r="AM29" s="67">
        <f>C29*'[2]Uniforme Limpeza'!$Z$10+F29*'[2]Uniforme Limpeza'!$Z$11+I29*'[2]Uniforme Limpeza'!$Z$12+L29*'[2]Uniforme Limpeza'!$Z$12+O29*'[2]Uniforme Limpeza'!$Z$12</f>
        <v>39.76</v>
      </c>
      <c r="AN29" s="67">
        <f>I29*'[2]Materiais de Consumo'!$F$33+L29*'[2]Materiais de Consumo'!$F$34+O29*'[2]Materiais de Consumo'!$F$35</f>
        <v>10.32</v>
      </c>
      <c r="AO29" s="67">
        <f>'[2]Equipamentos  TOTAL'!$H$19*'Resumo Geral limpeza imposto cl'!F29+'Resumo Geral limpeza imposto cl'!I29*'[2]Equipamentos  TOTAL'!$I$11+'[2]Equipamentos  TOTAL'!$I$12*'Resumo Geral limpeza imposto cl'!L29+'Resumo Geral limpeza imposto cl'!O29*'[2]Equipamentos  TOTAL'!$I$13</f>
        <v>1.47</v>
      </c>
      <c r="AP29" s="67">
        <f>(I29*'[2]PRODUTOS DE LIMPEZA'!$I$36+L29*'[2]PRODUTOS DE LIMPEZA'!$I$37+O29*'[2]PRODUTOS DE LIMPEZA'!$I$38)</f>
        <v>45.06</v>
      </c>
      <c r="AQ29" s="67">
        <f t="shared" si="30"/>
        <v>96.61</v>
      </c>
      <c r="AR29" s="19">
        <f t="shared" si="31"/>
        <v>43.816552727272722</v>
      </c>
      <c r="AS29" s="19">
        <f t="shared" si="8"/>
        <v>3.2862414545454541</v>
      </c>
      <c r="AT29" s="81">
        <f t="shared" si="9"/>
        <v>2.1908276363636361</v>
      </c>
      <c r="AU29" s="19">
        <f t="shared" si="10"/>
        <v>0.43816552727272723</v>
      </c>
      <c r="AV29" s="81">
        <f t="shared" si="11"/>
        <v>5.4770690909090902</v>
      </c>
      <c r="AW29" s="19">
        <f t="shared" si="12"/>
        <v>17.526621090909089</v>
      </c>
      <c r="AX29" s="81">
        <f t="shared" si="13"/>
        <v>6.5724829090909083</v>
      </c>
      <c r="AY29" s="19">
        <f t="shared" si="14"/>
        <v>1.3144965818181817</v>
      </c>
      <c r="AZ29" s="19">
        <f t="shared" si="15"/>
        <v>80.622457018181805</v>
      </c>
      <c r="BA29" s="67">
        <f t="shared" si="32"/>
        <v>18.249594210909088</v>
      </c>
      <c r="BB29" s="67">
        <f t="shared" si="33"/>
        <v>6.0905008290909084</v>
      </c>
      <c r="BC29" s="67">
        <f t="shared" si="34"/>
        <v>8.9604850327272718</v>
      </c>
      <c r="BD29" s="67">
        <f t="shared" si="35"/>
        <v>33.300580072727264</v>
      </c>
      <c r="BE29" s="67">
        <f t="shared" si="36"/>
        <v>0.28480759272727268</v>
      </c>
      <c r="BF29" s="67">
        <f t="shared" si="37"/>
        <v>0.10954138181818181</v>
      </c>
      <c r="BG29" s="67">
        <f t="shared" si="16"/>
        <v>0.39434897454545448</v>
      </c>
      <c r="BH29" s="67">
        <f t="shared" si="38"/>
        <v>1.6431207272727271</v>
      </c>
      <c r="BI29" s="67">
        <f t="shared" si="39"/>
        <v>0.13144965818181814</v>
      </c>
      <c r="BJ29" s="67">
        <f t="shared" si="40"/>
        <v>6.572482909090907E-2</v>
      </c>
      <c r="BK29" s="67">
        <f t="shared" si="41"/>
        <v>0.76678967272727261</v>
      </c>
      <c r="BL29" s="67">
        <f t="shared" si="42"/>
        <v>0.28480759272727268</v>
      </c>
      <c r="BM29" s="67">
        <f t="shared" si="43"/>
        <v>9.4205588363636341</v>
      </c>
      <c r="BN29" s="67">
        <f t="shared" si="44"/>
        <v>0.37244069818181813</v>
      </c>
      <c r="BO29" s="67">
        <f t="shared" si="45"/>
        <v>12.684892014545451</v>
      </c>
      <c r="BP29" s="67">
        <f t="shared" si="46"/>
        <v>18.249594210909088</v>
      </c>
      <c r="BQ29" s="67">
        <f t="shared" si="47"/>
        <v>3.0452504145454542</v>
      </c>
      <c r="BR29" s="67">
        <f t="shared" si="48"/>
        <v>1.8402952145454543</v>
      </c>
      <c r="BS29" s="67">
        <f t="shared" si="49"/>
        <v>0.72297311999999991</v>
      </c>
      <c r="BT29" s="67">
        <f t="shared" si="50"/>
        <v>0</v>
      </c>
      <c r="BU29" s="67">
        <f t="shared" si="51"/>
        <v>8.7852188218181801</v>
      </c>
      <c r="BV29" s="67">
        <f t="shared" si="52"/>
        <v>32.643331781818176</v>
      </c>
      <c r="BW29" s="67">
        <f t="shared" si="53"/>
        <v>159.6456098618182</v>
      </c>
      <c r="BX29" s="67">
        <f t="shared" si="17"/>
        <v>159.64560986181817</v>
      </c>
      <c r="BY29" s="67">
        <f t="shared" si="18"/>
        <v>877.1599734981819</v>
      </c>
      <c r="BZ29" s="67">
        <f t="shared" si="54"/>
        <v>115.19</v>
      </c>
      <c r="CA29" s="70">
        <f t="shared" si="19"/>
        <v>3</v>
      </c>
      <c r="CB29" s="82">
        <f t="shared" si="20"/>
        <v>12.25</v>
      </c>
      <c r="CC29" s="20">
        <f t="shared" si="21"/>
        <v>3.4188034188034218</v>
      </c>
      <c r="CD29" s="69">
        <f t="shared" si="55"/>
        <v>36.709400803356687</v>
      </c>
      <c r="CE29" s="20">
        <f t="shared" si="22"/>
        <v>8.6609686609686669</v>
      </c>
      <c r="CF29" s="73">
        <f t="shared" si="23"/>
        <v>92.997148701836906</v>
      </c>
      <c r="CG29" s="20">
        <f t="shared" si="24"/>
        <v>1.8803418803418819</v>
      </c>
      <c r="CH29" s="67">
        <f t="shared" si="56"/>
        <v>20.190170441846174</v>
      </c>
      <c r="CI29" s="67">
        <f t="shared" si="57"/>
        <v>81.400000000000006</v>
      </c>
      <c r="CJ29" s="67">
        <f t="shared" si="58"/>
        <v>346.48671994703977</v>
      </c>
      <c r="CK29" s="74">
        <f t="shared" si="59"/>
        <v>1223.6466934452217</v>
      </c>
    </row>
    <row r="30" spans="1:89" ht="15" customHeight="1">
      <c r="A30" s="84" t="str">
        <f>[2]CCT!D37</f>
        <v>Sind - Asseio</v>
      </c>
      <c r="B30" s="76" t="str">
        <f>[2]CCT!C37</f>
        <v>Contagem</v>
      </c>
      <c r="C30" s="18"/>
      <c r="D30" s="77"/>
      <c r="E30" s="17">
        <f t="shared" si="0"/>
        <v>0</v>
      </c>
      <c r="F30" s="78"/>
      <c r="G30" s="17"/>
      <c r="H30" s="77">
        <f t="shared" si="1"/>
        <v>0</v>
      </c>
      <c r="I30" s="21">
        <f>[2]CCT!J37</f>
        <v>5</v>
      </c>
      <c r="J30" s="77">
        <f>[2]CCT!I37</f>
        <v>876.66</v>
      </c>
      <c r="K30" s="17">
        <f t="shared" si="2"/>
        <v>4383.3</v>
      </c>
      <c r="L30" s="18"/>
      <c r="M30" s="77"/>
      <c r="N30" s="17">
        <f t="shared" si="3"/>
        <v>0</v>
      </c>
      <c r="O30" s="18"/>
      <c r="P30" s="77"/>
      <c r="Q30" s="80">
        <f t="shared" si="4"/>
        <v>0</v>
      </c>
      <c r="R30" s="66">
        <f t="shared" si="25"/>
        <v>5</v>
      </c>
      <c r="S30" s="67">
        <f t="shared" si="26"/>
        <v>4383.3</v>
      </c>
      <c r="T30" s="19"/>
      <c r="U30" s="19"/>
      <c r="V30" s="19"/>
      <c r="W30" s="19"/>
      <c r="X30" s="19"/>
      <c r="Y30" s="19"/>
      <c r="Z30" s="19"/>
      <c r="AA30" s="68">
        <f t="shared" si="27"/>
        <v>143.45345454545455</v>
      </c>
      <c r="AB30" s="67">
        <f t="shared" si="60"/>
        <v>4526.7534545454546</v>
      </c>
      <c r="AC30" s="67"/>
      <c r="AD30" s="67">
        <f>(VLOOKUP('Resumo Geral limpeza imposto cl'!A30,VATOTAL,6,FALSE)*20-1)*R30</f>
        <v>1395</v>
      </c>
      <c r="AE30" s="67">
        <f t="shared" si="5"/>
        <v>357.00200000000001</v>
      </c>
      <c r="AF30" s="67"/>
      <c r="AG30" s="67">
        <f t="shared" si="28"/>
        <v>15.600000000000001</v>
      </c>
      <c r="AH30" s="67">
        <f t="shared" si="61"/>
        <v>0</v>
      </c>
      <c r="AI30" s="67">
        <f t="shared" si="6"/>
        <v>42.15</v>
      </c>
      <c r="AJ30" s="67">
        <f t="shared" si="7"/>
        <v>205.15</v>
      </c>
      <c r="AK30" s="67">
        <v>0</v>
      </c>
      <c r="AL30" s="67">
        <f t="shared" si="29"/>
        <v>2014.902</v>
      </c>
      <c r="AM30" s="67">
        <f>C30*'[2]Uniforme Limpeza'!$Z$10+F30*'[2]Uniforme Limpeza'!$Z$11+I30*'[2]Uniforme Limpeza'!$Z$12+L30*'[2]Uniforme Limpeza'!$Z$12+O30*'[2]Uniforme Limpeza'!$Z$12</f>
        <v>198.79999999999998</v>
      </c>
      <c r="AN30" s="67">
        <f>I30*'[2]Materiais de Consumo'!$F$33+L30*'[2]Materiais de Consumo'!$F$34+O30*'[2]Materiais de Consumo'!$F$35</f>
        <v>206.45</v>
      </c>
      <c r="AO30" s="67">
        <f>'[2]Equipamentos  TOTAL'!$H$19*'Resumo Geral limpeza imposto cl'!F30+'Resumo Geral limpeza imposto cl'!I30*'[2]Equipamentos  TOTAL'!$I$11+'[2]Equipamentos  TOTAL'!$I$12*'Resumo Geral limpeza imposto cl'!L30+'Resumo Geral limpeza imposto cl'!O30*'[2]Equipamentos  TOTAL'!$I$13</f>
        <v>29.35</v>
      </c>
      <c r="AP30" s="67">
        <f>(I30*'[2]PRODUTOS DE LIMPEZA'!$I$36+L30*'[2]PRODUTOS DE LIMPEZA'!$I$37+O30*'[2]PRODUTOS DE LIMPEZA'!$I$38)</f>
        <v>901.25</v>
      </c>
      <c r="AQ30" s="67">
        <f t="shared" si="30"/>
        <v>1335.85</v>
      </c>
      <c r="AR30" s="19">
        <f t="shared" si="31"/>
        <v>905.35069090909099</v>
      </c>
      <c r="AS30" s="19">
        <f t="shared" si="8"/>
        <v>67.901301818181821</v>
      </c>
      <c r="AT30" s="81">
        <f t="shared" si="9"/>
        <v>45.267534545454545</v>
      </c>
      <c r="AU30" s="19">
        <f t="shared" si="10"/>
        <v>9.0535069090909097</v>
      </c>
      <c r="AV30" s="81">
        <f t="shared" si="11"/>
        <v>113.16883636363637</v>
      </c>
      <c r="AW30" s="19">
        <f t="shared" si="12"/>
        <v>362.14027636363636</v>
      </c>
      <c r="AX30" s="81">
        <f t="shared" si="13"/>
        <v>135.80260363636364</v>
      </c>
      <c r="AY30" s="19">
        <f t="shared" si="14"/>
        <v>27.160520727272729</v>
      </c>
      <c r="AZ30" s="19">
        <f t="shared" si="15"/>
        <v>1665.8452712727271</v>
      </c>
      <c r="BA30" s="67">
        <f t="shared" si="32"/>
        <v>377.07856276363634</v>
      </c>
      <c r="BB30" s="67">
        <f t="shared" si="33"/>
        <v>125.84374603636363</v>
      </c>
      <c r="BC30" s="67">
        <f t="shared" si="34"/>
        <v>185.1442162909091</v>
      </c>
      <c r="BD30" s="67">
        <f t="shared" si="35"/>
        <v>688.06652509090907</v>
      </c>
      <c r="BE30" s="67">
        <f t="shared" si="36"/>
        <v>5.8847794909090911</v>
      </c>
      <c r="BF30" s="67">
        <f t="shared" si="37"/>
        <v>2.2633767272727274</v>
      </c>
      <c r="BG30" s="67">
        <f t="shared" si="16"/>
        <v>8.1481562181818177</v>
      </c>
      <c r="BH30" s="67">
        <f t="shared" si="38"/>
        <v>33.950650909090911</v>
      </c>
      <c r="BI30" s="67">
        <f t="shared" si="39"/>
        <v>2.7160520727272726</v>
      </c>
      <c r="BJ30" s="67">
        <f t="shared" si="40"/>
        <v>1.3580260363636363</v>
      </c>
      <c r="BK30" s="67">
        <f t="shared" si="41"/>
        <v>15.843637090909091</v>
      </c>
      <c r="BL30" s="67">
        <f t="shared" si="42"/>
        <v>5.8847794909090911</v>
      </c>
      <c r="BM30" s="67">
        <f t="shared" si="43"/>
        <v>194.65039854545452</v>
      </c>
      <c r="BN30" s="67">
        <f t="shared" si="44"/>
        <v>7.6954808727272725</v>
      </c>
      <c r="BO30" s="67">
        <f t="shared" si="45"/>
        <v>262.09902501818181</v>
      </c>
      <c r="BP30" s="67">
        <f t="shared" si="46"/>
        <v>377.07856276363634</v>
      </c>
      <c r="BQ30" s="67">
        <f t="shared" si="47"/>
        <v>62.921873018181813</v>
      </c>
      <c r="BR30" s="67">
        <f t="shared" si="48"/>
        <v>38.024729018181816</v>
      </c>
      <c r="BS30" s="67">
        <f t="shared" si="49"/>
        <v>14.938286400000001</v>
      </c>
      <c r="BT30" s="67">
        <f t="shared" si="50"/>
        <v>0</v>
      </c>
      <c r="BU30" s="67">
        <f t="shared" si="51"/>
        <v>181.52281352727272</v>
      </c>
      <c r="BV30" s="67">
        <f t="shared" si="52"/>
        <v>674.48626472727267</v>
      </c>
      <c r="BW30" s="67">
        <f t="shared" si="53"/>
        <v>3298.6452423272735</v>
      </c>
      <c r="BX30" s="67">
        <f t="shared" si="17"/>
        <v>3298.6452423272726</v>
      </c>
      <c r="BY30" s="67">
        <f t="shared" si="18"/>
        <v>11176.150696872726</v>
      </c>
      <c r="BZ30" s="67">
        <f t="shared" si="54"/>
        <v>575.95000000000005</v>
      </c>
      <c r="CA30" s="70">
        <f t="shared" si="19"/>
        <v>2</v>
      </c>
      <c r="CB30" s="82">
        <f t="shared" si="20"/>
        <v>11.25</v>
      </c>
      <c r="CC30" s="20">
        <f t="shared" si="21"/>
        <v>2.2535211267605644</v>
      </c>
      <c r="CD30" s="69">
        <f t="shared" si="55"/>
        <v>274.00790302811788</v>
      </c>
      <c r="CE30" s="20">
        <f t="shared" si="22"/>
        <v>8.5633802816901436</v>
      </c>
      <c r="CF30" s="73">
        <f t="shared" si="23"/>
        <v>1041.2300315068478</v>
      </c>
      <c r="CG30" s="20">
        <f t="shared" si="24"/>
        <v>1.8591549295774654</v>
      </c>
      <c r="CH30" s="67">
        <f t="shared" si="56"/>
        <v>226.05651999819725</v>
      </c>
      <c r="CI30" s="67">
        <f t="shared" si="57"/>
        <v>407</v>
      </c>
      <c r="CJ30" s="67">
        <f t="shared" si="58"/>
        <v>2524.2444545331628</v>
      </c>
      <c r="CK30" s="74">
        <f t="shared" si="59"/>
        <v>13700.39515140589</v>
      </c>
    </row>
    <row r="31" spans="1:89" ht="15" customHeight="1">
      <c r="A31" s="84" t="str">
        <f>[2]CCT!D38</f>
        <v>Curvelo</v>
      </c>
      <c r="B31" s="76" t="str">
        <f>[2]CCT!C38</f>
        <v>Corinto</v>
      </c>
      <c r="C31" s="18"/>
      <c r="D31" s="77"/>
      <c r="E31" s="17">
        <f t="shared" si="0"/>
        <v>0</v>
      </c>
      <c r="F31" s="78"/>
      <c r="G31" s="17"/>
      <c r="H31" s="77">
        <f t="shared" si="1"/>
        <v>0</v>
      </c>
      <c r="I31" s="18"/>
      <c r="J31" s="77"/>
      <c r="K31" s="17">
        <f t="shared" si="2"/>
        <v>0</v>
      </c>
      <c r="L31" s="18"/>
      <c r="M31" s="77"/>
      <c r="N31" s="17">
        <f t="shared" si="3"/>
        <v>0</v>
      </c>
      <c r="O31" s="21">
        <f>[2]CCT!N38</f>
        <v>1</v>
      </c>
      <c r="P31" s="77">
        <f>[2]CCT!M38</f>
        <v>212.14</v>
      </c>
      <c r="Q31" s="80">
        <f t="shared" si="4"/>
        <v>212.14</v>
      </c>
      <c r="R31" s="66">
        <f t="shared" si="25"/>
        <v>1</v>
      </c>
      <c r="S31" s="67">
        <f t="shared" si="26"/>
        <v>212.14</v>
      </c>
      <c r="T31" s="19"/>
      <c r="U31" s="19"/>
      <c r="V31" s="19"/>
      <c r="W31" s="19"/>
      <c r="X31" s="19"/>
      <c r="Y31" s="19"/>
      <c r="Z31" s="19"/>
      <c r="AA31" s="68">
        <f t="shared" si="27"/>
        <v>6.9427636363636358</v>
      </c>
      <c r="AB31" s="67">
        <f t="shared" si="60"/>
        <v>219.08276363636361</v>
      </c>
      <c r="AC31" s="67"/>
      <c r="AD31" s="67">
        <f>(VLOOKUP('Resumo Geral limpeza imposto cl'!A31,VATOTAL,6,FALSE)*20-1)*R31</f>
        <v>279</v>
      </c>
      <c r="AE31" s="67">
        <f t="shared" si="5"/>
        <v>111.27160000000001</v>
      </c>
      <c r="AF31" s="67"/>
      <c r="AG31" s="67">
        <f t="shared" si="28"/>
        <v>3.12</v>
      </c>
      <c r="AH31" s="67">
        <f t="shared" si="61"/>
        <v>28.19</v>
      </c>
      <c r="AI31" s="67">
        <f t="shared" si="6"/>
        <v>0</v>
      </c>
      <c r="AJ31" s="67">
        <f t="shared" si="7"/>
        <v>0</v>
      </c>
      <c r="AK31" s="67">
        <v>0</v>
      </c>
      <c r="AL31" s="67">
        <f t="shared" si="29"/>
        <v>421.58160000000004</v>
      </c>
      <c r="AM31" s="67">
        <f>C31*'[2]Uniforme Limpeza'!$Z$10+F31*'[2]Uniforme Limpeza'!$Z$11+I31*'[2]Uniforme Limpeza'!$Z$12+L31*'[2]Uniforme Limpeza'!$Z$12+O31*'[2]Uniforme Limpeza'!$Z$12</f>
        <v>39.76</v>
      </c>
      <c r="AN31" s="67">
        <f>I31*'[2]Materiais de Consumo'!$F$33+L31*'[2]Materiais de Consumo'!$F$34+O31*'[2]Materiais de Consumo'!$F$35</f>
        <v>10.32</v>
      </c>
      <c r="AO31" s="67">
        <f>'[2]Equipamentos  TOTAL'!$H$19*'Resumo Geral limpeza imposto cl'!F31+'Resumo Geral limpeza imposto cl'!I31*'[2]Equipamentos  TOTAL'!$I$11+'[2]Equipamentos  TOTAL'!$I$12*'Resumo Geral limpeza imposto cl'!L31+'Resumo Geral limpeza imposto cl'!O31*'[2]Equipamentos  TOTAL'!$I$13</f>
        <v>1.47</v>
      </c>
      <c r="AP31" s="67">
        <f>(I31*'[2]PRODUTOS DE LIMPEZA'!$I$36+L31*'[2]PRODUTOS DE LIMPEZA'!$I$37+O31*'[2]PRODUTOS DE LIMPEZA'!$I$38)</f>
        <v>45.06</v>
      </c>
      <c r="AQ31" s="67">
        <f t="shared" si="30"/>
        <v>96.61</v>
      </c>
      <c r="AR31" s="19">
        <f t="shared" si="31"/>
        <v>43.816552727272722</v>
      </c>
      <c r="AS31" s="19">
        <f t="shared" si="8"/>
        <v>3.2862414545454541</v>
      </c>
      <c r="AT31" s="81">
        <f t="shared" si="9"/>
        <v>2.1908276363636361</v>
      </c>
      <c r="AU31" s="19">
        <f t="shared" si="10"/>
        <v>0.43816552727272723</v>
      </c>
      <c r="AV31" s="81">
        <f t="shared" si="11"/>
        <v>5.4770690909090902</v>
      </c>
      <c r="AW31" s="19">
        <f t="shared" si="12"/>
        <v>17.526621090909089</v>
      </c>
      <c r="AX31" s="81">
        <f t="shared" si="13"/>
        <v>6.5724829090909083</v>
      </c>
      <c r="AY31" s="19">
        <f t="shared" si="14"/>
        <v>1.3144965818181817</v>
      </c>
      <c r="AZ31" s="19">
        <f t="shared" si="15"/>
        <v>80.622457018181805</v>
      </c>
      <c r="BA31" s="67">
        <f t="shared" si="32"/>
        <v>18.249594210909088</v>
      </c>
      <c r="BB31" s="67">
        <f t="shared" si="33"/>
        <v>6.0905008290909084</v>
      </c>
      <c r="BC31" s="67">
        <f t="shared" si="34"/>
        <v>8.9604850327272718</v>
      </c>
      <c r="BD31" s="67">
        <f t="shared" si="35"/>
        <v>33.300580072727264</v>
      </c>
      <c r="BE31" s="67">
        <f t="shared" si="36"/>
        <v>0.28480759272727268</v>
      </c>
      <c r="BF31" s="67">
        <f t="shared" si="37"/>
        <v>0.10954138181818181</v>
      </c>
      <c r="BG31" s="67">
        <f t="shared" si="16"/>
        <v>0.39434897454545448</v>
      </c>
      <c r="BH31" s="67">
        <f t="shared" si="38"/>
        <v>1.6431207272727271</v>
      </c>
      <c r="BI31" s="67">
        <f t="shared" si="39"/>
        <v>0.13144965818181814</v>
      </c>
      <c r="BJ31" s="67">
        <f t="shared" si="40"/>
        <v>6.572482909090907E-2</v>
      </c>
      <c r="BK31" s="67">
        <f t="shared" si="41"/>
        <v>0.76678967272727261</v>
      </c>
      <c r="BL31" s="67">
        <f t="shared" si="42"/>
        <v>0.28480759272727268</v>
      </c>
      <c r="BM31" s="67">
        <f t="shared" si="43"/>
        <v>9.4205588363636341</v>
      </c>
      <c r="BN31" s="67">
        <f t="shared" si="44"/>
        <v>0.37244069818181813</v>
      </c>
      <c r="BO31" s="67">
        <f t="shared" si="45"/>
        <v>12.684892014545451</v>
      </c>
      <c r="BP31" s="67">
        <f t="shared" si="46"/>
        <v>18.249594210909088</v>
      </c>
      <c r="BQ31" s="67">
        <f t="shared" si="47"/>
        <v>3.0452504145454542</v>
      </c>
      <c r="BR31" s="67">
        <f t="shared" si="48"/>
        <v>1.8402952145454543</v>
      </c>
      <c r="BS31" s="67">
        <f t="shared" si="49"/>
        <v>0.72297311999999991</v>
      </c>
      <c r="BT31" s="67">
        <f t="shared" si="50"/>
        <v>0</v>
      </c>
      <c r="BU31" s="67">
        <f t="shared" si="51"/>
        <v>8.7852188218181801</v>
      </c>
      <c r="BV31" s="67">
        <f t="shared" si="52"/>
        <v>32.643331781818176</v>
      </c>
      <c r="BW31" s="67">
        <f t="shared" si="53"/>
        <v>159.6456098618182</v>
      </c>
      <c r="BX31" s="67">
        <f t="shared" si="17"/>
        <v>159.64560986181817</v>
      </c>
      <c r="BY31" s="67">
        <f t="shared" si="18"/>
        <v>896.91997349818189</v>
      </c>
      <c r="BZ31" s="67">
        <f t="shared" si="54"/>
        <v>115.19</v>
      </c>
      <c r="CA31" s="70">
        <f t="shared" si="19"/>
        <v>3</v>
      </c>
      <c r="CB31" s="82">
        <f t="shared" si="20"/>
        <v>12.25</v>
      </c>
      <c r="CC31" s="20">
        <f t="shared" si="21"/>
        <v>3.4188034188034218</v>
      </c>
      <c r="CD31" s="69">
        <f t="shared" si="55"/>
        <v>37.384956358912241</v>
      </c>
      <c r="CE31" s="20">
        <f t="shared" si="22"/>
        <v>8.6609686609686669</v>
      </c>
      <c r="CF31" s="73">
        <f t="shared" si="23"/>
        <v>94.708556109244327</v>
      </c>
      <c r="CG31" s="20">
        <f t="shared" si="24"/>
        <v>1.8803418803418819</v>
      </c>
      <c r="CH31" s="67">
        <f t="shared" si="56"/>
        <v>20.56172599740173</v>
      </c>
      <c r="CI31" s="67">
        <f t="shared" si="57"/>
        <v>81.400000000000006</v>
      </c>
      <c r="CJ31" s="67">
        <f t="shared" si="58"/>
        <v>349.24523846555826</v>
      </c>
      <c r="CK31" s="74">
        <f t="shared" si="59"/>
        <v>1246.1652119637401</v>
      </c>
    </row>
    <row r="32" spans="1:89" ht="15" customHeight="1">
      <c r="A32" s="84" t="str">
        <f>[2]CCT!D39</f>
        <v>Alto Paranaiba</v>
      </c>
      <c r="B32" s="76" t="str">
        <f>[2]CCT!C39</f>
        <v>Coromandel</v>
      </c>
      <c r="C32" s="18"/>
      <c r="D32" s="77"/>
      <c r="E32" s="17">
        <f t="shared" si="0"/>
        <v>0</v>
      </c>
      <c r="F32" s="78"/>
      <c r="G32" s="17"/>
      <c r="H32" s="77">
        <f t="shared" si="1"/>
        <v>0</v>
      </c>
      <c r="I32" s="21"/>
      <c r="J32" s="77"/>
      <c r="K32" s="17">
        <f t="shared" si="2"/>
        <v>0</v>
      </c>
      <c r="L32" s="18"/>
      <c r="M32" s="77"/>
      <c r="N32" s="17">
        <f t="shared" si="3"/>
        <v>0</v>
      </c>
      <c r="O32" s="21">
        <f>[2]CCT!N39</f>
        <v>1</v>
      </c>
      <c r="P32" s="77">
        <f>[2]CCT!M39</f>
        <v>212.14</v>
      </c>
      <c r="Q32" s="80">
        <f t="shared" si="4"/>
        <v>212.14</v>
      </c>
      <c r="R32" s="66">
        <f t="shared" si="25"/>
        <v>1</v>
      </c>
      <c r="S32" s="67">
        <f t="shared" si="26"/>
        <v>212.14</v>
      </c>
      <c r="T32" s="19"/>
      <c r="U32" s="19"/>
      <c r="V32" s="19"/>
      <c r="W32" s="19"/>
      <c r="X32" s="19"/>
      <c r="Y32" s="19"/>
      <c r="Z32" s="19"/>
      <c r="AA32" s="68">
        <f t="shared" si="27"/>
        <v>6.9427636363636358</v>
      </c>
      <c r="AB32" s="67">
        <f t="shared" si="60"/>
        <v>219.08276363636361</v>
      </c>
      <c r="AC32" s="67"/>
      <c r="AD32" s="67">
        <f>(VLOOKUP('Resumo Geral limpeza imposto cl'!A32,VATOTAL,6,FALSE))*R32</f>
        <v>219.02</v>
      </c>
      <c r="AE32" s="67">
        <f t="shared" si="5"/>
        <v>111.27160000000001</v>
      </c>
      <c r="AF32" s="67"/>
      <c r="AG32" s="67">
        <f t="shared" si="28"/>
        <v>3.12</v>
      </c>
      <c r="AH32" s="67">
        <f t="shared" si="61"/>
        <v>19.440000000000001</v>
      </c>
      <c r="AI32" s="67">
        <f t="shared" si="6"/>
        <v>0</v>
      </c>
      <c r="AJ32" s="67">
        <f t="shared" si="7"/>
        <v>0</v>
      </c>
      <c r="AK32" s="67">
        <v>0</v>
      </c>
      <c r="AL32" s="67">
        <f t="shared" si="29"/>
        <v>352.85160000000002</v>
      </c>
      <c r="AM32" s="67">
        <f>C32*'[2]Uniforme Limpeza'!$Z$10+F32*'[2]Uniforme Limpeza'!$Z$11+I32*'[2]Uniforme Limpeza'!$Z$12+L32*'[2]Uniforme Limpeza'!$Z$12+O32*'[2]Uniforme Limpeza'!$Z$12</f>
        <v>39.76</v>
      </c>
      <c r="AN32" s="67">
        <f>I32*'[2]Materiais de Consumo'!$F$33+L32*'[2]Materiais de Consumo'!$F$34+O32*'[2]Materiais de Consumo'!$F$35</f>
        <v>10.32</v>
      </c>
      <c r="AO32" s="67">
        <f>'[2]Equipamentos  TOTAL'!$H$19*'Resumo Geral limpeza imposto cl'!F32+'Resumo Geral limpeza imposto cl'!I32*'[2]Equipamentos  TOTAL'!$I$11+'[2]Equipamentos  TOTAL'!$I$12*'Resumo Geral limpeza imposto cl'!L32+'Resumo Geral limpeza imposto cl'!O32*'[2]Equipamentos  TOTAL'!$I$13</f>
        <v>1.47</v>
      </c>
      <c r="AP32" s="67">
        <f>(I32*'[2]PRODUTOS DE LIMPEZA'!$I$36+L32*'[2]PRODUTOS DE LIMPEZA'!$I$37+O32*'[2]PRODUTOS DE LIMPEZA'!$I$38)</f>
        <v>45.06</v>
      </c>
      <c r="AQ32" s="67">
        <f t="shared" si="30"/>
        <v>96.61</v>
      </c>
      <c r="AR32" s="19">
        <f t="shared" si="31"/>
        <v>43.816552727272722</v>
      </c>
      <c r="AS32" s="19">
        <f t="shared" si="8"/>
        <v>3.2862414545454541</v>
      </c>
      <c r="AT32" s="81">
        <f t="shared" si="9"/>
        <v>2.1908276363636361</v>
      </c>
      <c r="AU32" s="19">
        <f t="shared" si="10"/>
        <v>0.43816552727272723</v>
      </c>
      <c r="AV32" s="81">
        <f t="shared" si="11"/>
        <v>5.4770690909090902</v>
      </c>
      <c r="AW32" s="19">
        <f t="shared" si="12"/>
        <v>17.526621090909089</v>
      </c>
      <c r="AX32" s="81">
        <f t="shared" si="13"/>
        <v>6.5724829090909083</v>
      </c>
      <c r="AY32" s="19">
        <f t="shared" si="14"/>
        <v>1.3144965818181817</v>
      </c>
      <c r="AZ32" s="19">
        <f t="shared" si="15"/>
        <v>80.622457018181805</v>
      </c>
      <c r="BA32" s="67">
        <f t="shared" si="32"/>
        <v>18.249594210909088</v>
      </c>
      <c r="BB32" s="67">
        <f t="shared" si="33"/>
        <v>6.0905008290909084</v>
      </c>
      <c r="BC32" s="67">
        <f t="shared" si="34"/>
        <v>8.9604850327272718</v>
      </c>
      <c r="BD32" s="67">
        <f t="shared" si="35"/>
        <v>33.300580072727264</v>
      </c>
      <c r="BE32" s="67">
        <f t="shared" si="36"/>
        <v>0.28480759272727268</v>
      </c>
      <c r="BF32" s="67">
        <f t="shared" si="37"/>
        <v>0.10954138181818181</v>
      </c>
      <c r="BG32" s="67">
        <f t="shared" si="16"/>
        <v>0.39434897454545448</v>
      </c>
      <c r="BH32" s="67">
        <f t="shared" si="38"/>
        <v>1.6431207272727271</v>
      </c>
      <c r="BI32" s="67">
        <f t="shared" si="39"/>
        <v>0.13144965818181814</v>
      </c>
      <c r="BJ32" s="67">
        <f t="shared" si="40"/>
        <v>6.572482909090907E-2</v>
      </c>
      <c r="BK32" s="67">
        <f t="shared" si="41"/>
        <v>0.76678967272727261</v>
      </c>
      <c r="BL32" s="67">
        <f t="shared" si="42"/>
        <v>0.28480759272727268</v>
      </c>
      <c r="BM32" s="67">
        <f t="shared" si="43"/>
        <v>9.4205588363636341</v>
      </c>
      <c r="BN32" s="67">
        <f t="shared" si="44"/>
        <v>0.37244069818181813</v>
      </c>
      <c r="BO32" s="67">
        <f t="shared" si="45"/>
        <v>12.684892014545451</v>
      </c>
      <c r="BP32" s="67">
        <f t="shared" si="46"/>
        <v>18.249594210909088</v>
      </c>
      <c r="BQ32" s="67">
        <f t="shared" si="47"/>
        <v>3.0452504145454542</v>
      </c>
      <c r="BR32" s="67">
        <f t="shared" si="48"/>
        <v>1.8402952145454543</v>
      </c>
      <c r="BS32" s="67">
        <f t="shared" si="49"/>
        <v>0.72297311999999991</v>
      </c>
      <c r="BT32" s="67">
        <f t="shared" si="50"/>
        <v>0</v>
      </c>
      <c r="BU32" s="67">
        <f t="shared" si="51"/>
        <v>8.7852188218181801</v>
      </c>
      <c r="BV32" s="67">
        <f t="shared" si="52"/>
        <v>32.643331781818176</v>
      </c>
      <c r="BW32" s="67">
        <f t="shared" si="53"/>
        <v>159.6456098618182</v>
      </c>
      <c r="BX32" s="67">
        <f t="shared" si="17"/>
        <v>159.64560986181817</v>
      </c>
      <c r="BY32" s="67">
        <f t="shared" si="18"/>
        <v>828.18997349818187</v>
      </c>
      <c r="BZ32" s="67">
        <f t="shared" si="54"/>
        <v>115.19</v>
      </c>
      <c r="CA32" s="70">
        <f t="shared" si="19"/>
        <v>5</v>
      </c>
      <c r="CB32" s="82">
        <f t="shared" si="20"/>
        <v>14.25</v>
      </c>
      <c r="CC32" s="20">
        <f t="shared" si="21"/>
        <v>5.8309037900874632</v>
      </c>
      <c r="CD32" s="69">
        <f t="shared" si="55"/>
        <v>59.753934314762795</v>
      </c>
      <c r="CE32" s="20">
        <f t="shared" si="22"/>
        <v>8.8629737609329435</v>
      </c>
      <c r="CF32" s="73">
        <f t="shared" si="23"/>
        <v>90.825980158439449</v>
      </c>
      <c r="CG32" s="20">
        <f t="shared" si="24"/>
        <v>1.9241982507288626</v>
      </c>
      <c r="CH32" s="67">
        <f t="shared" si="56"/>
        <v>19.71879832387172</v>
      </c>
      <c r="CI32" s="67">
        <f t="shared" si="57"/>
        <v>81.400000000000006</v>
      </c>
      <c r="CJ32" s="67">
        <f t="shared" si="58"/>
        <v>366.88871279707394</v>
      </c>
      <c r="CK32" s="74">
        <f t="shared" si="59"/>
        <v>1195.0786862952559</v>
      </c>
    </row>
    <row r="33" spans="1:90" ht="15" customHeight="1">
      <c r="A33" s="84" t="str">
        <f>[2]CCT!D40</f>
        <v>Curvelo</v>
      </c>
      <c r="B33" s="76" t="str">
        <f>[2]CCT!C40</f>
        <v>Diamantina</v>
      </c>
      <c r="C33" s="18"/>
      <c r="D33" s="77"/>
      <c r="E33" s="17">
        <f t="shared" si="0"/>
        <v>0</v>
      </c>
      <c r="F33" s="78"/>
      <c r="G33" s="17"/>
      <c r="H33" s="77">
        <f t="shared" si="1"/>
        <v>0</v>
      </c>
      <c r="I33" s="21">
        <f>[2]CCT!J40</f>
        <v>1</v>
      </c>
      <c r="J33" s="77">
        <f>[2]CCT!I40</f>
        <v>848.57</v>
      </c>
      <c r="K33" s="17">
        <f t="shared" si="2"/>
        <v>848.57</v>
      </c>
      <c r="L33" s="18"/>
      <c r="M33" s="77"/>
      <c r="N33" s="17">
        <f t="shared" si="3"/>
        <v>0</v>
      </c>
      <c r="O33" s="18"/>
      <c r="P33" s="77"/>
      <c r="Q33" s="80">
        <f t="shared" si="4"/>
        <v>0</v>
      </c>
      <c r="R33" s="66">
        <f t="shared" si="25"/>
        <v>1</v>
      </c>
      <c r="S33" s="67">
        <f t="shared" si="26"/>
        <v>848.57</v>
      </c>
      <c r="T33" s="19"/>
      <c r="U33" s="19"/>
      <c r="V33" s="19"/>
      <c r="W33" s="19"/>
      <c r="X33" s="19"/>
      <c r="Y33" s="19"/>
      <c r="Z33" s="19"/>
      <c r="AA33" s="68">
        <f t="shared" si="27"/>
        <v>27.771381818181816</v>
      </c>
      <c r="AB33" s="67">
        <f t="shared" si="60"/>
        <v>876.34138181818184</v>
      </c>
      <c r="AC33" s="67"/>
      <c r="AD33" s="67">
        <f>(VLOOKUP('Resumo Geral limpeza imposto cl'!A33,VATOTAL,6,FALSE)*20-1)*R33</f>
        <v>279</v>
      </c>
      <c r="AE33" s="67">
        <f t="shared" si="5"/>
        <v>73.085800000000006</v>
      </c>
      <c r="AF33" s="67"/>
      <c r="AG33" s="67">
        <f t="shared" si="28"/>
        <v>3.12</v>
      </c>
      <c r="AH33" s="67">
        <f t="shared" si="61"/>
        <v>28.19</v>
      </c>
      <c r="AI33" s="67">
        <f t="shared" si="6"/>
        <v>0</v>
      </c>
      <c r="AJ33" s="67">
        <f t="shared" si="7"/>
        <v>0</v>
      </c>
      <c r="AK33" s="67">
        <v>0</v>
      </c>
      <c r="AL33" s="67">
        <f t="shared" si="29"/>
        <v>383.39580000000001</v>
      </c>
      <c r="AM33" s="67">
        <f>C33*'[2]Uniforme Limpeza'!$Z$10+F33*'[2]Uniforme Limpeza'!$Z$11+I33*'[2]Uniforme Limpeza'!$Z$12+L33*'[2]Uniforme Limpeza'!$Z$12+O33*'[2]Uniforme Limpeza'!$Z$12</f>
        <v>39.76</v>
      </c>
      <c r="AN33" s="67">
        <f>I33*'[2]Materiais de Consumo'!$F$33+L33*'[2]Materiais de Consumo'!$F$34+O33*'[2]Materiais de Consumo'!$F$35</f>
        <v>41.29</v>
      </c>
      <c r="AO33" s="67">
        <f>'[2]Equipamentos  TOTAL'!$H$19*'Resumo Geral limpeza imposto cl'!F33+'Resumo Geral limpeza imposto cl'!I33*'[2]Equipamentos  TOTAL'!$I$11+'[2]Equipamentos  TOTAL'!$I$12*'Resumo Geral limpeza imposto cl'!L33+'Resumo Geral limpeza imposto cl'!O33*'[2]Equipamentos  TOTAL'!$I$13</f>
        <v>5.87</v>
      </c>
      <c r="AP33" s="67">
        <f>(I33*'[2]PRODUTOS DE LIMPEZA'!$I$36+L33*'[2]PRODUTOS DE LIMPEZA'!$I$37+O33*'[2]PRODUTOS DE LIMPEZA'!$I$38)</f>
        <v>180.25</v>
      </c>
      <c r="AQ33" s="67">
        <f t="shared" si="30"/>
        <v>267.17</v>
      </c>
      <c r="AR33" s="19">
        <f t="shared" si="31"/>
        <v>175.26827636363637</v>
      </c>
      <c r="AS33" s="19">
        <f t="shared" si="8"/>
        <v>13.145120727272728</v>
      </c>
      <c r="AT33" s="81">
        <f t="shared" si="9"/>
        <v>8.7634138181818191</v>
      </c>
      <c r="AU33" s="19">
        <f t="shared" si="10"/>
        <v>1.7526827636363638</v>
      </c>
      <c r="AV33" s="81">
        <f t="shared" si="11"/>
        <v>21.908534545454547</v>
      </c>
      <c r="AW33" s="19">
        <f t="shared" si="12"/>
        <v>70.107310545454553</v>
      </c>
      <c r="AX33" s="81">
        <f t="shared" si="13"/>
        <v>26.290241454545455</v>
      </c>
      <c r="AY33" s="19">
        <f t="shared" si="14"/>
        <v>5.2580482909090911</v>
      </c>
      <c r="AZ33" s="19">
        <f t="shared" si="15"/>
        <v>322.49362850909097</v>
      </c>
      <c r="BA33" s="67">
        <f t="shared" si="32"/>
        <v>72.99923710545454</v>
      </c>
      <c r="BB33" s="67">
        <f t="shared" si="33"/>
        <v>24.362290414545456</v>
      </c>
      <c r="BC33" s="67">
        <f t="shared" si="34"/>
        <v>35.842362516363636</v>
      </c>
      <c r="BD33" s="67">
        <f t="shared" si="35"/>
        <v>133.20389003636365</v>
      </c>
      <c r="BE33" s="67">
        <f t="shared" si="36"/>
        <v>1.1392437963636364</v>
      </c>
      <c r="BF33" s="67">
        <f t="shared" si="37"/>
        <v>0.43817069090909094</v>
      </c>
      <c r="BG33" s="67">
        <f t="shared" si="16"/>
        <v>1.5774144872727274</v>
      </c>
      <c r="BH33" s="67">
        <f t="shared" si="38"/>
        <v>6.5725603636363639</v>
      </c>
      <c r="BI33" s="67">
        <f t="shared" si="39"/>
        <v>0.52580482909090909</v>
      </c>
      <c r="BJ33" s="67">
        <f t="shared" si="40"/>
        <v>0.26290241454545454</v>
      </c>
      <c r="BK33" s="67">
        <f t="shared" si="41"/>
        <v>3.0671948363636363</v>
      </c>
      <c r="BL33" s="67">
        <f t="shared" si="42"/>
        <v>1.1392437963636364</v>
      </c>
      <c r="BM33" s="67">
        <f t="shared" si="43"/>
        <v>37.682679418181813</v>
      </c>
      <c r="BN33" s="67">
        <f t="shared" si="44"/>
        <v>1.489780349090909</v>
      </c>
      <c r="BO33" s="67">
        <f t="shared" si="45"/>
        <v>50.74016600727272</v>
      </c>
      <c r="BP33" s="67">
        <f t="shared" si="46"/>
        <v>72.99923710545454</v>
      </c>
      <c r="BQ33" s="67">
        <f t="shared" si="47"/>
        <v>12.181145207272728</v>
      </c>
      <c r="BR33" s="67">
        <f t="shared" si="48"/>
        <v>7.361267607272727</v>
      </c>
      <c r="BS33" s="67">
        <f t="shared" si="49"/>
        <v>2.8919265599999999</v>
      </c>
      <c r="BT33" s="67">
        <f t="shared" si="50"/>
        <v>0</v>
      </c>
      <c r="BU33" s="67">
        <f t="shared" si="51"/>
        <v>35.141289410909089</v>
      </c>
      <c r="BV33" s="67">
        <f t="shared" si="52"/>
        <v>130.57486589090908</v>
      </c>
      <c r="BW33" s="67">
        <f t="shared" si="53"/>
        <v>638.58996493090922</v>
      </c>
      <c r="BX33" s="67">
        <f t="shared" si="17"/>
        <v>638.58996493090922</v>
      </c>
      <c r="BY33" s="67">
        <f t="shared" si="18"/>
        <v>2165.4971467490914</v>
      </c>
      <c r="BZ33" s="67">
        <f t="shared" si="54"/>
        <v>115.19</v>
      </c>
      <c r="CA33" s="70">
        <f t="shared" si="19"/>
        <v>3</v>
      </c>
      <c r="CB33" s="82">
        <f t="shared" si="20"/>
        <v>12.25</v>
      </c>
      <c r="CC33" s="20">
        <f t="shared" si="21"/>
        <v>3.4188034188034218</v>
      </c>
      <c r="CD33" s="69">
        <f t="shared" si="55"/>
        <v>80.755116128174137</v>
      </c>
      <c r="CE33" s="20">
        <f t="shared" si="22"/>
        <v>8.6609686609686669</v>
      </c>
      <c r="CF33" s="73">
        <f t="shared" si="23"/>
        <v>204.5796275247078</v>
      </c>
      <c r="CG33" s="20">
        <f t="shared" si="24"/>
        <v>1.8803418803418819</v>
      </c>
      <c r="CH33" s="67">
        <f t="shared" si="56"/>
        <v>44.415313870495773</v>
      </c>
      <c r="CI33" s="67">
        <f t="shared" si="57"/>
        <v>81.400000000000006</v>
      </c>
      <c r="CJ33" s="67">
        <f t="shared" si="58"/>
        <v>526.34005752337771</v>
      </c>
      <c r="CK33" s="74">
        <f t="shared" si="59"/>
        <v>2691.8372042724691</v>
      </c>
    </row>
    <row r="34" spans="1:90" ht="15" customHeight="1">
      <c r="A34" s="75" t="str">
        <f>[2]CCT!D41</f>
        <v>Divinopolis</v>
      </c>
      <c r="B34" s="85" t="str">
        <f>[2]CCT!C41</f>
        <v>Divinópolis</v>
      </c>
      <c r="C34" s="18"/>
      <c r="D34" s="77"/>
      <c r="E34" s="17">
        <f t="shared" si="0"/>
        <v>0</v>
      </c>
      <c r="F34" s="78"/>
      <c r="G34" s="17"/>
      <c r="H34" s="77">
        <f t="shared" si="1"/>
        <v>0</v>
      </c>
      <c r="I34" s="21">
        <f>[2]CCT!J41</f>
        <v>3</v>
      </c>
      <c r="J34" s="77">
        <f>[2]CCT!I41</f>
        <v>876.66</v>
      </c>
      <c r="K34" s="17">
        <f>I34*J34</f>
        <v>2629.98</v>
      </c>
      <c r="L34" s="18"/>
      <c r="M34" s="77"/>
      <c r="N34" s="17">
        <f t="shared" si="3"/>
        <v>0</v>
      </c>
      <c r="O34" s="18"/>
      <c r="P34" s="77"/>
      <c r="Q34" s="80">
        <f t="shared" si="4"/>
        <v>0</v>
      </c>
      <c r="R34" s="66">
        <f t="shared" si="25"/>
        <v>3</v>
      </c>
      <c r="S34" s="67">
        <f t="shared" si="26"/>
        <v>2629.98</v>
      </c>
      <c r="T34" s="19"/>
      <c r="U34" s="19"/>
      <c r="V34" s="19"/>
      <c r="W34" s="19"/>
      <c r="X34" s="19"/>
      <c r="Y34" s="19"/>
      <c r="Z34" s="19"/>
      <c r="AA34" s="68">
        <f t="shared" si="27"/>
        <v>86.072072727272726</v>
      </c>
      <c r="AB34" s="67">
        <f t="shared" si="60"/>
        <v>2716.0520727272728</v>
      </c>
      <c r="AC34" s="67"/>
      <c r="AD34" s="67">
        <f>(VLOOKUP('Resumo Geral limpeza imposto cl'!A34,VATOTAL,6,FALSE)*20-1)*R34</f>
        <v>837</v>
      </c>
      <c r="AE34" s="67">
        <f t="shared" si="5"/>
        <v>214.2012</v>
      </c>
      <c r="AF34" s="67"/>
      <c r="AG34" s="67">
        <f t="shared" si="28"/>
        <v>9.36</v>
      </c>
      <c r="AH34" s="67">
        <f t="shared" si="61"/>
        <v>84.570000000000007</v>
      </c>
      <c r="AI34" s="67">
        <f t="shared" si="6"/>
        <v>0</v>
      </c>
      <c r="AJ34" s="67">
        <f t="shared" si="7"/>
        <v>0</v>
      </c>
      <c r="AK34" s="67">
        <v>0</v>
      </c>
      <c r="AL34" s="67">
        <f t="shared" si="29"/>
        <v>1145.1311999999998</v>
      </c>
      <c r="AM34" s="67">
        <f>C34*'[2]Uniforme Limpeza'!$Z$10+F34*'[2]Uniforme Limpeza'!$Z$11+I34*'[2]Uniforme Limpeza'!$Z$12+L34*'[2]Uniforme Limpeza'!$Z$12+O34*'[2]Uniforme Limpeza'!$Z$12</f>
        <v>119.28</v>
      </c>
      <c r="AN34" s="67">
        <f>I34*'[2]Materiais de Consumo'!$F$33+L34*'[2]Materiais de Consumo'!$F$34+O34*'[2]Materiais de Consumo'!$F$35</f>
        <v>123.87</v>
      </c>
      <c r="AO34" s="67">
        <f>'[2]Equipamentos  TOTAL'!$H$19*'Resumo Geral limpeza imposto cl'!F34+'Resumo Geral limpeza imposto cl'!I34*'[2]Equipamentos  TOTAL'!$I$11+'[2]Equipamentos  TOTAL'!$I$12*'Resumo Geral limpeza imposto cl'!L34+'Resumo Geral limpeza imposto cl'!O34*'[2]Equipamentos  TOTAL'!$I$13</f>
        <v>17.61</v>
      </c>
      <c r="AP34" s="67">
        <f>(I34*'[2]PRODUTOS DE LIMPEZA'!$I$36+L34*'[2]PRODUTOS DE LIMPEZA'!$I$37+O34*'[2]PRODUTOS DE LIMPEZA'!$I$38)</f>
        <v>540.75</v>
      </c>
      <c r="AQ34" s="67">
        <f t="shared" si="30"/>
        <v>801.51</v>
      </c>
      <c r="AR34" s="19">
        <f t="shared" si="31"/>
        <v>543.21041454545457</v>
      </c>
      <c r="AS34" s="19">
        <f t="shared" si="8"/>
        <v>40.740781090909088</v>
      </c>
      <c r="AT34" s="81">
        <f t="shared" si="9"/>
        <v>27.160520727272729</v>
      </c>
      <c r="AU34" s="19">
        <f t="shared" si="10"/>
        <v>5.432104145454546</v>
      </c>
      <c r="AV34" s="81">
        <f t="shared" si="11"/>
        <v>67.901301818181821</v>
      </c>
      <c r="AW34" s="19">
        <f t="shared" si="12"/>
        <v>217.28416581818183</v>
      </c>
      <c r="AX34" s="81">
        <f t="shared" si="13"/>
        <v>81.481562181818177</v>
      </c>
      <c r="AY34" s="19">
        <f t="shared" si="14"/>
        <v>16.296312436363639</v>
      </c>
      <c r="AZ34" s="19">
        <f t="shared" si="15"/>
        <v>999.5071627636363</v>
      </c>
      <c r="BA34" s="67">
        <f t="shared" si="32"/>
        <v>226.24713765818183</v>
      </c>
      <c r="BB34" s="67">
        <f t="shared" si="33"/>
        <v>75.506247621818176</v>
      </c>
      <c r="BC34" s="67">
        <f t="shared" si="34"/>
        <v>111.08652977454545</v>
      </c>
      <c r="BD34" s="67">
        <f t="shared" si="35"/>
        <v>412.83991505454543</v>
      </c>
      <c r="BE34" s="67">
        <f t="shared" si="36"/>
        <v>3.5308676945454547</v>
      </c>
      <c r="BF34" s="67">
        <f t="shared" si="37"/>
        <v>1.3580260363636365</v>
      </c>
      <c r="BG34" s="67">
        <f t="shared" si="16"/>
        <v>4.888893730909091</v>
      </c>
      <c r="BH34" s="67">
        <f t="shared" si="38"/>
        <v>20.370390545454544</v>
      </c>
      <c r="BI34" s="67">
        <f t="shared" si="39"/>
        <v>1.6296312436363636</v>
      </c>
      <c r="BJ34" s="67">
        <f t="shared" si="40"/>
        <v>0.81481562181818179</v>
      </c>
      <c r="BK34" s="67">
        <f t="shared" si="41"/>
        <v>9.5061822545454557</v>
      </c>
      <c r="BL34" s="67">
        <f t="shared" si="42"/>
        <v>3.5308676945454547</v>
      </c>
      <c r="BM34" s="67">
        <f t="shared" si="43"/>
        <v>116.79023912727273</v>
      </c>
      <c r="BN34" s="67">
        <f t="shared" si="44"/>
        <v>4.6172885236363639</v>
      </c>
      <c r="BO34" s="67">
        <f t="shared" si="45"/>
        <v>157.25941501090909</v>
      </c>
      <c r="BP34" s="67">
        <f t="shared" si="46"/>
        <v>226.24713765818183</v>
      </c>
      <c r="BQ34" s="67">
        <f t="shared" si="47"/>
        <v>37.753123810909088</v>
      </c>
      <c r="BR34" s="67">
        <f t="shared" si="48"/>
        <v>22.814837410909089</v>
      </c>
      <c r="BS34" s="67">
        <f t="shared" si="49"/>
        <v>8.9629718399999998</v>
      </c>
      <c r="BT34" s="67">
        <f t="shared" si="50"/>
        <v>0</v>
      </c>
      <c r="BU34" s="67">
        <f t="shared" si="51"/>
        <v>108.91368811636363</v>
      </c>
      <c r="BV34" s="67">
        <f t="shared" si="52"/>
        <v>404.69175883636365</v>
      </c>
      <c r="BW34" s="67">
        <f t="shared" si="53"/>
        <v>1979.187145396364</v>
      </c>
      <c r="BX34" s="67">
        <f t="shared" si="17"/>
        <v>1979.1871453963636</v>
      </c>
      <c r="BY34" s="67">
        <f t="shared" si="18"/>
        <v>6641.8804181236355</v>
      </c>
      <c r="BZ34" s="67">
        <f t="shared" si="54"/>
        <v>345.57</v>
      </c>
      <c r="CA34" s="70">
        <f t="shared" si="19"/>
        <v>3</v>
      </c>
      <c r="CB34" s="82">
        <f t="shared" si="20"/>
        <v>12.25</v>
      </c>
      <c r="CC34" s="20">
        <f t="shared" si="21"/>
        <v>3.4188034188034218</v>
      </c>
      <c r="CD34" s="69">
        <f t="shared" si="55"/>
        <v>247.23591173072276</v>
      </c>
      <c r="CE34" s="20">
        <f t="shared" si="22"/>
        <v>8.6609686609686669</v>
      </c>
      <c r="CF34" s="73">
        <f t="shared" si="23"/>
        <v>626.3309763844976</v>
      </c>
      <c r="CG34" s="20">
        <f t="shared" si="24"/>
        <v>1.8803418803418819</v>
      </c>
      <c r="CH34" s="67">
        <f t="shared" si="56"/>
        <v>135.97975145189753</v>
      </c>
      <c r="CI34" s="67">
        <f t="shared" si="57"/>
        <v>244.20000000000002</v>
      </c>
      <c r="CJ34" s="67">
        <f t="shared" si="58"/>
        <v>1599.3166395671178</v>
      </c>
      <c r="CK34" s="74">
        <f t="shared" si="59"/>
        <v>8241.1970576907534</v>
      </c>
    </row>
    <row r="35" spans="1:90" ht="15" customHeight="1">
      <c r="A35" s="75" t="str">
        <f>[2]CCT!D42</f>
        <v>Região de São Lourenço</v>
      </c>
      <c r="B35" s="76" t="str">
        <f>[2]CCT!C42</f>
        <v>Formiga</v>
      </c>
      <c r="C35" s="18"/>
      <c r="D35" s="77"/>
      <c r="E35" s="17">
        <f t="shared" si="0"/>
        <v>0</v>
      </c>
      <c r="F35" s="78"/>
      <c r="G35" s="17"/>
      <c r="H35" s="77">
        <f t="shared" si="1"/>
        <v>0</v>
      </c>
      <c r="I35" s="21">
        <f>[2]CCT!J42</f>
        <v>1</v>
      </c>
      <c r="J35" s="77">
        <f>[2]CCT!I42</f>
        <v>848.57</v>
      </c>
      <c r="K35" s="17">
        <f t="shared" si="2"/>
        <v>848.57</v>
      </c>
      <c r="L35" s="21">
        <f>[2]CCT!L42</f>
        <v>1</v>
      </c>
      <c r="M35" s="77">
        <f>[2]CCT!K42</f>
        <v>424.28</v>
      </c>
      <c r="N35" s="17">
        <f t="shared" si="3"/>
        <v>424.28</v>
      </c>
      <c r="O35" s="18"/>
      <c r="P35" s="77"/>
      <c r="Q35" s="80">
        <f t="shared" si="4"/>
        <v>0</v>
      </c>
      <c r="R35" s="66">
        <f t="shared" si="25"/>
        <v>2</v>
      </c>
      <c r="S35" s="67">
        <f t="shared" si="26"/>
        <v>1272.8499999999999</v>
      </c>
      <c r="T35" s="19"/>
      <c r="U35" s="19"/>
      <c r="V35" s="19"/>
      <c r="W35" s="19"/>
      <c r="X35" s="19"/>
      <c r="Y35" s="19"/>
      <c r="Z35" s="19"/>
      <c r="AA35" s="68">
        <f t="shared" si="27"/>
        <v>41.656909090909089</v>
      </c>
      <c r="AB35" s="67">
        <f t="shared" si="60"/>
        <v>1314.5069090909089</v>
      </c>
      <c r="AC35" s="67"/>
      <c r="AD35" s="67">
        <f>(VLOOKUP('Resumo Geral limpeza imposto cl'!A35,VATOTAL,6,FALSE)*20-1)*R35</f>
        <v>558</v>
      </c>
      <c r="AE35" s="67">
        <f t="shared" si="5"/>
        <v>171.62900000000002</v>
      </c>
      <c r="AF35" s="67"/>
      <c r="AG35" s="67">
        <f t="shared" si="28"/>
        <v>6.24</v>
      </c>
      <c r="AH35" s="67">
        <v>0</v>
      </c>
      <c r="AI35" s="67">
        <f t="shared" si="6"/>
        <v>0</v>
      </c>
      <c r="AJ35" s="67">
        <f t="shared" si="7"/>
        <v>0</v>
      </c>
      <c r="AK35" s="67">
        <v>0</v>
      </c>
      <c r="AL35" s="67">
        <f t="shared" si="29"/>
        <v>735.86900000000003</v>
      </c>
      <c r="AM35" s="67">
        <f>C35*'[2]Uniforme Limpeza'!$Z$10+F35*'[2]Uniforme Limpeza'!$Z$11+I35*'[2]Uniforme Limpeza'!$Z$12+L35*'[2]Uniforme Limpeza'!$Z$12+O35*'[2]Uniforme Limpeza'!$Z$12</f>
        <v>79.52</v>
      </c>
      <c r="AN35" s="67">
        <f>I35*'[2]Materiais de Consumo'!$F$33+L35*'[2]Materiais de Consumo'!$F$34+O35*'[2]Materiais de Consumo'!$F$35</f>
        <v>61.94</v>
      </c>
      <c r="AO35" s="67">
        <f>'[2]Equipamentos  TOTAL'!$H$19*'Resumo Geral limpeza imposto cl'!F35+'Resumo Geral limpeza imposto cl'!I35*'[2]Equipamentos  TOTAL'!$I$11+'[2]Equipamentos  TOTAL'!$I$12*'Resumo Geral limpeza imposto cl'!L35+'Resumo Geral limpeza imposto cl'!O35*'[2]Equipamentos  TOTAL'!$I$13</f>
        <v>8.81</v>
      </c>
      <c r="AP35" s="67">
        <f>(I35*'[2]PRODUTOS DE LIMPEZA'!$I$36+L35*'[2]PRODUTOS DE LIMPEZA'!$I$37+O35*'[2]PRODUTOS DE LIMPEZA'!$I$38)</f>
        <v>270.38</v>
      </c>
      <c r="AQ35" s="67">
        <f t="shared" si="30"/>
        <v>420.65</v>
      </c>
      <c r="AR35" s="19">
        <f t="shared" si="31"/>
        <v>262.90138181818179</v>
      </c>
      <c r="AS35" s="19">
        <f t="shared" si="8"/>
        <v>19.717603636363634</v>
      </c>
      <c r="AT35" s="81">
        <f t="shared" si="9"/>
        <v>13.145069090909089</v>
      </c>
      <c r="AU35" s="19">
        <f t="shared" si="10"/>
        <v>2.6290138181818179</v>
      </c>
      <c r="AV35" s="81">
        <f t="shared" si="11"/>
        <v>32.862672727272724</v>
      </c>
      <c r="AW35" s="19">
        <f t="shared" si="12"/>
        <v>105.16055272727272</v>
      </c>
      <c r="AX35" s="81">
        <f t="shared" si="13"/>
        <v>39.435207272727268</v>
      </c>
      <c r="AY35" s="19">
        <f t="shared" si="14"/>
        <v>7.8870414545454537</v>
      </c>
      <c r="AZ35" s="19">
        <f t="shared" si="15"/>
        <v>483.73854254545449</v>
      </c>
      <c r="BA35" s="67">
        <f t="shared" si="32"/>
        <v>109.49842552727272</v>
      </c>
      <c r="BB35" s="67">
        <f t="shared" si="33"/>
        <v>36.543292072727269</v>
      </c>
      <c r="BC35" s="67">
        <f t="shared" si="34"/>
        <v>53.763332581818176</v>
      </c>
      <c r="BD35" s="67">
        <f t="shared" si="35"/>
        <v>199.80505018181816</v>
      </c>
      <c r="BE35" s="67">
        <f t="shared" si="36"/>
        <v>1.7088589818181816</v>
      </c>
      <c r="BF35" s="67">
        <f t="shared" si="37"/>
        <v>0.65725345454545447</v>
      </c>
      <c r="BG35" s="67">
        <f t="shared" si="16"/>
        <v>2.3661124363636361</v>
      </c>
      <c r="BH35" s="67">
        <f t="shared" si="38"/>
        <v>9.8588018181818171</v>
      </c>
      <c r="BI35" s="67">
        <f t="shared" si="39"/>
        <v>0.78870414545454526</v>
      </c>
      <c r="BJ35" s="67">
        <f t="shared" si="40"/>
        <v>0.39435207272727263</v>
      </c>
      <c r="BK35" s="67">
        <f t="shared" si="41"/>
        <v>4.6007741818181813</v>
      </c>
      <c r="BL35" s="67">
        <f t="shared" si="42"/>
        <v>1.7088589818181816</v>
      </c>
      <c r="BM35" s="67">
        <f t="shared" si="43"/>
        <v>56.523797090909078</v>
      </c>
      <c r="BN35" s="67">
        <f t="shared" si="44"/>
        <v>2.2346617454545452</v>
      </c>
      <c r="BO35" s="67">
        <f t="shared" si="45"/>
        <v>76.109950036363628</v>
      </c>
      <c r="BP35" s="67">
        <f t="shared" si="46"/>
        <v>109.49842552727272</v>
      </c>
      <c r="BQ35" s="67">
        <f t="shared" si="47"/>
        <v>18.271646036363634</v>
      </c>
      <c r="BR35" s="67">
        <f t="shared" si="48"/>
        <v>11.041858036363635</v>
      </c>
      <c r="BS35" s="67">
        <f t="shared" si="49"/>
        <v>4.3378727999999995</v>
      </c>
      <c r="BT35" s="67">
        <f t="shared" si="50"/>
        <v>0</v>
      </c>
      <c r="BU35" s="67">
        <f t="shared" si="51"/>
        <v>52.711727054545442</v>
      </c>
      <c r="BV35" s="67">
        <f t="shared" si="52"/>
        <v>195.86152945454543</v>
      </c>
      <c r="BW35" s="67">
        <f t="shared" si="53"/>
        <v>957.88118465454556</v>
      </c>
      <c r="BX35" s="67">
        <f t="shared" si="17"/>
        <v>957.88118465454534</v>
      </c>
      <c r="BY35" s="67">
        <f t="shared" si="18"/>
        <v>3428.9070937454544</v>
      </c>
      <c r="BZ35" s="67">
        <f t="shared" si="54"/>
        <v>230.38</v>
      </c>
      <c r="CA35" s="70">
        <f t="shared" si="19"/>
        <v>2</v>
      </c>
      <c r="CB35" s="82">
        <f t="shared" si="20"/>
        <v>11.25</v>
      </c>
      <c r="CC35" s="20">
        <f t="shared" si="21"/>
        <v>2.2535211267605644</v>
      </c>
      <c r="CD35" s="69">
        <f t="shared" si="55"/>
        <v>86.131540140742672</v>
      </c>
      <c r="CE35" s="20">
        <f t="shared" si="22"/>
        <v>8.5633802816901436</v>
      </c>
      <c r="CF35" s="73">
        <f t="shared" si="23"/>
        <v>327.29985253482215</v>
      </c>
      <c r="CG35" s="20">
        <f t="shared" si="24"/>
        <v>1.8591549295774654</v>
      </c>
      <c r="CH35" s="67">
        <f t="shared" si="56"/>
        <v>71.058520616112702</v>
      </c>
      <c r="CI35" s="67">
        <f t="shared" si="57"/>
        <v>162.80000000000001</v>
      </c>
      <c r="CJ35" s="67">
        <f t="shared" si="58"/>
        <v>877.6699132916774</v>
      </c>
      <c r="CK35" s="74">
        <f t="shared" si="59"/>
        <v>4306.5770070371318</v>
      </c>
    </row>
    <row r="36" spans="1:90" ht="15" customHeight="1">
      <c r="A36" s="84" t="str">
        <f>[2]CCT!D43</f>
        <v>Região Uberaba</v>
      </c>
      <c r="B36" s="76" t="str">
        <f>[2]CCT!C43</f>
        <v>Frutal</v>
      </c>
      <c r="C36" s="18"/>
      <c r="D36" s="77"/>
      <c r="E36" s="17">
        <f t="shared" si="0"/>
        <v>0</v>
      </c>
      <c r="F36" s="78"/>
      <c r="G36" s="17"/>
      <c r="H36" s="77">
        <f t="shared" si="1"/>
        <v>0</v>
      </c>
      <c r="I36" s="18"/>
      <c r="J36" s="77"/>
      <c r="K36" s="17">
        <f t="shared" si="2"/>
        <v>0</v>
      </c>
      <c r="L36" s="18"/>
      <c r="M36" s="77"/>
      <c r="N36" s="17">
        <f t="shared" si="3"/>
        <v>0</v>
      </c>
      <c r="O36" s="21">
        <f>[2]CCT!N43</f>
        <v>1</v>
      </c>
      <c r="P36" s="77">
        <f>[2]CCT!M43</f>
        <v>212.14</v>
      </c>
      <c r="Q36" s="80">
        <f t="shared" si="4"/>
        <v>212.14</v>
      </c>
      <c r="R36" s="66">
        <f t="shared" si="25"/>
        <v>1</v>
      </c>
      <c r="S36" s="67">
        <f t="shared" si="26"/>
        <v>212.14</v>
      </c>
      <c r="T36" s="19"/>
      <c r="U36" s="19"/>
      <c r="V36" s="19"/>
      <c r="W36" s="19"/>
      <c r="X36" s="19"/>
      <c r="Y36" s="19"/>
      <c r="Z36" s="19"/>
      <c r="AA36" s="68">
        <f t="shared" si="27"/>
        <v>6.9427636363636358</v>
      </c>
      <c r="AB36" s="67">
        <f t="shared" si="60"/>
        <v>219.08276363636361</v>
      </c>
      <c r="AC36" s="67"/>
      <c r="AD36" s="67">
        <f>(VLOOKUP('Resumo Geral limpeza imposto cl'!A36,VATOTAL,6,FALSE)*20-1)*R36</f>
        <v>279</v>
      </c>
      <c r="AE36" s="67">
        <f t="shared" ref="AE36:AE67" si="62">(VLOOKUP(B36,valetransporte1,4,FALSE)*(2*20*R36))-(IF(S36*6%&lt;=(VLOOKUP(B36,valetransporte1,4,FALSE)*(2*20*R36)),S36*6%,VLOOKUP(B36,valetransporte1,4,FALSE)*(2*20*R36)))</f>
        <v>111.27160000000001</v>
      </c>
      <c r="AF36" s="67"/>
      <c r="AG36" s="67">
        <f t="shared" si="28"/>
        <v>3.12</v>
      </c>
      <c r="AH36" s="67">
        <f t="shared" ref="AH36:AH67" si="63">VLOOKUP(A36,VATOTAL,2,FALSE)*R36</f>
        <v>28.19</v>
      </c>
      <c r="AI36" s="67">
        <f t="shared" ref="AI36:AI67" si="64">VLOOKUP(A36,VATOTAL,3,FALSE)*R36</f>
        <v>0</v>
      </c>
      <c r="AJ36" s="67">
        <f t="shared" ref="AJ36:AJ67" si="65">VLOOKUP(A36,VATOTAL,4,FALSE)*R36</f>
        <v>0</v>
      </c>
      <c r="AK36" s="67">
        <v>0</v>
      </c>
      <c r="AL36" s="67">
        <f t="shared" si="29"/>
        <v>421.58160000000004</v>
      </c>
      <c r="AM36" s="67">
        <f>C36*'[2]Uniforme Limpeza'!$Z$10+F36*'[2]Uniforme Limpeza'!$Z$11+I36*'[2]Uniforme Limpeza'!$Z$12+L36*'[2]Uniforme Limpeza'!$Z$12+O36*'[2]Uniforme Limpeza'!$Z$12</f>
        <v>39.76</v>
      </c>
      <c r="AN36" s="67">
        <f>I36*'[2]Materiais de Consumo'!$F$33+L36*'[2]Materiais de Consumo'!$F$34+O36*'[2]Materiais de Consumo'!$F$35</f>
        <v>10.32</v>
      </c>
      <c r="AO36" s="67">
        <f>'[2]Equipamentos  TOTAL'!$H$19*'Resumo Geral limpeza imposto cl'!F36+'Resumo Geral limpeza imposto cl'!I36*'[2]Equipamentos  TOTAL'!$I$11+'[2]Equipamentos  TOTAL'!$I$12*'Resumo Geral limpeza imposto cl'!L36+'Resumo Geral limpeza imposto cl'!O36*'[2]Equipamentos  TOTAL'!$I$13</f>
        <v>1.47</v>
      </c>
      <c r="AP36" s="67">
        <f>(I36*'[2]PRODUTOS DE LIMPEZA'!$I$36+L36*'[2]PRODUTOS DE LIMPEZA'!$I$37+O36*'[2]PRODUTOS DE LIMPEZA'!$I$38)</f>
        <v>45.06</v>
      </c>
      <c r="AQ36" s="67">
        <f t="shared" si="30"/>
        <v>96.61</v>
      </c>
      <c r="AR36" s="19">
        <f t="shared" si="31"/>
        <v>43.816552727272722</v>
      </c>
      <c r="AS36" s="19">
        <f t="shared" si="8"/>
        <v>3.2862414545454541</v>
      </c>
      <c r="AT36" s="81">
        <f t="shared" si="9"/>
        <v>2.1908276363636361</v>
      </c>
      <c r="AU36" s="19">
        <f t="shared" si="10"/>
        <v>0.43816552727272723</v>
      </c>
      <c r="AV36" s="81">
        <f t="shared" si="11"/>
        <v>5.4770690909090902</v>
      </c>
      <c r="AW36" s="19">
        <f t="shared" si="12"/>
        <v>17.526621090909089</v>
      </c>
      <c r="AX36" s="81">
        <f t="shared" si="13"/>
        <v>6.5724829090909083</v>
      </c>
      <c r="AY36" s="19">
        <f t="shared" si="14"/>
        <v>1.3144965818181817</v>
      </c>
      <c r="AZ36" s="19">
        <f t="shared" si="15"/>
        <v>80.622457018181805</v>
      </c>
      <c r="BA36" s="67">
        <f t="shared" si="32"/>
        <v>18.249594210909088</v>
      </c>
      <c r="BB36" s="67">
        <f t="shared" si="33"/>
        <v>6.0905008290909084</v>
      </c>
      <c r="BC36" s="67">
        <f t="shared" si="34"/>
        <v>8.9604850327272718</v>
      </c>
      <c r="BD36" s="67">
        <f t="shared" si="35"/>
        <v>33.300580072727264</v>
      </c>
      <c r="BE36" s="67">
        <f t="shared" si="36"/>
        <v>0.28480759272727268</v>
      </c>
      <c r="BF36" s="67">
        <f t="shared" si="37"/>
        <v>0.10954138181818181</v>
      </c>
      <c r="BG36" s="67">
        <f t="shared" ref="BG36:BG67" si="66">SUM(BE36:BF36)</f>
        <v>0.39434897454545448</v>
      </c>
      <c r="BH36" s="67">
        <f t="shared" si="38"/>
        <v>1.6431207272727271</v>
      </c>
      <c r="BI36" s="67">
        <f t="shared" si="39"/>
        <v>0.13144965818181814</v>
      </c>
      <c r="BJ36" s="67">
        <f t="shared" si="40"/>
        <v>6.572482909090907E-2</v>
      </c>
      <c r="BK36" s="67">
        <f t="shared" si="41"/>
        <v>0.76678967272727261</v>
      </c>
      <c r="BL36" s="67">
        <f t="shared" si="42"/>
        <v>0.28480759272727268</v>
      </c>
      <c r="BM36" s="67">
        <f t="shared" si="43"/>
        <v>9.4205588363636341</v>
      </c>
      <c r="BN36" s="67">
        <f t="shared" si="44"/>
        <v>0.37244069818181813</v>
      </c>
      <c r="BO36" s="67">
        <f t="shared" si="45"/>
        <v>12.684892014545451</v>
      </c>
      <c r="BP36" s="67">
        <f t="shared" si="46"/>
        <v>18.249594210909088</v>
      </c>
      <c r="BQ36" s="67">
        <f t="shared" si="47"/>
        <v>3.0452504145454542</v>
      </c>
      <c r="BR36" s="67">
        <f t="shared" si="48"/>
        <v>1.8402952145454543</v>
      </c>
      <c r="BS36" s="67">
        <f t="shared" si="49"/>
        <v>0.72297311999999991</v>
      </c>
      <c r="BT36" s="67">
        <f t="shared" si="50"/>
        <v>0</v>
      </c>
      <c r="BU36" s="67">
        <f t="shared" si="51"/>
        <v>8.7852188218181801</v>
      </c>
      <c r="BV36" s="67">
        <f t="shared" si="52"/>
        <v>32.643331781818176</v>
      </c>
      <c r="BW36" s="67">
        <f t="shared" si="53"/>
        <v>159.6456098618182</v>
      </c>
      <c r="BX36" s="67">
        <f t="shared" si="17"/>
        <v>159.64560986181817</v>
      </c>
      <c r="BY36" s="67">
        <f t="shared" si="18"/>
        <v>896.91997349818189</v>
      </c>
      <c r="BZ36" s="67">
        <f t="shared" si="54"/>
        <v>115.19</v>
      </c>
      <c r="CA36" s="70">
        <f t="shared" ref="CA36:CA67" si="67">VLOOKUP(B36,ISS_LIMPEZA,2,FALSE)*100</f>
        <v>2</v>
      </c>
      <c r="CB36" s="82">
        <f t="shared" si="20"/>
        <v>11.25</v>
      </c>
      <c r="CC36" s="20">
        <f t="shared" si="21"/>
        <v>2.2535211267605644</v>
      </c>
      <c r="CD36" s="69">
        <f t="shared" si="55"/>
        <v>24.642478276015382</v>
      </c>
      <c r="CE36" s="20">
        <f t="shared" si="22"/>
        <v>8.5633802816901436</v>
      </c>
      <c r="CF36" s="73">
        <f>((BY36+BZ36+CI36)*CE36)%</f>
        <v>93.641417448858434</v>
      </c>
      <c r="CG36" s="20">
        <f t="shared" si="24"/>
        <v>1.8591549295774654</v>
      </c>
      <c r="CH36" s="67">
        <f t="shared" si="56"/>
        <v>20.330044577712687</v>
      </c>
      <c r="CI36" s="67">
        <f t="shared" si="57"/>
        <v>81.400000000000006</v>
      </c>
      <c r="CJ36" s="67">
        <f t="shared" si="58"/>
        <v>335.20394030258649</v>
      </c>
      <c r="CK36" s="74">
        <f t="shared" si="59"/>
        <v>1232.1239138007684</v>
      </c>
    </row>
    <row r="37" spans="1:90" ht="15" customHeight="1">
      <c r="A37" s="84" t="str">
        <f>[2]CCT!D44</f>
        <v>Gov. Valadares</v>
      </c>
      <c r="B37" s="76" t="str">
        <f>[2]CCT!C44</f>
        <v>Governador Valadares</v>
      </c>
      <c r="C37" s="18"/>
      <c r="D37" s="77"/>
      <c r="E37" s="17">
        <f t="shared" si="0"/>
        <v>0</v>
      </c>
      <c r="F37" s="78"/>
      <c r="G37" s="17"/>
      <c r="H37" s="77">
        <f t="shared" si="1"/>
        <v>0</v>
      </c>
      <c r="I37" s="21">
        <f>[2]CCT!J44</f>
        <v>2</v>
      </c>
      <c r="J37" s="77">
        <f>[2]CCT!I44</f>
        <v>876.66</v>
      </c>
      <c r="K37" s="17">
        <f t="shared" si="2"/>
        <v>1753.32</v>
      </c>
      <c r="L37" s="21">
        <f>[2]CCT!L44</f>
        <v>1</v>
      </c>
      <c r="M37" s="77">
        <f>[2]CCT!K44</f>
        <v>438.33</v>
      </c>
      <c r="N37" s="17">
        <f t="shared" si="3"/>
        <v>438.33</v>
      </c>
      <c r="O37" s="18"/>
      <c r="P37" s="77"/>
      <c r="Q37" s="80">
        <f t="shared" si="4"/>
        <v>0</v>
      </c>
      <c r="R37" s="66">
        <f t="shared" si="25"/>
        <v>3</v>
      </c>
      <c r="S37" s="67">
        <f t="shared" si="26"/>
        <v>2191.65</v>
      </c>
      <c r="T37" s="19"/>
      <c r="U37" s="19"/>
      <c r="V37" s="19"/>
      <c r="W37" s="19"/>
      <c r="X37" s="19"/>
      <c r="Y37" s="19"/>
      <c r="Z37" s="19"/>
      <c r="AA37" s="68">
        <f t="shared" si="27"/>
        <v>71.726727272727274</v>
      </c>
      <c r="AB37" s="67">
        <f t="shared" si="60"/>
        <v>2263.3767272727273</v>
      </c>
      <c r="AC37" s="67"/>
      <c r="AD37" s="67">
        <f>(VLOOKUP('Resumo Geral limpeza imposto cl'!A37,VATOTAL,6,FALSE)*20-1)*R37</f>
        <v>837</v>
      </c>
      <c r="AE37" s="67">
        <f t="shared" si="62"/>
        <v>240.501</v>
      </c>
      <c r="AF37" s="67"/>
      <c r="AG37" s="67">
        <f t="shared" si="28"/>
        <v>9.36</v>
      </c>
      <c r="AH37" s="67">
        <f t="shared" si="63"/>
        <v>84.570000000000007</v>
      </c>
      <c r="AI37" s="67">
        <f t="shared" si="64"/>
        <v>0</v>
      </c>
      <c r="AJ37" s="67">
        <f t="shared" si="65"/>
        <v>0</v>
      </c>
      <c r="AK37" s="67">
        <v>0</v>
      </c>
      <c r="AL37" s="67">
        <f t="shared" si="29"/>
        <v>1171.4309999999998</v>
      </c>
      <c r="AM37" s="67">
        <f>C37*'[2]Uniforme Limpeza'!$Z$10+F37*'[2]Uniforme Limpeza'!$Z$11+I37*'[2]Uniforme Limpeza'!$Z$12+L37*'[2]Uniforme Limpeza'!$Z$12+O37*'[2]Uniforme Limpeza'!$Z$12</f>
        <v>119.28</v>
      </c>
      <c r="AN37" s="67">
        <f>I37*'[2]Materiais de Consumo'!$F$33+L37*'[2]Materiais de Consumo'!$F$34+O37*'[2]Materiais de Consumo'!$F$35</f>
        <v>103.22999999999999</v>
      </c>
      <c r="AO37" s="67">
        <f>'[2]Equipamentos  TOTAL'!$H$19*'Resumo Geral limpeza imposto cl'!F37+'Resumo Geral limpeza imposto cl'!I37*'[2]Equipamentos  TOTAL'!$I$11+'[2]Equipamentos  TOTAL'!$I$12*'Resumo Geral limpeza imposto cl'!L37+'Resumo Geral limpeza imposto cl'!O37*'[2]Equipamentos  TOTAL'!$I$13</f>
        <v>14.68</v>
      </c>
      <c r="AP37" s="67">
        <f>(I37*'[2]PRODUTOS DE LIMPEZA'!$I$36+L37*'[2]PRODUTOS DE LIMPEZA'!$I$37+O37*'[2]PRODUTOS DE LIMPEZA'!$I$38)</f>
        <v>450.63</v>
      </c>
      <c r="AQ37" s="67">
        <f t="shared" si="30"/>
        <v>687.81999999999994</v>
      </c>
      <c r="AR37" s="19">
        <f t="shared" si="31"/>
        <v>452.67534545454549</v>
      </c>
      <c r="AS37" s="19">
        <f t="shared" si="8"/>
        <v>33.950650909090911</v>
      </c>
      <c r="AT37" s="81">
        <f t="shared" si="9"/>
        <v>22.633767272727273</v>
      </c>
      <c r="AU37" s="19">
        <f t="shared" si="10"/>
        <v>4.5267534545454549</v>
      </c>
      <c r="AV37" s="81">
        <f t="shared" si="11"/>
        <v>56.584418181818187</v>
      </c>
      <c r="AW37" s="19">
        <f t="shared" si="12"/>
        <v>181.07013818181818</v>
      </c>
      <c r="AX37" s="81">
        <f t="shared" si="13"/>
        <v>67.901301818181821</v>
      </c>
      <c r="AY37" s="19">
        <f t="shared" si="14"/>
        <v>13.580260363636365</v>
      </c>
      <c r="AZ37" s="19">
        <f t="shared" si="15"/>
        <v>832.92263563636357</v>
      </c>
      <c r="BA37" s="67">
        <f t="shared" si="32"/>
        <v>188.53928138181817</v>
      </c>
      <c r="BB37" s="67">
        <f t="shared" si="33"/>
        <v>62.921873018181813</v>
      </c>
      <c r="BC37" s="67">
        <f t="shared" si="34"/>
        <v>92.57210814545455</v>
      </c>
      <c r="BD37" s="67">
        <f t="shared" si="35"/>
        <v>344.03326254545453</v>
      </c>
      <c r="BE37" s="67">
        <f t="shared" si="36"/>
        <v>2.9423897454545456</v>
      </c>
      <c r="BF37" s="67">
        <f t="shared" si="37"/>
        <v>1.1316883636363637</v>
      </c>
      <c r="BG37" s="67">
        <f t="shared" si="66"/>
        <v>4.0740781090909088</v>
      </c>
      <c r="BH37" s="67">
        <f t="shared" si="38"/>
        <v>16.975325454545455</v>
      </c>
      <c r="BI37" s="67">
        <f t="shared" si="39"/>
        <v>1.3580260363636363</v>
      </c>
      <c r="BJ37" s="67">
        <f t="shared" si="40"/>
        <v>0.67901301818181814</v>
      </c>
      <c r="BK37" s="67">
        <f t="shared" si="41"/>
        <v>7.9218185454545456</v>
      </c>
      <c r="BL37" s="67">
        <f t="shared" si="42"/>
        <v>2.9423897454545456</v>
      </c>
      <c r="BM37" s="67">
        <f t="shared" si="43"/>
        <v>97.325199272727261</v>
      </c>
      <c r="BN37" s="67">
        <f t="shared" si="44"/>
        <v>3.8477404363636363</v>
      </c>
      <c r="BO37" s="67">
        <f t="shared" si="45"/>
        <v>131.0495125090909</v>
      </c>
      <c r="BP37" s="67">
        <f t="shared" si="46"/>
        <v>188.53928138181817</v>
      </c>
      <c r="BQ37" s="67">
        <f t="shared" si="47"/>
        <v>31.460936509090907</v>
      </c>
      <c r="BR37" s="67">
        <f t="shared" si="48"/>
        <v>19.012364509090908</v>
      </c>
      <c r="BS37" s="67">
        <f t="shared" si="49"/>
        <v>7.4691432000000004</v>
      </c>
      <c r="BT37" s="67">
        <f t="shared" si="50"/>
        <v>0</v>
      </c>
      <c r="BU37" s="67">
        <f t="shared" si="51"/>
        <v>90.761406763636359</v>
      </c>
      <c r="BV37" s="67">
        <f t="shared" si="52"/>
        <v>337.24313236363633</v>
      </c>
      <c r="BW37" s="67">
        <f t="shared" si="53"/>
        <v>1649.3226211636368</v>
      </c>
      <c r="BX37" s="67">
        <f t="shared" si="17"/>
        <v>1649.3226211636363</v>
      </c>
      <c r="BY37" s="67">
        <f t="shared" si="18"/>
        <v>5771.9503484363631</v>
      </c>
      <c r="BZ37" s="67">
        <f t="shared" si="54"/>
        <v>345.57</v>
      </c>
      <c r="CA37" s="70">
        <f t="shared" si="67"/>
        <v>5</v>
      </c>
      <c r="CB37" s="82">
        <f t="shared" si="20"/>
        <v>14.25</v>
      </c>
      <c r="CC37" s="20">
        <f t="shared" si="21"/>
        <v>5.8309037900874632</v>
      </c>
      <c r="CD37" s="69">
        <f t="shared" si="55"/>
        <v>370.94579291174125</v>
      </c>
      <c r="CE37" s="20">
        <f t="shared" si="22"/>
        <v>8.8629737609329435</v>
      </c>
      <c r="CF37" s="73">
        <f t="shared" ref="CF37:CF100" si="68">((BY37+BZ37+CI37)*CE37)%</f>
        <v>563.83760522584669</v>
      </c>
      <c r="CG37" s="20">
        <f t="shared" si="24"/>
        <v>1.9241982507288626</v>
      </c>
      <c r="CH37" s="67">
        <f t="shared" si="56"/>
        <v>122.4121116608746</v>
      </c>
      <c r="CI37" s="67">
        <f t="shared" si="57"/>
        <v>244.20000000000002</v>
      </c>
      <c r="CJ37" s="67">
        <f t="shared" si="58"/>
        <v>1646.9655097984628</v>
      </c>
      <c r="CK37" s="74">
        <f t="shared" si="59"/>
        <v>7418.9158582348264</v>
      </c>
    </row>
    <row r="38" spans="1:90" ht="15" customHeight="1">
      <c r="A38" s="84" t="str">
        <f>[2]CCT!D45</f>
        <v>Fethemg Interior</v>
      </c>
      <c r="B38" s="76" t="str">
        <f>[2]CCT!C45</f>
        <v>Guanhães</v>
      </c>
      <c r="C38" s="18"/>
      <c r="D38" s="77"/>
      <c r="E38" s="17">
        <f t="shared" si="0"/>
        <v>0</v>
      </c>
      <c r="F38" s="78"/>
      <c r="G38" s="17"/>
      <c r="H38" s="77">
        <f t="shared" si="1"/>
        <v>0</v>
      </c>
      <c r="I38" s="18"/>
      <c r="J38" s="77"/>
      <c r="K38" s="17">
        <f t="shared" si="2"/>
        <v>0</v>
      </c>
      <c r="L38" s="18"/>
      <c r="M38" s="77"/>
      <c r="N38" s="17">
        <f t="shared" si="3"/>
        <v>0</v>
      </c>
      <c r="O38" s="21">
        <f>[2]CCT!N45</f>
        <v>1</v>
      </c>
      <c r="P38" s="77">
        <f>[2]CCT!M45</f>
        <v>212.14</v>
      </c>
      <c r="Q38" s="80">
        <f t="shared" si="4"/>
        <v>212.14</v>
      </c>
      <c r="R38" s="66">
        <f t="shared" si="25"/>
        <v>1</v>
      </c>
      <c r="S38" s="67">
        <f t="shared" si="26"/>
        <v>212.14</v>
      </c>
      <c r="T38" s="19"/>
      <c r="U38" s="19"/>
      <c r="V38" s="19"/>
      <c r="W38" s="19"/>
      <c r="X38" s="19"/>
      <c r="Y38" s="19"/>
      <c r="Z38" s="19"/>
      <c r="AA38" s="68">
        <f t="shared" si="27"/>
        <v>6.9427636363636358</v>
      </c>
      <c r="AB38" s="67">
        <f t="shared" si="60"/>
        <v>219.08276363636361</v>
      </c>
      <c r="AC38" s="67"/>
      <c r="AD38" s="67">
        <f>(VLOOKUP('Resumo Geral limpeza imposto cl'!A38,VATOTAL,6,FALSE)*20-1)*R38</f>
        <v>279</v>
      </c>
      <c r="AE38" s="67">
        <f t="shared" si="62"/>
        <v>111.27160000000001</v>
      </c>
      <c r="AF38" s="67"/>
      <c r="AG38" s="67">
        <f t="shared" si="28"/>
        <v>3.12</v>
      </c>
      <c r="AH38" s="67">
        <f t="shared" si="63"/>
        <v>0</v>
      </c>
      <c r="AI38" s="67">
        <f t="shared" si="64"/>
        <v>8.43</v>
      </c>
      <c r="AJ38" s="67">
        <f t="shared" si="65"/>
        <v>0</v>
      </c>
      <c r="AK38" s="67">
        <v>0</v>
      </c>
      <c r="AL38" s="67">
        <f t="shared" si="29"/>
        <v>401.82160000000005</v>
      </c>
      <c r="AM38" s="67">
        <f>C38*'[2]Uniforme Limpeza'!$Z$10+F38*'[2]Uniforme Limpeza'!$Z$11+I38*'[2]Uniforme Limpeza'!$Z$12+L38*'[2]Uniforme Limpeza'!$Z$12+O38*'[2]Uniforme Limpeza'!$Z$12</f>
        <v>39.76</v>
      </c>
      <c r="AN38" s="67">
        <f>I38*'[2]Materiais de Consumo'!$F$33+L38*'[2]Materiais de Consumo'!$F$34+O38*'[2]Materiais de Consumo'!$F$35</f>
        <v>10.32</v>
      </c>
      <c r="AO38" s="67">
        <f>'[2]Equipamentos  TOTAL'!$H$19*'Resumo Geral limpeza imposto cl'!F38+'Resumo Geral limpeza imposto cl'!I38*'[2]Equipamentos  TOTAL'!$I$11+'[2]Equipamentos  TOTAL'!$I$12*'Resumo Geral limpeza imposto cl'!L38+'Resumo Geral limpeza imposto cl'!O38*'[2]Equipamentos  TOTAL'!$I$13</f>
        <v>1.47</v>
      </c>
      <c r="AP38" s="67">
        <f>(I38*'[2]PRODUTOS DE LIMPEZA'!$I$36+L38*'[2]PRODUTOS DE LIMPEZA'!$I$37+O38*'[2]PRODUTOS DE LIMPEZA'!$I$38)</f>
        <v>45.06</v>
      </c>
      <c r="AQ38" s="67">
        <f t="shared" si="30"/>
        <v>96.61</v>
      </c>
      <c r="AR38" s="19">
        <f t="shared" si="31"/>
        <v>43.816552727272722</v>
      </c>
      <c r="AS38" s="19">
        <f t="shared" si="8"/>
        <v>3.2862414545454541</v>
      </c>
      <c r="AT38" s="81">
        <f t="shared" si="9"/>
        <v>2.1908276363636361</v>
      </c>
      <c r="AU38" s="19">
        <f t="shared" si="10"/>
        <v>0.43816552727272723</v>
      </c>
      <c r="AV38" s="81">
        <f t="shared" si="11"/>
        <v>5.4770690909090902</v>
      </c>
      <c r="AW38" s="19">
        <f t="shared" si="12"/>
        <v>17.526621090909089</v>
      </c>
      <c r="AX38" s="81">
        <f t="shared" si="13"/>
        <v>6.5724829090909083</v>
      </c>
      <c r="AY38" s="19">
        <f t="shared" si="14"/>
        <v>1.3144965818181817</v>
      </c>
      <c r="AZ38" s="19">
        <f t="shared" si="15"/>
        <v>80.622457018181805</v>
      </c>
      <c r="BA38" s="67">
        <f t="shared" si="32"/>
        <v>18.249594210909088</v>
      </c>
      <c r="BB38" s="67">
        <f t="shared" si="33"/>
        <v>6.0905008290909084</v>
      </c>
      <c r="BC38" s="67">
        <f t="shared" si="34"/>
        <v>8.9604850327272718</v>
      </c>
      <c r="BD38" s="67">
        <f t="shared" si="35"/>
        <v>33.300580072727264</v>
      </c>
      <c r="BE38" s="67">
        <f t="shared" si="36"/>
        <v>0.28480759272727268</v>
      </c>
      <c r="BF38" s="67">
        <f t="shared" si="37"/>
        <v>0.10954138181818181</v>
      </c>
      <c r="BG38" s="67">
        <f t="shared" si="66"/>
        <v>0.39434897454545448</v>
      </c>
      <c r="BH38" s="67">
        <f t="shared" si="38"/>
        <v>1.6431207272727271</v>
      </c>
      <c r="BI38" s="67">
        <f t="shared" si="39"/>
        <v>0.13144965818181814</v>
      </c>
      <c r="BJ38" s="67">
        <f t="shared" si="40"/>
        <v>6.572482909090907E-2</v>
      </c>
      <c r="BK38" s="67">
        <f t="shared" si="41"/>
        <v>0.76678967272727261</v>
      </c>
      <c r="BL38" s="67">
        <f t="shared" si="42"/>
        <v>0.28480759272727268</v>
      </c>
      <c r="BM38" s="67">
        <f t="shared" si="43"/>
        <v>9.4205588363636341</v>
      </c>
      <c r="BN38" s="67">
        <f t="shared" si="44"/>
        <v>0.37244069818181813</v>
      </c>
      <c r="BO38" s="67">
        <f t="shared" si="45"/>
        <v>12.684892014545451</v>
      </c>
      <c r="BP38" s="67">
        <f t="shared" si="46"/>
        <v>18.249594210909088</v>
      </c>
      <c r="BQ38" s="67">
        <f t="shared" si="47"/>
        <v>3.0452504145454542</v>
      </c>
      <c r="BR38" s="67">
        <f t="shared" si="48"/>
        <v>1.8402952145454543</v>
      </c>
      <c r="BS38" s="67">
        <f t="shared" si="49"/>
        <v>0.72297311999999991</v>
      </c>
      <c r="BT38" s="67">
        <f t="shared" si="50"/>
        <v>0</v>
      </c>
      <c r="BU38" s="67">
        <f t="shared" si="51"/>
        <v>8.7852188218181801</v>
      </c>
      <c r="BV38" s="67">
        <f t="shared" si="52"/>
        <v>32.643331781818176</v>
      </c>
      <c r="BW38" s="67">
        <f t="shared" si="53"/>
        <v>159.6456098618182</v>
      </c>
      <c r="BX38" s="67">
        <f t="shared" si="17"/>
        <v>159.64560986181817</v>
      </c>
      <c r="BY38" s="67">
        <f t="shared" si="18"/>
        <v>877.1599734981819</v>
      </c>
      <c r="BZ38" s="67">
        <f t="shared" si="54"/>
        <v>115.19</v>
      </c>
      <c r="CA38" s="70">
        <f t="shared" si="67"/>
        <v>5</v>
      </c>
      <c r="CB38" s="82">
        <f t="shared" si="20"/>
        <v>14.25</v>
      </c>
      <c r="CC38" s="20">
        <f t="shared" si="21"/>
        <v>5.8309037900874632</v>
      </c>
      <c r="CD38" s="69">
        <f t="shared" si="55"/>
        <v>62.609327900768633</v>
      </c>
      <c r="CE38" s="20">
        <f t="shared" si="22"/>
        <v>8.8629737609329435</v>
      </c>
      <c r="CF38" s="73">
        <f t="shared" si="68"/>
        <v>95.16617840916831</v>
      </c>
      <c r="CG38" s="20">
        <f t="shared" si="24"/>
        <v>1.9241982507288626</v>
      </c>
      <c r="CH38" s="67">
        <f t="shared" si="56"/>
        <v>20.661078207253645</v>
      </c>
      <c r="CI38" s="67">
        <f t="shared" si="57"/>
        <v>81.400000000000006</v>
      </c>
      <c r="CJ38" s="67">
        <f t="shared" si="58"/>
        <v>375.0265845171906</v>
      </c>
      <c r="CK38" s="74">
        <f t="shared" si="59"/>
        <v>1252.1865580153726</v>
      </c>
    </row>
    <row r="39" spans="1:90" ht="15" customHeight="1">
      <c r="A39" s="84" t="str">
        <f>[2]CCT!D46</f>
        <v>Alto Paranaiba</v>
      </c>
      <c r="B39" s="76" t="str">
        <f>[2]CCT!C46</f>
        <v>Ibiá</v>
      </c>
      <c r="C39" s="18"/>
      <c r="D39" s="77"/>
      <c r="E39" s="17">
        <f t="shared" si="0"/>
        <v>0</v>
      </c>
      <c r="F39" s="78"/>
      <c r="G39" s="17"/>
      <c r="H39" s="77">
        <f t="shared" si="1"/>
        <v>0</v>
      </c>
      <c r="I39" s="18"/>
      <c r="J39" s="77"/>
      <c r="K39" s="17">
        <f t="shared" si="2"/>
        <v>0</v>
      </c>
      <c r="L39" s="18"/>
      <c r="M39" s="77"/>
      <c r="N39" s="17">
        <f t="shared" si="3"/>
        <v>0</v>
      </c>
      <c r="O39" s="21">
        <f>[2]CCT!N46</f>
        <v>1</v>
      </c>
      <c r="P39" s="77">
        <f>[2]CCT!M46</f>
        <v>212.14</v>
      </c>
      <c r="Q39" s="80">
        <f t="shared" si="4"/>
        <v>212.14</v>
      </c>
      <c r="R39" s="66">
        <f t="shared" si="25"/>
        <v>1</v>
      </c>
      <c r="S39" s="67">
        <f t="shared" si="26"/>
        <v>212.14</v>
      </c>
      <c r="T39" s="19"/>
      <c r="U39" s="19"/>
      <c r="V39" s="19"/>
      <c r="W39" s="19"/>
      <c r="X39" s="19"/>
      <c r="Y39" s="19"/>
      <c r="Z39" s="19"/>
      <c r="AA39" s="68">
        <f t="shared" si="27"/>
        <v>6.9427636363636358</v>
      </c>
      <c r="AB39" s="67">
        <f t="shared" si="60"/>
        <v>219.08276363636361</v>
      </c>
      <c r="AC39" s="67"/>
      <c r="AD39" s="67">
        <f>(VLOOKUP('Resumo Geral limpeza imposto cl'!A39,VATOTAL,6,FALSE))*R39</f>
        <v>219.02</v>
      </c>
      <c r="AE39" s="67">
        <f t="shared" si="62"/>
        <v>111.27160000000001</v>
      </c>
      <c r="AF39" s="67"/>
      <c r="AG39" s="67">
        <f t="shared" si="28"/>
        <v>3.12</v>
      </c>
      <c r="AH39" s="67">
        <f t="shared" si="63"/>
        <v>19.440000000000001</v>
      </c>
      <c r="AI39" s="67">
        <f t="shared" si="64"/>
        <v>0</v>
      </c>
      <c r="AJ39" s="67">
        <f t="shared" si="65"/>
        <v>0</v>
      </c>
      <c r="AK39" s="67">
        <v>0</v>
      </c>
      <c r="AL39" s="67">
        <f t="shared" si="29"/>
        <v>352.85160000000002</v>
      </c>
      <c r="AM39" s="67">
        <f>C39*'[2]Uniforme Limpeza'!$Z$10+F39*'[2]Uniforme Limpeza'!$Z$11+I39*'[2]Uniforme Limpeza'!$Z$12+L39*'[2]Uniforme Limpeza'!$Z$12+O39*'[2]Uniforme Limpeza'!$Z$12</f>
        <v>39.76</v>
      </c>
      <c r="AN39" s="67">
        <f>I39*'[2]Materiais de Consumo'!$F$33+L39*'[2]Materiais de Consumo'!$F$34+O39*'[2]Materiais de Consumo'!$F$35</f>
        <v>10.32</v>
      </c>
      <c r="AO39" s="67">
        <f>'[2]Equipamentos  TOTAL'!$H$19*'Resumo Geral limpeza imposto cl'!F39+'Resumo Geral limpeza imposto cl'!I39*'[2]Equipamentos  TOTAL'!$I$11+'[2]Equipamentos  TOTAL'!$I$12*'Resumo Geral limpeza imposto cl'!L39+'Resumo Geral limpeza imposto cl'!O39*'[2]Equipamentos  TOTAL'!$I$13</f>
        <v>1.47</v>
      </c>
      <c r="AP39" s="67">
        <f>(I39*'[2]PRODUTOS DE LIMPEZA'!$I$36+L39*'[2]PRODUTOS DE LIMPEZA'!$I$37+O39*'[2]PRODUTOS DE LIMPEZA'!$I$38)</f>
        <v>45.06</v>
      </c>
      <c r="AQ39" s="67">
        <f t="shared" si="30"/>
        <v>96.61</v>
      </c>
      <c r="AR39" s="19">
        <f t="shared" si="31"/>
        <v>43.816552727272722</v>
      </c>
      <c r="AS39" s="19">
        <f t="shared" si="8"/>
        <v>3.2862414545454541</v>
      </c>
      <c r="AT39" s="81">
        <f t="shared" si="9"/>
        <v>2.1908276363636361</v>
      </c>
      <c r="AU39" s="19">
        <f t="shared" si="10"/>
        <v>0.43816552727272723</v>
      </c>
      <c r="AV39" s="81">
        <f t="shared" si="11"/>
        <v>5.4770690909090902</v>
      </c>
      <c r="AW39" s="19">
        <f t="shared" si="12"/>
        <v>17.526621090909089</v>
      </c>
      <c r="AX39" s="81">
        <f t="shared" si="13"/>
        <v>6.5724829090909083</v>
      </c>
      <c r="AY39" s="19">
        <f t="shared" si="14"/>
        <v>1.3144965818181817</v>
      </c>
      <c r="AZ39" s="19">
        <f t="shared" si="15"/>
        <v>80.622457018181805</v>
      </c>
      <c r="BA39" s="67">
        <f t="shared" si="32"/>
        <v>18.249594210909088</v>
      </c>
      <c r="BB39" s="67">
        <f t="shared" si="33"/>
        <v>6.0905008290909084</v>
      </c>
      <c r="BC39" s="67">
        <f t="shared" si="34"/>
        <v>8.9604850327272718</v>
      </c>
      <c r="BD39" s="67">
        <f t="shared" si="35"/>
        <v>33.300580072727264</v>
      </c>
      <c r="BE39" s="67">
        <f t="shared" si="36"/>
        <v>0.28480759272727268</v>
      </c>
      <c r="BF39" s="67">
        <f t="shared" si="37"/>
        <v>0.10954138181818181</v>
      </c>
      <c r="BG39" s="67">
        <f t="shared" si="66"/>
        <v>0.39434897454545448</v>
      </c>
      <c r="BH39" s="67">
        <f t="shared" si="38"/>
        <v>1.6431207272727271</v>
      </c>
      <c r="BI39" s="67">
        <f t="shared" si="39"/>
        <v>0.13144965818181814</v>
      </c>
      <c r="BJ39" s="67">
        <f t="shared" si="40"/>
        <v>6.572482909090907E-2</v>
      </c>
      <c r="BK39" s="67">
        <f t="shared" si="41"/>
        <v>0.76678967272727261</v>
      </c>
      <c r="BL39" s="67">
        <f t="shared" si="42"/>
        <v>0.28480759272727268</v>
      </c>
      <c r="BM39" s="67">
        <f t="shared" si="43"/>
        <v>9.4205588363636341</v>
      </c>
      <c r="BN39" s="67">
        <f t="shared" si="44"/>
        <v>0.37244069818181813</v>
      </c>
      <c r="BO39" s="67">
        <f t="shared" si="45"/>
        <v>12.684892014545451</v>
      </c>
      <c r="BP39" s="67">
        <f t="shared" si="46"/>
        <v>18.249594210909088</v>
      </c>
      <c r="BQ39" s="67">
        <f t="shared" si="47"/>
        <v>3.0452504145454542</v>
      </c>
      <c r="BR39" s="67">
        <f t="shared" si="48"/>
        <v>1.8402952145454543</v>
      </c>
      <c r="BS39" s="67">
        <f t="shared" si="49"/>
        <v>0.72297311999999991</v>
      </c>
      <c r="BT39" s="67">
        <f t="shared" si="50"/>
        <v>0</v>
      </c>
      <c r="BU39" s="67">
        <f t="shared" si="51"/>
        <v>8.7852188218181801</v>
      </c>
      <c r="BV39" s="67">
        <f t="shared" si="52"/>
        <v>32.643331781818176</v>
      </c>
      <c r="BW39" s="67">
        <f t="shared" si="53"/>
        <v>159.6456098618182</v>
      </c>
      <c r="BX39" s="67">
        <f t="shared" si="17"/>
        <v>159.64560986181817</v>
      </c>
      <c r="BY39" s="67">
        <f t="shared" si="18"/>
        <v>828.18997349818187</v>
      </c>
      <c r="BZ39" s="67">
        <f t="shared" si="54"/>
        <v>115.19</v>
      </c>
      <c r="CA39" s="70">
        <f t="shared" si="67"/>
        <v>2</v>
      </c>
      <c r="CB39" s="82">
        <f t="shared" si="20"/>
        <v>11.25</v>
      </c>
      <c r="CC39" s="20">
        <f t="shared" si="21"/>
        <v>2.2535211267605644</v>
      </c>
      <c r="CD39" s="69">
        <f t="shared" si="55"/>
        <v>23.093633205592845</v>
      </c>
      <c r="CE39" s="20">
        <f t="shared" si="22"/>
        <v>8.5633802816901436</v>
      </c>
      <c r="CF39" s="73">
        <f t="shared" si="68"/>
        <v>87.755806181252794</v>
      </c>
      <c r="CG39" s="20">
        <f t="shared" si="24"/>
        <v>1.8591549295774654</v>
      </c>
      <c r="CH39" s="67">
        <f t="shared" si="56"/>
        <v>19.052247394614096</v>
      </c>
      <c r="CI39" s="67">
        <f t="shared" si="57"/>
        <v>81.400000000000006</v>
      </c>
      <c r="CJ39" s="67">
        <f t="shared" si="58"/>
        <v>326.49168678145975</v>
      </c>
      <c r="CK39" s="74">
        <f t="shared" si="59"/>
        <v>1154.6816602796416</v>
      </c>
    </row>
    <row r="40" spans="1:90" ht="15" customHeight="1">
      <c r="A40" s="193" t="str">
        <f>[2]CCT!D47</f>
        <v>Fethemg Interior</v>
      </c>
      <c r="B40" s="76" t="str">
        <f>[2]CCT!C47</f>
        <v>Ibiraci</v>
      </c>
      <c r="C40" s="18"/>
      <c r="D40" s="77"/>
      <c r="E40" s="17">
        <f t="shared" si="0"/>
        <v>0</v>
      </c>
      <c r="F40" s="78"/>
      <c r="G40" s="17"/>
      <c r="H40" s="77">
        <f t="shared" si="1"/>
        <v>0</v>
      </c>
      <c r="I40" s="18"/>
      <c r="J40" s="77"/>
      <c r="K40" s="17">
        <f t="shared" si="2"/>
        <v>0</v>
      </c>
      <c r="L40" s="18"/>
      <c r="M40" s="77"/>
      <c r="N40" s="17">
        <f t="shared" si="3"/>
        <v>0</v>
      </c>
      <c r="O40" s="21">
        <f>[2]CCT!N47</f>
        <v>1</v>
      </c>
      <c r="P40" s="77">
        <f>[2]CCT!M47</f>
        <v>212.14</v>
      </c>
      <c r="Q40" s="80">
        <f t="shared" si="4"/>
        <v>212.14</v>
      </c>
      <c r="R40" s="66">
        <f t="shared" si="25"/>
        <v>1</v>
      </c>
      <c r="S40" s="67">
        <f t="shared" si="26"/>
        <v>212.14</v>
      </c>
      <c r="T40" s="19"/>
      <c r="U40" s="19"/>
      <c r="V40" s="19"/>
      <c r="W40" s="19"/>
      <c r="X40" s="19"/>
      <c r="Y40" s="19"/>
      <c r="Z40" s="19"/>
      <c r="AA40" s="68">
        <f t="shared" si="27"/>
        <v>6.9427636363636358</v>
      </c>
      <c r="AB40" s="67">
        <f t="shared" si="60"/>
        <v>219.08276363636361</v>
      </c>
      <c r="AC40" s="67"/>
      <c r="AD40" s="67">
        <f>(VLOOKUP('Resumo Geral limpeza imposto cl'!A40,VATOTAL,6,FALSE)*20-1)*R40</f>
        <v>279</v>
      </c>
      <c r="AE40" s="67">
        <f t="shared" si="62"/>
        <v>111.27160000000001</v>
      </c>
      <c r="AF40" s="67"/>
      <c r="AG40" s="67">
        <f t="shared" si="28"/>
        <v>3.12</v>
      </c>
      <c r="AH40" s="67">
        <f t="shared" si="63"/>
        <v>0</v>
      </c>
      <c r="AI40" s="67">
        <f t="shared" si="64"/>
        <v>8.43</v>
      </c>
      <c r="AJ40" s="67">
        <f t="shared" si="65"/>
        <v>0</v>
      </c>
      <c r="AK40" s="67">
        <v>0</v>
      </c>
      <c r="AL40" s="67">
        <f t="shared" si="29"/>
        <v>401.82160000000005</v>
      </c>
      <c r="AM40" s="67">
        <f>C40*'[2]Uniforme Limpeza'!$Z$10+F40*'[2]Uniforme Limpeza'!$Z$11+I40*'[2]Uniforme Limpeza'!$Z$12+L40*'[2]Uniforme Limpeza'!$Z$12+O40*'[2]Uniforme Limpeza'!$Z$12</f>
        <v>39.76</v>
      </c>
      <c r="AN40" s="67">
        <f>I40*'[2]Materiais de Consumo'!$F$33+L40*'[2]Materiais de Consumo'!$F$34+O40*'[2]Materiais de Consumo'!$F$35</f>
        <v>10.32</v>
      </c>
      <c r="AO40" s="67">
        <f>'[2]Equipamentos  TOTAL'!$H$19*'Resumo Geral limpeza imposto cl'!F40+'Resumo Geral limpeza imposto cl'!I40*'[2]Equipamentos  TOTAL'!$I$11+'[2]Equipamentos  TOTAL'!$I$12*'Resumo Geral limpeza imposto cl'!L40+'Resumo Geral limpeza imposto cl'!O40*'[2]Equipamentos  TOTAL'!$I$13</f>
        <v>1.47</v>
      </c>
      <c r="AP40" s="67">
        <f>(I40*'[2]PRODUTOS DE LIMPEZA'!$I$36+L40*'[2]PRODUTOS DE LIMPEZA'!$I$37+O40*'[2]PRODUTOS DE LIMPEZA'!$I$38)</f>
        <v>45.06</v>
      </c>
      <c r="AQ40" s="67">
        <f t="shared" si="30"/>
        <v>96.61</v>
      </c>
      <c r="AR40" s="19">
        <f t="shared" si="31"/>
        <v>43.816552727272722</v>
      </c>
      <c r="AS40" s="19">
        <f t="shared" si="8"/>
        <v>3.2862414545454541</v>
      </c>
      <c r="AT40" s="81">
        <f t="shared" si="9"/>
        <v>2.1908276363636361</v>
      </c>
      <c r="AU40" s="19">
        <f t="shared" si="10"/>
        <v>0.43816552727272723</v>
      </c>
      <c r="AV40" s="81">
        <f t="shared" si="11"/>
        <v>5.4770690909090902</v>
      </c>
      <c r="AW40" s="19">
        <f t="shared" si="12"/>
        <v>17.526621090909089</v>
      </c>
      <c r="AX40" s="81">
        <f t="shared" si="13"/>
        <v>6.5724829090909083</v>
      </c>
      <c r="AY40" s="19">
        <f t="shared" si="14"/>
        <v>1.3144965818181817</v>
      </c>
      <c r="AZ40" s="19">
        <f t="shared" si="15"/>
        <v>80.622457018181805</v>
      </c>
      <c r="BA40" s="67">
        <f t="shared" si="32"/>
        <v>18.249594210909088</v>
      </c>
      <c r="BB40" s="67">
        <f t="shared" si="33"/>
        <v>6.0905008290909084</v>
      </c>
      <c r="BC40" s="67">
        <f t="shared" si="34"/>
        <v>8.9604850327272718</v>
      </c>
      <c r="BD40" s="67">
        <f t="shared" si="35"/>
        <v>33.300580072727264</v>
      </c>
      <c r="BE40" s="67">
        <f t="shared" si="36"/>
        <v>0.28480759272727268</v>
      </c>
      <c r="BF40" s="67">
        <f t="shared" si="37"/>
        <v>0.10954138181818181</v>
      </c>
      <c r="BG40" s="67">
        <f t="shared" si="66"/>
        <v>0.39434897454545448</v>
      </c>
      <c r="BH40" s="67">
        <f t="shared" si="38"/>
        <v>1.6431207272727271</v>
      </c>
      <c r="BI40" s="67">
        <f t="shared" si="39"/>
        <v>0.13144965818181814</v>
      </c>
      <c r="BJ40" s="67">
        <f t="shared" si="40"/>
        <v>6.572482909090907E-2</v>
      </c>
      <c r="BK40" s="67">
        <f t="shared" si="41"/>
        <v>0.76678967272727261</v>
      </c>
      <c r="BL40" s="67">
        <f t="shared" si="42"/>
        <v>0.28480759272727268</v>
      </c>
      <c r="BM40" s="67">
        <f t="shared" si="43"/>
        <v>9.4205588363636341</v>
      </c>
      <c r="BN40" s="67">
        <f t="shared" si="44"/>
        <v>0.37244069818181813</v>
      </c>
      <c r="BO40" s="67">
        <f t="shared" si="45"/>
        <v>12.684892014545451</v>
      </c>
      <c r="BP40" s="67">
        <f t="shared" si="46"/>
        <v>18.249594210909088</v>
      </c>
      <c r="BQ40" s="67">
        <f t="shared" si="47"/>
        <v>3.0452504145454542</v>
      </c>
      <c r="BR40" s="67">
        <f t="shared" si="48"/>
        <v>1.8402952145454543</v>
      </c>
      <c r="BS40" s="67">
        <f t="shared" si="49"/>
        <v>0.72297311999999991</v>
      </c>
      <c r="BT40" s="67">
        <f t="shared" si="50"/>
        <v>0</v>
      </c>
      <c r="BU40" s="67">
        <f t="shared" si="51"/>
        <v>8.7852188218181801</v>
      </c>
      <c r="BV40" s="67">
        <f t="shared" si="52"/>
        <v>32.643331781818176</v>
      </c>
      <c r="BW40" s="67">
        <f t="shared" si="53"/>
        <v>159.6456098618182</v>
      </c>
      <c r="BX40" s="67">
        <f t="shared" si="17"/>
        <v>159.64560986181817</v>
      </c>
      <c r="BY40" s="67">
        <f t="shared" si="18"/>
        <v>877.1599734981819</v>
      </c>
      <c r="BZ40" s="67">
        <f t="shared" si="54"/>
        <v>115.19</v>
      </c>
      <c r="CA40" s="70">
        <f t="shared" si="67"/>
        <v>3</v>
      </c>
      <c r="CB40" s="82">
        <f t="shared" si="20"/>
        <v>12.25</v>
      </c>
      <c r="CC40" s="20">
        <f t="shared" si="21"/>
        <v>3.4188034188034218</v>
      </c>
      <c r="CD40" s="69">
        <f t="shared" si="55"/>
        <v>36.709400803356687</v>
      </c>
      <c r="CE40" s="20">
        <f t="shared" si="22"/>
        <v>8.6609686609686669</v>
      </c>
      <c r="CF40" s="73">
        <f t="shared" si="68"/>
        <v>92.997148701836906</v>
      </c>
      <c r="CG40" s="20">
        <f t="shared" si="24"/>
        <v>1.8803418803418819</v>
      </c>
      <c r="CH40" s="67">
        <f t="shared" si="56"/>
        <v>20.190170441846174</v>
      </c>
      <c r="CI40" s="67">
        <f t="shared" si="57"/>
        <v>81.400000000000006</v>
      </c>
      <c r="CJ40" s="67">
        <f t="shared" si="58"/>
        <v>346.48671994703977</v>
      </c>
      <c r="CK40" s="74">
        <f t="shared" si="59"/>
        <v>1223.6466934452217</v>
      </c>
    </row>
    <row r="41" spans="1:90" ht="15" customHeight="1">
      <c r="A41" s="84" t="str">
        <f>[2]CCT!D48</f>
        <v>Sind - Asseio</v>
      </c>
      <c r="B41" s="76" t="str">
        <f>[2]CCT!C48</f>
        <v>Ibirité</v>
      </c>
      <c r="C41" s="18"/>
      <c r="D41" s="77"/>
      <c r="E41" s="17">
        <f t="shared" si="0"/>
        <v>0</v>
      </c>
      <c r="F41" s="78"/>
      <c r="G41" s="17"/>
      <c r="H41" s="77">
        <f t="shared" si="1"/>
        <v>0</v>
      </c>
      <c r="I41" s="21">
        <f>[2]CCT!J48</f>
        <v>1</v>
      </c>
      <c r="J41" s="77">
        <f>[2]CCT!I48</f>
        <v>876.66</v>
      </c>
      <c r="K41" s="17">
        <f t="shared" si="2"/>
        <v>876.66</v>
      </c>
      <c r="L41" s="18"/>
      <c r="M41" s="77"/>
      <c r="N41" s="17">
        <f t="shared" si="3"/>
        <v>0</v>
      </c>
      <c r="O41" s="18"/>
      <c r="P41" s="77"/>
      <c r="Q41" s="80">
        <f t="shared" si="4"/>
        <v>0</v>
      </c>
      <c r="R41" s="66">
        <f t="shared" si="25"/>
        <v>1</v>
      </c>
      <c r="S41" s="67">
        <f t="shared" si="26"/>
        <v>876.66</v>
      </c>
      <c r="T41" s="19"/>
      <c r="U41" s="19"/>
      <c r="V41" s="19"/>
      <c r="W41" s="19"/>
      <c r="X41" s="19"/>
      <c r="Y41" s="19"/>
      <c r="Z41" s="19"/>
      <c r="AA41" s="68">
        <f t="shared" si="27"/>
        <v>28.690690909090907</v>
      </c>
      <c r="AB41" s="67">
        <f t="shared" si="60"/>
        <v>905.35069090909087</v>
      </c>
      <c r="AC41" s="67"/>
      <c r="AD41" s="67">
        <f>(VLOOKUP('Resumo Geral limpeza imposto cl'!A41,VATOTAL,6,FALSE)*20-1)*R41</f>
        <v>279</v>
      </c>
      <c r="AE41" s="67">
        <f t="shared" si="62"/>
        <v>71.400400000000005</v>
      </c>
      <c r="AF41" s="67"/>
      <c r="AG41" s="67">
        <f t="shared" si="28"/>
        <v>3.12</v>
      </c>
      <c r="AH41" s="67">
        <f t="shared" si="63"/>
        <v>0</v>
      </c>
      <c r="AI41" s="67">
        <f t="shared" si="64"/>
        <v>8.43</v>
      </c>
      <c r="AJ41" s="67">
        <f t="shared" si="65"/>
        <v>41.03</v>
      </c>
      <c r="AK41" s="67">
        <v>0</v>
      </c>
      <c r="AL41" s="67">
        <f t="shared" si="29"/>
        <v>402.98040000000003</v>
      </c>
      <c r="AM41" s="67">
        <f>C41*'[2]Uniforme Limpeza'!$Z$10+F41*'[2]Uniforme Limpeza'!$Z$11+I41*'[2]Uniforme Limpeza'!$Z$12+L41*'[2]Uniforme Limpeza'!$Z$12+O41*'[2]Uniforme Limpeza'!$Z$12</f>
        <v>39.76</v>
      </c>
      <c r="AN41" s="67">
        <f>I41*'[2]Materiais de Consumo'!$F$33+L41*'[2]Materiais de Consumo'!$F$34+O41*'[2]Materiais de Consumo'!$F$35</f>
        <v>41.29</v>
      </c>
      <c r="AO41" s="67">
        <f>'[2]Equipamentos  TOTAL'!$H$19*'Resumo Geral limpeza imposto cl'!F41+'Resumo Geral limpeza imposto cl'!I41*'[2]Equipamentos  TOTAL'!$I$11+'[2]Equipamentos  TOTAL'!$I$12*'Resumo Geral limpeza imposto cl'!L41+'Resumo Geral limpeza imposto cl'!O41*'[2]Equipamentos  TOTAL'!$I$13</f>
        <v>5.87</v>
      </c>
      <c r="AP41" s="67">
        <f>(I41*'[2]PRODUTOS DE LIMPEZA'!$I$36+L41*'[2]PRODUTOS DE LIMPEZA'!$I$37+O41*'[2]PRODUTOS DE LIMPEZA'!$I$38)</f>
        <v>180.25</v>
      </c>
      <c r="AQ41" s="67">
        <f t="shared" si="30"/>
        <v>267.17</v>
      </c>
      <c r="AR41" s="19">
        <f t="shared" si="31"/>
        <v>181.07013818181818</v>
      </c>
      <c r="AS41" s="19">
        <f t="shared" si="8"/>
        <v>13.580260363636363</v>
      </c>
      <c r="AT41" s="81">
        <f t="shared" si="9"/>
        <v>9.0535069090909097</v>
      </c>
      <c r="AU41" s="19">
        <f t="shared" si="10"/>
        <v>1.8107013818181819</v>
      </c>
      <c r="AV41" s="81">
        <f t="shared" si="11"/>
        <v>22.633767272727273</v>
      </c>
      <c r="AW41" s="19">
        <f t="shared" si="12"/>
        <v>72.428055272727278</v>
      </c>
      <c r="AX41" s="81">
        <f t="shared" si="13"/>
        <v>27.160520727272726</v>
      </c>
      <c r="AY41" s="19">
        <f t="shared" si="14"/>
        <v>5.4321041454545451</v>
      </c>
      <c r="AZ41" s="19">
        <f t="shared" si="15"/>
        <v>333.16905425454553</v>
      </c>
      <c r="BA41" s="67">
        <f t="shared" si="32"/>
        <v>75.415712552727271</v>
      </c>
      <c r="BB41" s="67">
        <f t="shared" si="33"/>
        <v>25.168749207272725</v>
      </c>
      <c r="BC41" s="67">
        <f t="shared" si="34"/>
        <v>37.028843258181816</v>
      </c>
      <c r="BD41" s="67">
        <f t="shared" si="35"/>
        <v>137.61330501818182</v>
      </c>
      <c r="BE41" s="67">
        <f t="shared" si="36"/>
        <v>1.176955898181818</v>
      </c>
      <c r="BF41" s="67">
        <f t="shared" si="37"/>
        <v>0.45267534545454546</v>
      </c>
      <c r="BG41" s="67">
        <f t="shared" si="66"/>
        <v>1.6296312436363634</v>
      </c>
      <c r="BH41" s="67">
        <f t="shared" si="38"/>
        <v>6.7901301818181814</v>
      </c>
      <c r="BI41" s="67">
        <f t="shared" si="39"/>
        <v>0.54321041454545449</v>
      </c>
      <c r="BJ41" s="67">
        <f t="shared" si="40"/>
        <v>0.27160520727272724</v>
      </c>
      <c r="BK41" s="67">
        <f t="shared" si="41"/>
        <v>3.1687274181818181</v>
      </c>
      <c r="BL41" s="67">
        <f t="shared" si="42"/>
        <v>1.176955898181818</v>
      </c>
      <c r="BM41" s="67">
        <f t="shared" si="43"/>
        <v>38.930079709090904</v>
      </c>
      <c r="BN41" s="67">
        <f t="shared" si="44"/>
        <v>1.5390961745454543</v>
      </c>
      <c r="BO41" s="67">
        <f t="shared" si="45"/>
        <v>52.419805003636363</v>
      </c>
      <c r="BP41" s="67">
        <f t="shared" si="46"/>
        <v>75.415712552727271</v>
      </c>
      <c r="BQ41" s="67">
        <f t="shared" si="47"/>
        <v>12.584374603636363</v>
      </c>
      <c r="BR41" s="67">
        <f t="shared" si="48"/>
        <v>7.6049458036363626</v>
      </c>
      <c r="BS41" s="67">
        <f t="shared" si="49"/>
        <v>2.9876572800000001</v>
      </c>
      <c r="BT41" s="67">
        <f t="shared" si="50"/>
        <v>0</v>
      </c>
      <c r="BU41" s="67">
        <f t="shared" si="51"/>
        <v>36.304562705454543</v>
      </c>
      <c r="BV41" s="67">
        <f t="shared" si="52"/>
        <v>134.89725294545454</v>
      </c>
      <c r="BW41" s="67">
        <f t="shared" si="53"/>
        <v>659.72904846545464</v>
      </c>
      <c r="BX41" s="67">
        <f t="shared" si="17"/>
        <v>659.72904846545453</v>
      </c>
      <c r="BY41" s="67">
        <f t="shared" si="18"/>
        <v>2235.2301393745456</v>
      </c>
      <c r="BZ41" s="67">
        <f t="shared" si="54"/>
        <v>115.19</v>
      </c>
      <c r="CA41" s="70">
        <f t="shared" si="67"/>
        <v>2</v>
      </c>
      <c r="CB41" s="82">
        <f t="shared" si="20"/>
        <v>11.25</v>
      </c>
      <c r="CC41" s="20">
        <f t="shared" si="21"/>
        <v>2.2535211267605644</v>
      </c>
      <c r="CD41" s="69">
        <f t="shared" si="55"/>
        <v>54.801580605623592</v>
      </c>
      <c r="CE41" s="20">
        <f t="shared" si="22"/>
        <v>8.5633802816901436</v>
      </c>
      <c r="CF41" s="73">
        <f t="shared" si="68"/>
        <v>208.24600630136965</v>
      </c>
      <c r="CG41" s="20">
        <f t="shared" si="24"/>
        <v>1.8591549295774654</v>
      </c>
      <c r="CH41" s="67">
        <f t="shared" si="56"/>
        <v>45.211303999639455</v>
      </c>
      <c r="CI41" s="67">
        <f t="shared" si="57"/>
        <v>81.400000000000006</v>
      </c>
      <c r="CJ41" s="67">
        <f t="shared" si="58"/>
        <v>504.84889090663262</v>
      </c>
      <c r="CK41" s="74">
        <f t="shared" si="59"/>
        <v>2740.0790302811783</v>
      </c>
    </row>
    <row r="42" spans="1:90" ht="15" customHeight="1">
      <c r="A42" s="84" t="str">
        <f>[2]CCT!D49</f>
        <v>Fethemg RM</v>
      </c>
      <c r="B42" s="76" t="str">
        <f>[2]CCT!C49</f>
        <v>Igarapé</v>
      </c>
      <c r="C42" s="18"/>
      <c r="D42" s="77"/>
      <c r="E42" s="17">
        <f t="shared" si="0"/>
        <v>0</v>
      </c>
      <c r="F42" s="78"/>
      <c r="G42" s="17"/>
      <c r="H42" s="77">
        <f t="shared" si="1"/>
        <v>0</v>
      </c>
      <c r="I42" s="18"/>
      <c r="J42" s="77"/>
      <c r="K42" s="17">
        <f t="shared" si="2"/>
        <v>0</v>
      </c>
      <c r="L42" s="18"/>
      <c r="M42" s="77"/>
      <c r="N42" s="17">
        <f t="shared" si="3"/>
        <v>0</v>
      </c>
      <c r="O42" s="21">
        <f>[2]CCT!N49</f>
        <v>1</v>
      </c>
      <c r="P42" s="77">
        <f>[2]CCT!M49</f>
        <v>219.17</v>
      </c>
      <c r="Q42" s="80">
        <f t="shared" si="4"/>
        <v>219.17</v>
      </c>
      <c r="R42" s="66">
        <f t="shared" si="25"/>
        <v>1</v>
      </c>
      <c r="S42" s="67">
        <f t="shared" si="26"/>
        <v>219.17</v>
      </c>
      <c r="T42" s="19"/>
      <c r="U42" s="19"/>
      <c r="V42" s="19"/>
      <c r="W42" s="19"/>
      <c r="X42" s="19"/>
      <c r="Y42" s="19"/>
      <c r="Z42" s="19"/>
      <c r="AA42" s="68">
        <f t="shared" si="27"/>
        <v>7.172836363636363</v>
      </c>
      <c r="AB42" s="67">
        <f t="shared" si="60"/>
        <v>226.34283636363634</v>
      </c>
      <c r="AC42" s="67"/>
      <c r="AD42" s="67">
        <f>(VLOOKUP('Resumo Geral limpeza imposto cl'!A42,VATOTAL,6,FALSE)*20-1)*R42</f>
        <v>279</v>
      </c>
      <c r="AE42" s="67">
        <f t="shared" si="62"/>
        <v>110.8498</v>
      </c>
      <c r="AF42" s="67"/>
      <c r="AG42" s="67">
        <f t="shared" si="28"/>
        <v>3.12</v>
      </c>
      <c r="AH42" s="67">
        <f t="shared" si="63"/>
        <v>0</v>
      </c>
      <c r="AI42" s="67">
        <f t="shared" si="64"/>
        <v>8.43</v>
      </c>
      <c r="AJ42" s="67">
        <f t="shared" si="65"/>
        <v>0</v>
      </c>
      <c r="AK42" s="67">
        <v>0</v>
      </c>
      <c r="AL42" s="67">
        <f t="shared" si="29"/>
        <v>401.39980000000003</v>
      </c>
      <c r="AM42" s="67">
        <f>C42*'[2]Uniforme Limpeza'!$Z$10+F42*'[2]Uniforme Limpeza'!$Z$11+I42*'[2]Uniforme Limpeza'!$Z$12+L42*'[2]Uniforme Limpeza'!$Z$12+O42*'[2]Uniforme Limpeza'!$Z$12</f>
        <v>39.76</v>
      </c>
      <c r="AN42" s="67">
        <f>I42*'[2]Materiais de Consumo'!$F$33+L42*'[2]Materiais de Consumo'!$F$34+O42*'[2]Materiais de Consumo'!$F$35</f>
        <v>10.32</v>
      </c>
      <c r="AO42" s="67">
        <f>'[2]Equipamentos  TOTAL'!$H$19*'Resumo Geral limpeza imposto cl'!F42+'Resumo Geral limpeza imposto cl'!I42*'[2]Equipamentos  TOTAL'!$I$11+'[2]Equipamentos  TOTAL'!$I$12*'Resumo Geral limpeza imposto cl'!L42+'Resumo Geral limpeza imposto cl'!O42*'[2]Equipamentos  TOTAL'!$I$13</f>
        <v>1.47</v>
      </c>
      <c r="AP42" s="67">
        <f>(I42*'[2]PRODUTOS DE LIMPEZA'!$I$36+L42*'[2]PRODUTOS DE LIMPEZA'!$I$37+O42*'[2]PRODUTOS DE LIMPEZA'!$I$38)</f>
        <v>45.06</v>
      </c>
      <c r="AQ42" s="67">
        <f t="shared" si="30"/>
        <v>96.61</v>
      </c>
      <c r="AR42" s="19">
        <f t="shared" si="31"/>
        <v>45.268567272727267</v>
      </c>
      <c r="AS42" s="19">
        <f t="shared" si="8"/>
        <v>3.395142545454545</v>
      </c>
      <c r="AT42" s="81">
        <f t="shared" si="9"/>
        <v>2.2634283636363635</v>
      </c>
      <c r="AU42" s="19">
        <f t="shared" si="10"/>
        <v>0.45268567272727267</v>
      </c>
      <c r="AV42" s="81">
        <f t="shared" si="11"/>
        <v>5.6585709090909084</v>
      </c>
      <c r="AW42" s="19">
        <f t="shared" si="12"/>
        <v>18.107426909090908</v>
      </c>
      <c r="AX42" s="81">
        <f t="shared" si="13"/>
        <v>6.7902850909090899</v>
      </c>
      <c r="AY42" s="19">
        <f t="shared" si="14"/>
        <v>1.3580570181818181</v>
      </c>
      <c r="AZ42" s="19">
        <f t="shared" si="15"/>
        <v>83.294163781818185</v>
      </c>
      <c r="BA42" s="67">
        <f t="shared" si="32"/>
        <v>18.854358269090906</v>
      </c>
      <c r="BB42" s="67">
        <f t="shared" si="33"/>
        <v>6.2923308509090896</v>
      </c>
      <c r="BC42" s="67">
        <f t="shared" si="34"/>
        <v>9.2574220072727265</v>
      </c>
      <c r="BD42" s="67">
        <f t="shared" si="35"/>
        <v>34.404111127272721</v>
      </c>
      <c r="BE42" s="67">
        <f t="shared" si="36"/>
        <v>0.29424568727272721</v>
      </c>
      <c r="BF42" s="67">
        <f t="shared" si="37"/>
        <v>0.11317141818181817</v>
      </c>
      <c r="BG42" s="67">
        <f t="shared" si="66"/>
        <v>0.40741710545454535</v>
      </c>
      <c r="BH42" s="67">
        <f t="shared" si="38"/>
        <v>1.6975712727272725</v>
      </c>
      <c r="BI42" s="67">
        <f t="shared" si="39"/>
        <v>0.1358057018181818</v>
      </c>
      <c r="BJ42" s="67">
        <f t="shared" si="40"/>
        <v>6.79028509090909E-2</v>
      </c>
      <c r="BK42" s="67">
        <f t="shared" si="41"/>
        <v>0.79219992727272714</v>
      </c>
      <c r="BL42" s="67">
        <f t="shared" si="42"/>
        <v>0.29424568727272721</v>
      </c>
      <c r="BM42" s="67">
        <f t="shared" si="43"/>
        <v>9.7327419636363626</v>
      </c>
      <c r="BN42" s="67">
        <f t="shared" si="44"/>
        <v>0.38478282181818174</v>
      </c>
      <c r="BO42" s="67">
        <f t="shared" si="45"/>
        <v>13.105250225454544</v>
      </c>
      <c r="BP42" s="67">
        <f t="shared" si="46"/>
        <v>18.854358269090906</v>
      </c>
      <c r="BQ42" s="67">
        <f t="shared" si="47"/>
        <v>3.1461654254545448</v>
      </c>
      <c r="BR42" s="67">
        <f t="shared" si="48"/>
        <v>1.9012798254545451</v>
      </c>
      <c r="BS42" s="67">
        <f t="shared" si="49"/>
        <v>0.74693135999999993</v>
      </c>
      <c r="BT42" s="67">
        <f t="shared" si="50"/>
        <v>0</v>
      </c>
      <c r="BU42" s="67">
        <f t="shared" si="51"/>
        <v>9.0763477381818163</v>
      </c>
      <c r="BV42" s="67">
        <f t="shared" si="52"/>
        <v>33.725082618181816</v>
      </c>
      <c r="BW42" s="67">
        <f t="shared" si="53"/>
        <v>164.93602485818184</v>
      </c>
      <c r="BX42" s="67">
        <f t="shared" si="17"/>
        <v>164.93602485818181</v>
      </c>
      <c r="BY42" s="67">
        <f t="shared" si="18"/>
        <v>889.28866122181819</v>
      </c>
      <c r="BZ42" s="67">
        <f t="shared" si="54"/>
        <v>115.19</v>
      </c>
      <c r="CA42" s="70">
        <f t="shared" si="67"/>
        <v>2</v>
      </c>
      <c r="CB42" s="82">
        <f t="shared" si="20"/>
        <v>11.25</v>
      </c>
      <c r="CC42" s="20">
        <f t="shared" si="21"/>
        <v>2.2535211267605644</v>
      </c>
      <c r="CD42" s="69">
        <f t="shared" si="55"/>
        <v>24.470505041618448</v>
      </c>
      <c r="CE42" s="20">
        <f t="shared" si="22"/>
        <v>8.5633802816901436</v>
      </c>
      <c r="CF42" s="73">
        <f t="shared" si="68"/>
        <v>92.987919158150092</v>
      </c>
      <c r="CG42" s="20">
        <f t="shared" si="24"/>
        <v>1.8591549295774654</v>
      </c>
      <c r="CH42" s="67">
        <f t="shared" si="56"/>
        <v>20.188166659335216</v>
      </c>
      <c r="CI42" s="67">
        <f t="shared" si="57"/>
        <v>81.400000000000006</v>
      </c>
      <c r="CJ42" s="67">
        <f t="shared" si="58"/>
        <v>334.23659085910379</v>
      </c>
      <c r="CK42" s="74">
        <f t="shared" si="59"/>
        <v>1223.525252080922</v>
      </c>
    </row>
    <row r="43" spans="1:90" ht="15" customHeight="1">
      <c r="A43" s="84" t="str">
        <f>[2]CCT!D50</f>
        <v>SECI</v>
      </c>
      <c r="B43" s="76" t="str">
        <f>[2]CCT!C50</f>
        <v>Ipatinga</v>
      </c>
      <c r="C43" s="18"/>
      <c r="D43" s="77"/>
      <c r="E43" s="17">
        <f t="shared" si="0"/>
        <v>0</v>
      </c>
      <c r="F43" s="78"/>
      <c r="G43" s="17"/>
      <c r="H43" s="77">
        <f t="shared" si="1"/>
        <v>0</v>
      </c>
      <c r="I43" s="21">
        <f>[2]CCT!J50</f>
        <v>1</v>
      </c>
      <c r="J43" s="77">
        <f>[2]CCT!I50</f>
        <v>876.66</v>
      </c>
      <c r="K43" s="17">
        <f t="shared" si="2"/>
        <v>876.66</v>
      </c>
      <c r="L43" s="18"/>
      <c r="M43" s="77"/>
      <c r="N43" s="17">
        <f t="shared" si="3"/>
        <v>0</v>
      </c>
      <c r="O43" s="18"/>
      <c r="P43" s="77"/>
      <c r="Q43" s="80">
        <f t="shared" si="4"/>
        <v>0</v>
      </c>
      <c r="R43" s="66">
        <f t="shared" si="25"/>
        <v>1</v>
      </c>
      <c r="S43" s="67">
        <f t="shared" si="26"/>
        <v>876.66</v>
      </c>
      <c r="T43" s="19"/>
      <c r="U43" s="19"/>
      <c r="V43" s="19"/>
      <c r="W43" s="19"/>
      <c r="X43" s="19"/>
      <c r="Y43" s="19"/>
      <c r="Z43" s="19"/>
      <c r="AA43" s="68">
        <f t="shared" si="27"/>
        <v>28.690690909090907</v>
      </c>
      <c r="AB43" s="67">
        <f t="shared" si="60"/>
        <v>905.35069090909087</v>
      </c>
      <c r="AC43" s="67"/>
      <c r="AD43" s="67">
        <f>(VLOOKUP('Resumo Geral limpeza imposto cl'!A43,VATOTAL,6,FALSE)*20-1)*R43</f>
        <v>279</v>
      </c>
      <c r="AE43" s="67">
        <f t="shared" si="62"/>
        <v>71.400400000000005</v>
      </c>
      <c r="AF43" s="67"/>
      <c r="AG43" s="67">
        <f t="shared" si="28"/>
        <v>3.12</v>
      </c>
      <c r="AH43" s="67">
        <f t="shared" si="63"/>
        <v>28.19</v>
      </c>
      <c r="AI43" s="67">
        <f t="shared" si="64"/>
        <v>0</v>
      </c>
      <c r="AJ43" s="67">
        <f t="shared" si="65"/>
        <v>0</v>
      </c>
      <c r="AK43" s="67">
        <v>0</v>
      </c>
      <c r="AL43" s="67">
        <f t="shared" si="29"/>
        <v>381.71039999999999</v>
      </c>
      <c r="AM43" s="67">
        <f>C43*'[2]Uniforme Limpeza'!$Z$10+F43*'[2]Uniforme Limpeza'!$Z$11+I43*'[2]Uniforme Limpeza'!$Z$12+L43*'[2]Uniforme Limpeza'!$Z$12+O43*'[2]Uniforme Limpeza'!$Z$12</f>
        <v>39.76</v>
      </c>
      <c r="AN43" s="67">
        <f>I43*'[2]Materiais de Consumo'!$F$33+L43*'[2]Materiais de Consumo'!$F$34+O43*'[2]Materiais de Consumo'!$F$35</f>
        <v>41.29</v>
      </c>
      <c r="AO43" s="67">
        <f>'[2]Equipamentos  TOTAL'!$H$19*'Resumo Geral limpeza imposto cl'!F43+'Resumo Geral limpeza imposto cl'!I43*'[2]Equipamentos  TOTAL'!$I$11+'[2]Equipamentos  TOTAL'!$I$12*'Resumo Geral limpeza imposto cl'!L43+'Resumo Geral limpeza imposto cl'!O43*'[2]Equipamentos  TOTAL'!$I$13</f>
        <v>5.87</v>
      </c>
      <c r="AP43" s="67">
        <f>(I43*'[2]PRODUTOS DE LIMPEZA'!$I$36+L43*'[2]PRODUTOS DE LIMPEZA'!$I$37+O43*'[2]PRODUTOS DE LIMPEZA'!$I$38)</f>
        <v>180.25</v>
      </c>
      <c r="AQ43" s="67">
        <f t="shared" si="30"/>
        <v>267.17</v>
      </c>
      <c r="AR43" s="19">
        <f t="shared" si="31"/>
        <v>181.07013818181818</v>
      </c>
      <c r="AS43" s="19">
        <f t="shared" si="8"/>
        <v>13.580260363636363</v>
      </c>
      <c r="AT43" s="81">
        <f t="shared" si="9"/>
        <v>9.0535069090909097</v>
      </c>
      <c r="AU43" s="19">
        <f t="shared" si="10"/>
        <v>1.8107013818181819</v>
      </c>
      <c r="AV43" s="81">
        <f t="shared" si="11"/>
        <v>22.633767272727273</v>
      </c>
      <c r="AW43" s="19">
        <f t="shared" si="12"/>
        <v>72.428055272727278</v>
      </c>
      <c r="AX43" s="81">
        <f t="shared" si="13"/>
        <v>27.160520727272726</v>
      </c>
      <c r="AY43" s="19">
        <f t="shared" si="14"/>
        <v>5.4321041454545451</v>
      </c>
      <c r="AZ43" s="19">
        <f t="shared" si="15"/>
        <v>333.16905425454553</v>
      </c>
      <c r="BA43" s="67">
        <f t="shared" si="32"/>
        <v>75.415712552727271</v>
      </c>
      <c r="BB43" s="67">
        <f t="shared" si="33"/>
        <v>25.168749207272725</v>
      </c>
      <c r="BC43" s="67">
        <f t="shared" si="34"/>
        <v>37.028843258181816</v>
      </c>
      <c r="BD43" s="67">
        <f t="shared" si="35"/>
        <v>137.61330501818182</v>
      </c>
      <c r="BE43" s="67">
        <f t="shared" si="36"/>
        <v>1.176955898181818</v>
      </c>
      <c r="BF43" s="67">
        <f t="shared" si="37"/>
        <v>0.45267534545454546</v>
      </c>
      <c r="BG43" s="67">
        <f t="shared" si="66"/>
        <v>1.6296312436363634</v>
      </c>
      <c r="BH43" s="67">
        <f t="shared" si="38"/>
        <v>6.7901301818181814</v>
      </c>
      <c r="BI43" s="67">
        <f t="shared" si="39"/>
        <v>0.54321041454545449</v>
      </c>
      <c r="BJ43" s="67">
        <f t="shared" si="40"/>
        <v>0.27160520727272724</v>
      </c>
      <c r="BK43" s="67">
        <f t="shared" si="41"/>
        <v>3.1687274181818181</v>
      </c>
      <c r="BL43" s="67">
        <f t="shared" si="42"/>
        <v>1.176955898181818</v>
      </c>
      <c r="BM43" s="67">
        <f t="shared" si="43"/>
        <v>38.930079709090904</v>
      </c>
      <c r="BN43" s="67">
        <f t="shared" si="44"/>
        <v>1.5390961745454543</v>
      </c>
      <c r="BO43" s="67">
        <f t="shared" si="45"/>
        <v>52.419805003636363</v>
      </c>
      <c r="BP43" s="67">
        <f t="shared" si="46"/>
        <v>75.415712552727271</v>
      </c>
      <c r="BQ43" s="67">
        <f t="shared" si="47"/>
        <v>12.584374603636363</v>
      </c>
      <c r="BR43" s="67">
        <f t="shared" si="48"/>
        <v>7.6049458036363626</v>
      </c>
      <c r="BS43" s="67">
        <f t="shared" si="49"/>
        <v>2.9876572800000001</v>
      </c>
      <c r="BT43" s="67">
        <f t="shared" si="50"/>
        <v>0</v>
      </c>
      <c r="BU43" s="67">
        <f t="shared" si="51"/>
        <v>36.304562705454543</v>
      </c>
      <c r="BV43" s="67">
        <f t="shared" si="52"/>
        <v>134.89725294545454</v>
      </c>
      <c r="BW43" s="67">
        <f t="shared" si="53"/>
        <v>659.72904846545464</v>
      </c>
      <c r="BX43" s="67">
        <f t="shared" si="17"/>
        <v>659.72904846545453</v>
      </c>
      <c r="BY43" s="67">
        <f t="shared" si="18"/>
        <v>2213.9601393745452</v>
      </c>
      <c r="BZ43" s="67">
        <f t="shared" si="54"/>
        <v>115.19</v>
      </c>
      <c r="CA43" s="70">
        <f t="shared" si="67"/>
        <v>3</v>
      </c>
      <c r="CB43" s="82">
        <f t="shared" si="20"/>
        <v>12.25</v>
      </c>
      <c r="CC43" s="20">
        <f t="shared" si="21"/>
        <v>3.4188034188034218</v>
      </c>
      <c r="CD43" s="69">
        <f t="shared" si="55"/>
        <v>82.411970576907606</v>
      </c>
      <c r="CE43" s="20">
        <f t="shared" si="22"/>
        <v>8.6609686609686669</v>
      </c>
      <c r="CF43" s="73">
        <f t="shared" si="68"/>
        <v>208.77699212816589</v>
      </c>
      <c r="CG43" s="20">
        <f t="shared" si="24"/>
        <v>1.8803418803418819</v>
      </c>
      <c r="CH43" s="67">
        <f t="shared" si="56"/>
        <v>45.326583817299181</v>
      </c>
      <c r="CI43" s="67">
        <f t="shared" si="57"/>
        <v>81.400000000000006</v>
      </c>
      <c r="CJ43" s="67">
        <f t="shared" si="58"/>
        <v>533.10554652237272</v>
      </c>
      <c r="CK43" s="74">
        <f t="shared" si="59"/>
        <v>2747.0656858969178</v>
      </c>
    </row>
    <row r="44" spans="1:90" ht="15" customHeight="1">
      <c r="A44" s="84" t="str">
        <f>[2]CCT!D51</f>
        <v>Itabira</v>
      </c>
      <c r="B44" s="76" t="str">
        <f>[2]CCT!C51</f>
        <v>Itabira</v>
      </c>
      <c r="C44" s="18"/>
      <c r="D44" s="77"/>
      <c r="E44" s="17">
        <f t="shared" si="0"/>
        <v>0</v>
      </c>
      <c r="F44" s="78"/>
      <c r="G44" s="17"/>
      <c r="H44" s="77">
        <f t="shared" si="1"/>
        <v>0</v>
      </c>
      <c r="I44" s="18"/>
      <c r="J44" s="77"/>
      <c r="K44" s="17">
        <f t="shared" si="2"/>
        <v>0</v>
      </c>
      <c r="L44" s="21">
        <f>[2]CCT!L51</f>
        <v>1</v>
      </c>
      <c r="M44" s="77">
        <f>[2]CCT!K51</f>
        <v>438.33</v>
      </c>
      <c r="N44" s="17">
        <f t="shared" si="3"/>
        <v>438.33</v>
      </c>
      <c r="O44" s="18"/>
      <c r="P44" s="77"/>
      <c r="Q44" s="80">
        <f t="shared" si="4"/>
        <v>0</v>
      </c>
      <c r="R44" s="66">
        <f t="shared" si="25"/>
        <v>1</v>
      </c>
      <c r="S44" s="67">
        <f t="shared" si="26"/>
        <v>438.33</v>
      </c>
      <c r="T44" s="19"/>
      <c r="U44" s="19"/>
      <c r="V44" s="19"/>
      <c r="W44" s="19"/>
      <c r="X44" s="19"/>
      <c r="Y44" s="19"/>
      <c r="Z44" s="19"/>
      <c r="AA44" s="68">
        <f t="shared" si="27"/>
        <v>14.345345454545454</v>
      </c>
      <c r="AB44" s="67">
        <f t="shared" si="60"/>
        <v>452.67534545454544</v>
      </c>
      <c r="AC44" s="67"/>
      <c r="AD44" s="67">
        <f>(VLOOKUP('Resumo Geral limpeza imposto cl'!A44,VATOTAL,6,FALSE)*20-1)*R44</f>
        <v>279</v>
      </c>
      <c r="AE44" s="67">
        <f t="shared" si="62"/>
        <v>97.700199999999995</v>
      </c>
      <c r="AF44" s="67"/>
      <c r="AG44" s="67">
        <f t="shared" si="28"/>
        <v>3.12</v>
      </c>
      <c r="AH44" s="67">
        <f t="shared" si="63"/>
        <v>28.19</v>
      </c>
      <c r="AI44" s="67">
        <f t="shared" si="64"/>
        <v>0</v>
      </c>
      <c r="AJ44" s="67">
        <f t="shared" si="65"/>
        <v>0</v>
      </c>
      <c r="AK44" s="67">
        <v>0</v>
      </c>
      <c r="AL44" s="67">
        <f t="shared" si="29"/>
        <v>408.0102</v>
      </c>
      <c r="AM44" s="67">
        <f>C44*'[2]Uniforme Limpeza'!$Z$10+F44*'[2]Uniforme Limpeza'!$Z$11+I44*'[2]Uniforme Limpeza'!$Z$12+L44*'[2]Uniforme Limpeza'!$Z$12+O44*'[2]Uniforme Limpeza'!$Z$12</f>
        <v>39.76</v>
      </c>
      <c r="AN44" s="67">
        <f>I44*'[2]Materiais de Consumo'!$F$33+L44*'[2]Materiais de Consumo'!$F$34+O44*'[2]Materiais de Consumo'!$F$35</f>
        <v>20.65</v>
      </c>
      <c r="AO44" s="67">
        <f>'[2]Equipamentos  TOTAL'!$H$19*'Resumo Geral limpeza imposto cl'!F44+'Resumo Geral limpeza imposto cl'!I44*'[2]Equipamentos  TOTAL'!$I$11+'[2]Equipamentos  TOTAL'!$I$12*'Resumo Geral limpeza imposto cl'!L44+'Resumo Geral limpeza imposto cl'!O44*'[2]Equipamentos  TOTAL'!$I$13</f>
        <v>2.94</v>
      </c>
      <c r="AP44" s="67">
        <f>(I44*'[2]PRODUTOS DE LIMPEZA'!$I$36+L44*'[2]PRODUTOS DE LIMPEZA'!$I$37+O44*'[2]PRODUTOS DE LIMPEZA'!$I$38)</f>
        <v>90.13</v>
      </c>
      <c r="AQ44" s="67">
        <f t="shared" si="30"/>
        <v>153.47999999999999</v>
      </c>
      <c r="AR44" s="19">
        <f t="shared" si="31"/>
        <v>90.53506909090909</v>
      </c>
      <c r="AS44" s="19">
        <f t="shared" si="8"/>
        <v>6.7901301818181814</v>
      </c>
      <c r="AT44" s="81">
        <f t="shared" si="9"/>
        <v>4.5267534545454549</v>
      </c>
      <c r="AU44" s="19">
        <f t="shared" si="10"/>
        <v>0.90535069090909093</v>
      </c>
      <c r="AV44" s="81">
        <f t="shared" si="11"/>
        <v>11.316883636363636</v>
      </c>
      <c r="AW44" s="19">
        <f t="shared" si="12"/>
        <v>36.214027636363639</v>
      </c>
      <c r="AX44" s="81">
        <f t="shared" si="13"/>
        <v>13.580260363636363</v>
      </c>
      <c r="AY44" s="19">
        <f t="shared" si="14"/>
        <v>2.7160520727272726</v>
      </c>
      <c r="AZ44" s="19">
        <f t="shared" si="15"/>
        <v>166.58452712727276</v>
      </c>
      <c r="BA44" s="67">
        <f t="shared" si="32"/>
        <v>37.707856276363636</v>
      </c>
      <c r="BB44" s="67">
        <f t="shared" si="33"/>
        <v>12.584374603636363</v>
      </c>
      <c r="BC44" s="67">
        <f t="shared" si="34"/>
        <v>18.514421629090908</v>
      </c>
      <c r="BD44" s="67">
        <f t="shared" si="35"/>
        <v>68.80665250909091</v>
      </c>
      <c r="BE44" s="67">
        <f t="shared" si="36"/>
        <v>0.588477949090909</v>
      </c>
      <c r="BF44" s="67">
        <f t="shared" si="37"/>
        <v>0.22633767272727273</v>
      </c>
      <c r="BG44" s="67">
        <f t="shared" si="66"/>
        <v>0.81481562181818168</v>
      </c>
      <c r="BH44" s="67">
        <f t="shared" si="38"/>
        <v>3.3950650909090907</v>
      </c>
      <c r="BI44" s="67">
        <f t="shared" si="39"/>
        <v>0.27160520727272724</v>
      </c>
      <c r="BJ44" s="67">
        <f t="shared" si="40"/>
        <v>0.13580260363636362</v>
      </c>
      <c r="BK44" s="67">
        <f t="shared" si="41"/>
        <v>1.5843637090909091</v>
      </c>
      <c r="BL44" s="67">
        <f t="shared" si="42"/>
        <v>0.588477949090909</v>
      </c>
      <c r="BM44" s="67">
        <f t="shared" si="43"/>
        <v>19.465039854545452</v>
      </c>
      <c r="BN44" s="67">
        <f t="shared" si="44"/>
        <v>0.76954808727272717</v>
      </c>
      <c r="BO44" s="67">
        <f t="shared" si="45"/>
        <v>26.209902501818181</v>
      </c>
      <c r="BP44" s="67">
        <f t="shared" si="46"/>
        <v>37.707856276363636</v>
      </c>
      <c r="BQ44" s="67">
        <f t="shared" si="47"/>
        <v>6.2921873018181813</v>
      </c>
      <c r="BR44" s="67">
        <f t="shared" si="48"/>
        <v>3.8024729018181813</v>
      </c>
      <c r="BS44" s="67">
        <f t="shared" si="49"/>
        <v>1.49382864</v>
      </c>
      <c r="BT44" s="67">
        <f t="shared" si="50"/>
        <v>0</v>
      </c>
      <c r="BU44" s="67">
        <f t="shared" si="51"/>
        <v>18.152281352727272</v>
      </c>
      <c r="BV44" s="67">
        <f t="shared" si="52"/>
        <v>67.44862647272727</v>
      </c>
      <c r="BW44" s="67">
        <f t="shared" si="53"/>
        <v>329.86452423272732</v>
      </c>
      <c r="BX44" s="67">
        <f t="shared" si="17"/>
        <v>329.86452423272726</v>
      </c>
      <c r="BY44" s="67">
        <f t="shared" si="18"/>
        <v>1344.0300696872728</v>
      </c>
      <c r="BZ44" s="67">
        <f t="shared" si="54"/>
        <v>115.19</v>
      </c>
      <c r="CA44" s="70">
        <f t="shared" si="67"/>
        <v>3</v>
      </c>
      <c r="CB44" s="82">
        <f t="shared" si="20"/>
        <v>12.25</v>
      </c>
      <c r="CC44" s="20">
        <f t="shared" si="21"/>
        <v>3.4188034188034218</v>
      </c>
      <c r="CD44" s="69">
        <f t="shared" si="55"/>
        <v>52.670771613240149</v>
      </c>
      <c r="CE44" s="20">
        <f t="shared" si="22"/>
        <v>8.6609686609686669</v>
      </c>
      <c r="CF44" s="73">
        <f t="shared" si="68"/>
        <v>133.43262142020833</v>
      </c>
      <c r="CG44" s="20">
        <f t="shared" si="24"/>
        <v>1.8803418803418819</v>
      </c>
      <c r="CH44" s="67">
        <f t="shared" si="56"/>
        <v>28.968924387282076</v>
      </c>
      <c r="CI44" s="67">
        <f t="shared" si="57"/>
        <v>81.400000000000006</v>
      </c>
      <c r="CJ44" s="67">
        <f t="shared" si="58"/>
        <v>411.66231742073057</v>
      </c>
      <c r="CK44" s="74">
        <f t="shared" si="59"/>
        <v>1755.6923871080035</v>
      </c>
    </row>
    <row r="45" spans="1:90" ht="15" customHeight="1">
      <c r="A45" s="84" t="str">
        <f>[2]CCT!D52</f>
        <v>Fethemg Interior</v>
      </c>
      <c r="B45" s="76" t="str">
        <f>[2]CCT!C52</f>
        <v>Itabirito</v>
      </c>
      <c r="C45" s="18"/>
      <c r="D45" s="77"/>
      <c r="E45" s="17">
        <f t="shared" si="0"/>
        <v>0</v>
      </c>
      <c r="F45" s="78"/>
      <c r="G45" s="17"/>
      <c r="H45" s="77">
        <f t="shared" si="1"/>
        <v>0</v>
      </c>
      <c r="I45" s="21">
        <f>[2]CCT!J52</f>
        <v>1</v>
      </c>
      <c r="J45" s="77">
        <f>[2]CCT!I52</f>
        <v>848.57</v>
      </c>
      <c r="K45" s="17">
        <f t="shared" si="2"/>
        <v>848.57</v>
      </c>
      <c r="L45" s="18"/>
      <c r="M45" s="77"/>
      <c r="N45" s="17">
        <f t="shared" si="3"/>
        <v>0</v>
      </c>
      <c r="O45" s="18"/>
      <c r="P45" s="77"/>
      <c r="Q45" s="80">
        <f t="shared" si="4"/>
        <v>0</v>
      </c>
      <c r="R45" s="66">
        <f t="shared" si="25"/>
        <v>1</v>
      </c>
      <c r="S45" s="67">
        <f t="shared" si="26"/>
        <v>848.57</v>
      </c>
      <c r="T45" s="19"/>
      <c r="U45" s="19"/>
      <c r="V45" s="19"/>
      <c r="W45" s="19"/>
      <c r="X45" s="19"/>
      <c r="Y45" s="19"/>
      <c r="Z45" s="19"/>
      <c r="AA45" s="68">
        <f t="shared" si="27"/>
        <v>27.771381818181816</v>
      </c>
      <c r="AB45" s="67">
        <f t="shared" si="60"/>
        <v>876.34138181818184</v>
      </c>
      <c r="AC45" s="67"/>
      <c r="AD45" s="67">
        <f>(VLOOKUP('Resumo Geral limpeza imposto cl'!A45,VATOTAL,6,FALSE)*20-1)*R45</f>
        <v>279</v>
      </c>
      <c r="AE45" s="67">
        <f t="shared" si="62"/>
        <v>73.085800000000006</v>
      </c>
      <c r="AF45" s="67"/>
      <c r="AG45" s="67">
        <f t="shared" si="28"/>
        <v>3.12</v>
      </c>
      <c r="AH45" s="67">
        <f t="shared" si="63"/>
        <v>0</v>
      </c>
      <c r="AI45" s="67">
        <f t="shared" si="64"/>
        <v>8.43</v>
      </c>
      <c r="AJ45" s="67">
        <f t="shared" si="65"/>
        <v>0</v>
      </c>
      <c r="AK45" s="67">
        <v>0</v>
      </c>
      <c r="AL45" s="67">
        <f t="shared" si="29"/>
        <v>363.63580000000002</v>
      </c>
      <c r="AM45" s="67">
        <f>C45*'[2]Uniforme Limpeza'!$Z$10+F45*'[2]Uniforme Limpeza'!$Z$11+I45*'[2]Uniforme Limpeza'!$Z$12+L45*'[2]Uniforme Limpeza'!$Z$12+O45*'[2]Uniforme Limpeza'!$Z$12</f>
        <v>39.76</v>
      </c>
      <c r="AN45" s="67">
        <f>I45*'[2]Materiais de Consumo'!$F$33+L45*'[2]Materiais de Consumo'!$F$34+O45*'[2]Materiais de Consumo'!$F$35</f>
        <v>41.29</v>
      </c>
      <c r="AO45" s="67">
        <f>'[2]Equipamentos  TOTAL'!$H$19*'Resumo Geral limpeza imposto cl'!F45+'Resumo Geral limpeza imposto cl'!I45*'[2]Equipamentos  TOTAL'!$I$11+'[2]Equipamentos  TOTAL'!$I$12*'Resumo Geral limpeza imposto cl'!L45+'Resumo Geral limpeza imposto cl'!O45*'[2]Equipamentos  TOTAL'!$I$13</f>
        <v>5.87</v>
      </c>
      <c r="AP45" s="67">
        <f>(I45*'[2]PRODUTOS DE LIMPEZA'!$I$36+L45*'[2]PRODUTOS DE LIMPEZA'!$I$37+O45*'[2]PRODUTOS DE LIMPEZA'!$I$38)</f>
        <v>180.25</v>
      </c>
      <c r="AQ45" s="67">
        <f t="shared" si="30"/>
        <v>267.17</v>
      </c>
      <c r="AR45" s="19">
        <f t="shared" si="31"/>
        <v>175.26827636363637</v>
      </c>
      <c r="AS45" s="19">
        <f t="shared" si="8"/>
        <v>13.145120727272728</v>
      </c>
      <c r="AT45" s="81">
        <f t="shared" si="9"/>
        <v>8.7634138181818191</v>
      </c>
      <c r="AU45" s="19">
        <f t="shared" si="10"/>
        <v>1.7526827636363638</v>
      </c>
      <c r="AV45" s="81">
        <f t="shared" si="11"/>
        <v>21.908534545454547</v>
      </c>
      <c r="AW45" s="19">
        <f t="shared" si="12"/>
        <v>70.107310545454553</v>
      </c>
      <c r="AX45" s="81">
        <f t="shared" si="13"/>
        <v>26.290241454545455</v>
      </c>
      <c r="AY45" s="19">
        <f t="shared" si="14"/>
        <v>5.2580482909090911</v>
      </c>
      <c r="AZ45" s="19">
        <f t="shared" si="15"/>
        <v>322.49362850909097</v>
      </c>
      <c r="BA45" s="67">
        <f t="shared" si="32"/>
        <v>72.99923710545454</v>
      </c>
      <c r="BB45" s="67">
        <f t="shared" si="33"/>
        <v>24.362290414545456</v>
      </c>
      <c r="BC45" s="67">
        <f t="shared" si="34"/>
        <v>35.842362516363636</v>
      </c>
      <c r="BD45" s="67">
        <f t="shared" si="35"/>
        <v>133.20389003636365</v>
      </c>
      <c r="BE45" s="67">
        <f t="shared" si="36"/>
        <v>1.1392437963636364</v>
      </c>
      <c r="BF45" s="67">
        <f t="shared" si="37"/>
        <v>0.43817069090909094</v>
      </c>
      <c r="BG45" s="67">
        <f t="shared" si="66"/>
        <v>1.5774144872727274</v>
      </c>
      <c r="BH45" s="67">
        <f t="shared" si="38"/>
        <v>6.5725603636363639</v>
      </c>
      <c r="BI45" s="67">
        <f t="shared" si="39"/>
        <v>0.52580482909090909</v>
      </c>
      <c r="BJ45" s="67">
        <f t="shared" si="40"/>
        <v>0.26290241454545454</v>
      </c>
      <c r="BK45" s="67">
        <f t="shared" si="41"/>
        <v>3.0671948363636363</v>
      </c>
      <c r="BL45" s="67">
        <f t="shared" si="42"/>
        <v>1.1392437963636364</v>
      </c>
      <c r="BM45" s="67">
        <f t="shared" si="43"/>
        <v>37.682679418181813</v>
      </c>
      <c r="BN45" s="67">
        <f t="shared" si="44"/>
        <v>1.489780349090909</v>
      </c>
      <c r="BO45" s="67">
        <f t="shared" si="45"/>
        <v>50.74016600727272</v>
      </c>
      <c r="BP45" s="67">
        <f t="shared" si="46"/>
        <v>72.99923710545454</v>
      </c>
      <c r="BQ45" s="67">
        <f t="shared" si="47"/>
        <v>12.181145207272728</v>
      </c>
      <c r="BR45" s="67">
        <f t="shared" si="48"/>
        <v>7.361267607272727</v>
      </c>
      <c r="BS45" s="67">
        <f t="shared" si="49"/>
        <v>2.8919265599999999</v>
      </c>
      <c r="BT45" s="67">
        <f t="shared" si="50"/>
        <v>0</v>
      </c>
      <c r="BU45" s="67">
        <f t="shared" si="51"/>
        <v>35.141289410909089</v>
      </c>
      <c r="BV45" s="67">
        <f t="shared" si="52"/>
        <v>130.57486589090908</v>
      </c>
      <c r="BW45" s="67">
        <f t="shared" si="53"/>
        <v>638.58996493090922</v>
      </c>
      <c r="BX45" s="67">
        <f t="shared" si="17"/>
        <v>638.58996493090922</v>
      </c>
      <c r="BY45" s="67">
        <f t="shared" si="18"/>
        <v>2145.7371467490912</v>
      </c>
      <c r="BZ45" s="67">
        <f t="shared" si="54"/>
        <v>115.19</v>
      </c>
      <c r="CA45" s="70">
        <f t="shared" si="67"/>
        <v>3</v>
      </c>
      <c r="CB45" s="82">
        <f t="shared" si="20"/>
        <v>12.25</v>
      </c>
      <c r="CC45" s="20">
        <f t="shared" si="21"/>
        <v>3.4188034188034218</v>
      </c>
      <c r="CD45" s="69">
        <f t="shared" si="55"/>
        <v>80.079560572618576</v>
      </c>
      <c r="CE45" s="20">
        <f t="shared" si="22"/>
        <v>8.6609686609686669</v>
      </c>
      <c r="CF45" s="73">
        <f t="shared" si="68"/>
        <v>202.86822011730038</v>
      </c>
      <c r="CG45" s="20">
        <f t="shared" si="24"/>
        <v>1.8803418803418819</v>
      </c>
      <c r="CH45" s="67">
        <f t="shared" si="56"/>
        <v>44.043758314940213</v>
      </c>
      <c r="CI45" s="67">
        <f t="shared" si="57"/>
        <v>81.400000000000006</v>
      </c>
      <c r="CJ45" s="67">
        <f t="shared" si="58"/>
        <v>523.58153900485911</v>
      </c>
      <c r="CK45" s="74">
        <f t="shared" si="59"/>
        <v>2669.3186857539504</v>
      </c>
    </row>
    <row r="46" spans="1:90" ht="15" customHeight="1">
      <c r="A46" s="84" t="str">
        <f>[2]CCT!D53</f>
        <v>Fethemg Interior</v>
      </c>
      <c r="B46" s="76" t="str">
        <f>[2]CCT!C53</f>
        <v>Itaguara</v>
      </c>
      <c r="C46" s="18"/>
      <c r="D46" s="77"/>
      <c r="E46" s="17">
        <f t="shared" si="0"/>
        <v>0</v>
      </c>
      <c r="F46" s="78"/>
      <c r="G46" s="17"/>
      <c r="H46" s="77">
        <f t="shared" si="1"/>
        <v>0</v>
      </c>
      <c r="I46" s="18"/>
      <c r="J46" s="77"/>
      <c r="K46" s="17">
        <f t="shared" si="2"/>
        <v>0</v>
      </c>
      <c r="L46" s="18"/>
      <c r="M46" s="77"/>
      <c r="N46" s="17">
        <f t="shared" si="3"/>
        <v>0</v>
      </c>
      <c r="O46" s="21">
        <f>[2]CCT!N53</f>
        <v>1</v>
      </c>
      <c r="P46" s="77">
        <f>[2]CCT!M53</f>
        <v>212.14</v>
      </c>
      <c r="Q46" s="80">
        <f t="shared" si="4"/>
        <v>212.14</v>
      </c>
      <c r="R46" s="66">
        <f t="shared" si="25"/>
        <v>1</v>
      </c>
      <c r="S46" s="67">
        <f t="shared" si="26"/>
        <v>212.14</v>
      </c>
      <c r="T46" s="19"/>
      <c r="U46" s="19"/>
      <c r="V46" s="19"/>
      <c r="W46" s="19"/>
      <c r="X46" s="19"/>
      <c r="Y46" s="19"/>
      <c r="Z46" s="19"/>
      <c r="AA46" s="68">
        <f t="shared" si="27"/>
        <v>6.9427636363636358</v>
      </c>
      <c r="AB46" s="67">
        <f t="shared" si="60"/>
        <v>219.08276363636361</v>
      </c>
      <c r="AC46" s="67"/>
      <c r="AD46" s="67">
        <f>(VLOOKUP('Resumo Geral limpeza imposto cl'!A46,VATOTAL,6,FALSE)*20-1)*R46</f>
        <v>279</v>
      </c>
      <c r="AE46" s="67">
        <f t="shared" si="62"/>
        <v>111.27160000000001</v>
      </c>
      <c r="AF46" s="67"/>
      <c r="AG46" s="67">
        <f t="shared" si="28"/>
        <v>3.12</v>
      </c>
      <c r="AH46" s="67">
        <f t="shared" si="63"/>
        <v>0</v>
      </c>
      <c r="AI46" s="67">
        <f t="shared" si="64"/>
        <v>8.43</v>
      </c>
      <c r="AJ46" s="67">
        <f t="shared" si="65"/>
        <v>0</v>
      </c>
      <c r="AK46" s="67">
        <v>0</v>
      </c>
      <c r="AL46" s="67">
        <f t="shared" si="29"/>
        <v>401.82160000000005</v>
      </c>
      <c r="AM46" s="67">
        <f>C46*'[2]Uniforme Limpeza'!$Z$10+F46*'[2]Uniforme Limpeza'!$Z$11+I46*'[2]Uniforme Limpeza'!$Z$12+L46*'[2]Uniforme Limpeza'!$Z$12+O46*'[2]Uniforme Limpeza'!$Z$12</f>
        <v>39.76</v>
      </c>
      <c r="AN46" s="67">
        <f>I46*'[2]Materiais de Consumo'!$F$33+L46*'[2]Materiais de Consumo'!$F$34+O46*'[2]Materiais de Consumo'!$F$35</f>
        <v>10.32</v>
      </c>
      <c r="AO46" s="67">
        <f>'[2]Equipamentos  TOTAL'!$H$19*'Resumo Geral limpeza imposto cl'!F46+'Resumo Geral limpeza imposto cl'!I46*'[2]Equipamentos  TOTAL'!$I$11+'[2]Equipamentos  TOTAL'!$I$12*'Resumo Geral limpeza imposto cl'!L46+'Resumo Geral limpeza imposto cl'!O46*'[2]Equipamentos  TOTAL'!$I$13</f>
        <v>1.47</v>
      </c>
      <c r="AP46" s="67">
        <f>(I46*'[2]PRODUTOS DE LIMPEZA'!$I$36+L46*'[2]PRODUTOS DE LIMPEZA'!$I$37+O46*'[2]PRODUTOS DE LIMPEZA'!$I$38)</f>
        <v>45.06</v>
      </c>
      <c r="AQ46" s="67">
        <f t="shared" si="30"/>
        <v>96.61</v>
      </c>
      <c r="AR46" s="19">
        <f t="shared" si="31"/>
        <v>43.816552727272722</v>
      </c>
      <c r="AS46" s="19">
        <f t="shared" si="8"/>
        <v>3.2862414545454541</v>
      </c>
      <c r="AT46" s="81">
        <f t="shared" si="9"/>
        <v>2.1908276363636361</v>
      </c>
      <c r="AU46" s="19">
        <f t="shared" si="10"/>
        <v>0.43816552727272723</v>
      </c>
      <c r="AV46" s="81">
        <f t="shared" si="11"/>
        <v>5.4770690909090902</v>
      </c>
      <c r="AW46" s="19">
        <f t="shared" si="12"/>
        <v>17.526621090909089</v>
      </c>
      <c r="AX46" s="81">
        <f t="shared" si="13"/>
        <v>6.5724829090909083</v>
      </c>
      <c r="AY46" s="19">
        <f t="shared" si="14"/>
        <v>1.3144965818181817</v>
      </c>
      <c r="AZ46" s="19">
        <f t="shared" si="15"/>
        <v>80.622457018181805</v>
      </c>
      <c r="BA46" s="67">
        <f t="shared" si="32"/>
        <v>18.249594210909088</v>
      </c>
      <c r="BB46" s="67">
        <f t="shared" si="33"/>
        <v>6.0905008290909084</v>
      </c>
      <c r="BC46" s="67">
        <f t="shared" si="34"/>
        <v>8.9604850327272718</v>
      </c>
      <c r="BD46" s="67">
        <f t="shared" si="35"/>
        <v>33.300580072727264</v>
      </c>
      <c r="BE46" s="67">
        <f t="shared" si="36"/>
        <v>0.28480759272727268</v>
      </c>
      <c r="BF46" s="67">
        <f t="shared" si="37"/>
        <v>0.10954138181818181</v>
      </c>
      <c r="BG46" s="67">
        <f t="shared" si="66"/>
        <v>0.39434897454545448</v>
      </c>
      <c r="BH46" s="67">
        <f t="shared" si="38"/>
        <v>1.6431207272727271</v>
      </c>
      <c r="BI46" s="67">
        <f t="shared" si="39"/>
        <v>0.13144965818181814</v>
      </c>
      <c r="BJ46" s="67">
        <f t="shared" si="40"/>
        <v>6.572482909090907E-2</v>
      </c>
      <c r="BK46" s="67">
        <f t="shared" si="41"/>
        <v>0.76678967272727261</v>
      </c>
      <c r="BL46" s="67">
        <f t="shared" si="42"/>
        <v>0.28480759272727268</v>
      </c>
      <c r="BM46" s="67">
        <f t="shared" si="43"/>
        <v>9.4205588363636341</v>
      </c>
      <c r="BN46" s="67">
        <f t="shared" si="44"/>
        <v>0.37244069818181813</v>
      </c>
      <c r="BO46" s="67">
        <f t="shared" si="45"/>
        <v>12.684892014545451</v>
      </c>
      <c r="BP46" s="67">
        <f t="shared" si="46"/>
        <v>18.249594210909088</v>
      </c>
      <c r="BQ46" s="67">
        <f t="shared" si="47"/>
        <v>3.0452504145454542</v>
      </c>
      <c r="BR46" s="67">
        <f t="shared" si="48"/>
        <v>1.8402952145454543</v>
      </c>
      <c r="BS46" s="67">
        <f t="shared" si="49"/>
        <v>0.72297311999999991</v>
      </c>
      <c r="BT46" s="67">
        <f t="shared" si="50"/>
        <v>0</v>
      </c>
      <c r="BU46" s="67">
        <f t="shared" si="51"/>
        <v>8.7852188218181801</v>
      </c>
      <c r="BV46" s="67">
        <f t="shared" si="52"/>
        <v>32.643331781818176</v>
      </c>
      <c r="BW46" s="67">
        <f t="shared" si="53"/>
        <v>159.6456098618182</v>
      </c>
      <c r="BX46" s="67">
        <f t="shared" si="17"/>
        <v>159.64560986181817</v>
      </c>
      <c r="BY46" s="67">
        <f t="shared" si="18"/>
        <v>877.1599734981819</v>
      </c>
      <c r="BZ46" s="67">
        <f t="shared" si="54"/>
        <v>115.19</v>
      </c>
      <c r="CA46" s="70">
        <f t="shared" si="67"/>
        <v>5</v>
      </c>
      <c r="CB46" s="82">
        <f t="shared" si="20"/>
        <v>14.25</v>
      </c>
      <c r="CC46" s="20">
        <f t="shared" si="21"/>
        <v>5.8309037900874632</v>
      </c>
      <c r="CD46" s="69">
        <f t="shared" si="55"/>
        <v>62.609327900768633</v>
      </c>
      <c r="CE46" s="20">
        <f t="shared" si="22"/>
        <v>8.8629737609329435</v>
      </c>
      <c r="CF46" s="73">
        <f t="shared" si="68"/>
        <v>95.16617840916831</v>
      </c>
      <c r="CG46" s="20">
        <f t="shared" si="24"/>
        <v>1.9241982507288626</v>
      </c>
      <c r="CH46" s="67">
        <f t="shared" si="56"/>
        <v>20.661078207253645</v>
      </c>
      <c r="CI46" s="67">
        <f t="shared" si="57"/>
        <v>81.400000000000006</v>
      </c>
      <c r="CJ46" s="67">
        <f t="shared" si="58"/>
        <v>375.0265845171906</v>
      </c>
      <c r="CK46" s="74">
        <f t="shared" si="59"/>
        <v>1252.1865580153726</v>
      </c>
    </row>
    <row r="47" spans="1:90" s="127" customFormat="1" ht="15" customHeight="1">
      <c r="A47" s="75" t="str">
        <f>[2]CCT!D54</f>
        <v>Região de São Lourenço</v>
      </c>
      <c r="B47" s="85" t="str">
        <f>[2]CCT!C54</f>
        <v>Itajubá</v>
      </c>
      <c r="C47" s="18"/>
      <c r="D47" s="77"/>
      <c r="E47" s="17">
        <f t="shared" si="0"/>
        <v>0</v>
      </c>
      <c r="F47" s="78"/>
      <c r="G47" s="17"/>
      <c r="H47" s="77">
        <f t="shared" si="1"/>
        <v>0</v>
      </c>
      <c r="I47" s="21">
        <f>[2]CCT!J54</f>
        <v>2</v>
      </c>
      <c r="J47" s="77">
        <f>[2]CCT!I54</f>
        <v>848.57</v>
      </c>
      <c r="K47" s="17">
        <f t="shared" si="2"/>
        <v>1697.14</v>
      </c>
      <c r="L47" s="18"/>
      <c r="M47" s="77"/>
      <c r="N47" s="17">
        <f t="shared" si="3"/>
        <v>0</v>
      </c>
      <c r="O47" s="18"/>
      <c r="P47" s="77"/>
      <c r="Q47" s="17">
        <f t="shared" si="4"/>
        <v>0</v>
      </c>
      <c r="R47" s="194">
        <f t="shared" si="25"/>
        <v>2</v>
      </c>
      <c r="S47" s="68">
        <f t="shared" si="26"/>
        <v>1697.14</v>
      </c>
      <c r="T47" s="195"/>
      <c r="U47" s="195"/>
      <c r="V47" s="195"/>
      <c r="W47" s="195"/>
      <c r="X47" s="195"/>
      <c r="Y47" s="195"/>
      <c r="Z47" s="195"/>
      <c r="AA47" s="68">
        <f t="shared" si="27"/>
        <v>55.542763636363631</v>
      </c>
      <c r="AB47" s="68">
        <f t="shared" si="60"/>
        <v>1752.6827636363637</v>
      </c>
      <c r="AC47" s="68"/>
      <c r="AD47" s="68">
        <f>(VLOOKUP('Resumo Geral limpeza imposto cl'!A47,VATOTAL,6,FALSE)*20-1)*R47</f>
        <v>558</v>
      </c>
      <c r="AE47" s="68">
        <f t="shared" si="62"/>
        <v>146.17160000000001</v>
      </c>
      <c r="AF47" s="68"/>
      <c r="AG47" s="68">
        <f t="shared" si="28"/>
        <v>6.24</v>
      </c>
      <c r="AH47" s="68">
        <f t="shared" si="63"/>
        <v>58.3</v>
      </c>
      <c r="AI47" s="68">
        <f t="shared" si="64"/>
        <v>0</v>
      </c>
      <c r="AJ47" s="68">
        <f t="shared" si="65"/>
        <v>0</v>
      </c>
      <c r="AK47" s="68">
        <v>0</v>
      </c>
      <c r="AL47" s="68">
        <f t="shared" si="29"/>
        <v>768.71159999999998</v>
      </c>
      <c r="AM47" s="68">
        <f>C47*'[2]Uniforme Limpeza'!$Z$10+F47*'[2]Uniforme Limpeza'!$Z$11+I47*'[2]Uniforme Limpeza'!$Z$12+L47*'[2]Uniforme Limpeza'!$Z$12+O47*'[2]Uniforme Limpeza'!$Z$12</f>
        <v>79.52</v>
      </c>
      <c r="AN47" s="68">
        <f>I47*'[2]Materiais de Consumo'!$F$33+L47*'[2]Materiais de Consumo'!$F$34+O47*'[2]Materiais de Consumo'!$F$35</f>
        <v>82.58</v>
      </c>
      <c r="AO47" s="68">
        <f>'[2]Equipamentos  TOTAL'!$H$19*'Resumo Geral limpeza imposto cl'!F47+'Resumo Geral limpeza imposto cl'!I47*'[2]Equipamentos  TOTAL'!$I$11+'[2]Equipamentos  TOTAL'!$I$12*'Resumo Geral limpeza imposto cl'!L47+'Resumo Geral limpeza imposto cl'!O47*'[2]Equipamentos  TOTAL'!$I$13</f>
        <v>11.74</v>
      </c>
      <c r="AP47" s="68">
        <f>(I47*'[2]PRODUTOS DE LIMPEZA'!$I$36+L47*'[2]PRODUTOS DE LIMPEZA'!$I$37+O47*'[2]PRODUTOS DE LIMPEZA'!$I$38)</f>
        <v>360.5</v>
      </c>
      <c r="AQ47" s="68">
        <f t="shared" si="30"/>
        <v>534.34</v>
      </c>
      <c r="AR47" s="195">
        <f t="shared" si="31"/>
        <v>350.53655272727275</v>
      </c>
      <c r="AS47" s="195">
        <f t="shared" si="8"/>
        <v>26.290241454545455</v>
      </c>
      <c r="AT47" s="196">
        <f t="shared" si="9"/>
        <v>17.526827636363638</v>
      </c>
      <c r="AU47" s="195">
        <f t="shared" si="10"/>
        <v>3.5053655272727275</v>
      </c>
      <c r="AV47" s="196">
        <f t="shared" si="11"/>
        <v>43.817069090909094</v>
      </c>
      <c r="AW47" s="195">
        <f t="shared" si="12"/>
        <v>140.21462109090911</v>
      </c>
      <c r="AX47" s="196">
        <f t="shared" si="13"/>
        <v>52.580482909090911</v>
      </c>
      <c r="AY47" s="195">
        <f t="shared" si="14"/>
        <v>10.516096581818182</v>
      </c>
      <c r="AZ47" s="195">
        <f t="shared" si="15"/>
        <v>644.98725701818194</v>
      </c>
      <c r="BA47" s="68">
        <f t="shared" si="32"/>
        <v>145.99847421090908</v>
      </c>
      <c r="BB47" s="68">
        <f t="shared" si="33"/>
        <v>48.724580829090911</v>
      </c>
      <c r="BC47" s="68">
        <f t="shared" si="34"/>
        <v>71.684725032727272</v>
      </c>
      <c r="BD47" s="68">
        <f t="shared" si="35"/>
        <v>266.40778007272729</v>
      </c>
      <c r="BE47" s="68">
        <f t="shared" si="36"/>
        <v>2.2784875927272727</v>
      </c>
      <c r="BF47" s="68">
        <f t="shared" si="37"/>
        <v>0.87634138181818189</v>
      </c>
      <c r="BG47" s="68">
        <f t="shared" si="66"/>
        <v>3.1548289745454547</v>
      </c>
      <c r="BH47" s="68">
        <f t="shared" si="38"/>
        <v>13.145120727272728</v>
      </c>
      <c r="BI47" s="68">
        <f t="shared" si="39"/>
        <v>1.0516096581818182</v>
      </c>
      <c r="BJ47" s="68">
        <f t="shared" si="40"/>
        <v>0.52580482909090909</v>
      </c>
      <c r="BK47" s="68">
        <f t="shared" si="41"/>
        <v>6.1343896727272726</v>
      </c>
      <c r="BL47" s="68">
        <f t="shared" si="42"/>
        <v>2.2784875927272727</v>
      </c>
      <c r="BM47" s="68">
        <f t="shared" si="43"/>
        <v>75.365358836363626</v>
      </c>
      <c r="BN47" s="68">
        <f t="shared" si="44"/>
        <v>2.9795606981818179</v>
      </c>
      <c r="BO47" s="68">
        <f t="shared" si="45"/>
        <v>101.48033201454544</v>
      </c>
      <c r="BP47" s="68">
        <f t="shared" si="46"/>
        <v>145.99847421090908</v>
      </c>
      <c r="BQ47" s="68">
        <f t="shared" si="47"/>
        <v>24.362290414545456</v>
      </c>
      <c r="BR47" s="68">
        <f t="shared" si="48"/>
        <v>14.722535214545454</v>
      </c>
      <c r="BS47" s="68">
        <f t="shared" si="49"/>
        <v>5.7838531199999998</v>
      </c>
      <c r="BT47" s="68">
        <f t="shared" si="50"/>
        <v>0</v>
      </c>
      <c r="BU47" s="68">
        <f t="shared" si="51"/>
        <v>70.282578821818177</v>
      </c>
      <c r="BV47" s="68">
        <f t="shared" si="52"/>
        <v>261.14973178181816</v>
      </c>
      <c r="BW47" s="68">
        <f t="shared" si="53"/>
        <v>1277.1799298618184</v>
      </c>
      <c r="BX47" s="68">
        <f t="shared" si="17"/>
        <v>1277.1799298618184</v>
      </c>
      <c r="BY47" s="68">
        <f t="shared" si="18"/>
        <v>4332.9142934981828</v>
      </c>
      <c r="BZ47" s="68">
        <f t="shared" si="54"/>
        <v>230.38</v>
      </c>
      <c r="CA47" s="197">
        <f t="shared" si="67"/>
        <v>2</v>
      </c>
      <c r="CB47" s="198">
        <f t="shared" si="20"/>
        <v>11.25</v>
      </c>
      <c r="CC47" s="199">
        <f t="shared" si="21"/>
        <v>2.2535211267605644</v>
      </c>
      <c r="CD47" s="200">
        <f t="shared" si="55"/>
        <v>106.503533374607</v>
      </c>
      <c r="CE47" s="199">
        <f t="shared" si="22"/>
        <v>8.5633802816901436</v>
      </c>
      <c r="CF47" s="201">
        <f t="shared" si="68"/>
        <v>404.71342682350655</v>
      </c>
      <c r="CG47" s="199">
        <f t="shared" si="24"/>
        <v>1.8591549295774654</v>
      </c>
      <c r="CH47" s="68">
        <f t="shared" si="56"/>
        <v>87.86541503405077</v>
      </c>
      <c r="CI47" s="68">
        <f t="shared" si="57"/>
        <v>162.80000000000001</v>
      </c>
      <c r="CJ47" s="68">
        <f t="shared" si="58"/>
        <v>992.26237523216423</v>
      </c>
      <c r="CK47" s="202">
        <f t="shared" si="59"/>
        <v>5325.176668730347</v>
      </c>
      <c r="CL47" s="203"/>
    </row>
    <row r="48" spans="1:90" ht="15" customHeight="1">
      <c r="A48" s="84" t="str">
        <f>[2]CCT!D55</f>
        <v>Região de Teófilo Otoni</v>
      </c>
      <c r="B48" s="76" t="str">
        <f>[2]CCT!C55</f>
        <v>Itambacuri</v>
      </c>
      <c r="C48" s="18"/>
      <c r="D48" s="77"/>
      <c r="E48" s="17">
        <f t="shared" si="0"/>
        <v>0</v>
      </c>
      <c r="F48" s="78"/>
      <c r="G48" s="17"/>
      <c r="H48" s="77">
        <f t="shared" si="1"/>
        <v>0</v>
      </c>
      <c r="I48" s="18"/>
      <c r="J48" s="77"/>
      <c r="K48" s="17">
        <f t="shared" si="2"/>
        <v>0</v>
      </c>
      <c r="L48" s="18"/>
      <c r="M48" s="77"/>
      <c r="N48" s="17">
        <f t="shared" si="3"/>
        <v>0</v>
      </c>
      <c r="O48" s="21">
        <f>[2]CCT!N55</f>
        <v>1</v>
      </c>
      <c r="P48" s="77">
        <f>[2]CCT!M55</f>
        <v>193.74</v>
      </c>
      <c r="Q48" s="80">
        <f t="shared" si="4"/>
        <v>193.74</v>
      </c>
      <c r="R48" s="66">
        <f t="shared" si="25"/>
        <v>1</v>
      </c>
      <c r="S48" s="67">
        <f t="shared" si="26"/>
        <v>193.74</v>
      </c>
      <c r="T48" s="19"/>
      <c r="U48" s="19"/>
      <c r="V48" s="19"/>
      <c r="W48" s="19"/>
      <c r="X48" s="19"/>
      <c r="Y48" s="19"/>
      <c r="Z48" s="19"/>
      <c r="AA48" s="68">
        <f t="shared" si="27"/>
        <v>6.3405818181818185</v>
      </c>
      <c r="AB48" s="67">
        <f t="shared" si="60"/>
        <v>200.08058181818183</v>
      </c>
      <c r="AC48" s="67"/>
      <c r="AD48" s="67">
        <f>(VLOOKUP('Resumo Geral limpeza imposto cl'!A48,VATOTAL,6,FALSE)*20-1)*R48</f>
        <v>253</v>
      </c>
      <c r="AE48" s="67">
        <f t="shared" si="62"/>
        <v>112.37560000000001</v>
      </c>
      <c r="AF48" s="67"/>
      <c r="AG48" s="67">
        <f t="shared" si="28"/>
        <v>3.12</v>
      </c>
      <c r="AH48" s="67">
        <f t="shared" si="63"/>
        <v>26.1</v>
      </c>
      <c r="AI48" s="67">
        <f t="shared" si="64"/>
        <v>0</v>
      </c>
      <c r="AJ48" s="67">
        <f t="shared" si="65"/>
        <v>0</v>
      </c>
      <c r="AK48" s="67">
        <v>0</v>
      </c>
      <c r="AL48" s="67">
        <f t="shared" si="29"/>
        <v>394.59560000000005</v>
      </c>
      <c r="AM48" s="67">
        <f>C48*'[2]Uniforme Limpeza'!$Z$10+F48*'[2]Uniforme Limpeza'!$Z$11+I48*'[2]Uniforme Limpeza'!$Z$12+L48*'[2]Uniforme Limpeza'!$Z$12+O48*'[2]Uniforme Limpeza'!$Z$12</f>
        <v>39.76</v>
      </c>
      <c r="AN48" s="67">
        <f>I48*'[2]Materiais de Consumo'!$F$33+L48*'[2]Materiais de Consumo'!$F$34+O48*'[2]Materiais de Consumo'!$F$35</f>
        <v>10.32</v>
      </c>
      <c r="AO48" s="67">
        <f>'[2]Equipamentos  TOTAL'!$H$19*'Resumo Geral limpeza imposto cl'!F48+'Resumo Geral limpeza imposto cl'!I48*'[2]Equipamentos  TOTAL'!$I$11+'[2]Equipamentos  TOTAL'!$I$12*'Resumo Geral limpeza imposto cl'!L48+'Resumo Geral limpeza imposto cl'!O48*'[2]Equipamentos  TOTAL'!$I$13</f>
        <v>1.47</v>
      </c>
      <c r="AP48" s="67">
        <f>(I48*'[2]PRODUTOS DE LIMPEZA'!$I$36+L48*'[2]PRODUTOS DE LIMPEZA'!$I$37+O48*'[2]PRODUTOS DE LIMPEZA'!$I$38)</f>
        <v>45.06</v>
      </c>
      <c r="AQ48" s="67">
        <f t="shared" si="30"/>
        <v>96.61</v>
      </c>
      <c r="AR48" s="19">
        <f t="shared" si="31"/>
        <v>40.016116363636371</v>
      </c>
      <c r="AS48" s="19">
        <f t="shared" si="8"/>
        <v>3.0012087272727275</v>
      </c>
      <c r="AT48" s="81">
        <f t="shared" si="9"/>
        <v>2.0008058181818185</v>
      </c>
      <c r="AU48" s="19">
        <f t="shared" si="10"/>
        <v>0.40016116363636367</v>
      </c>
      <c r="AV48" s="81">
        <f t="shared" si="11"/>
        <v>5.0020145454545464</v>
      </c>
      <c r="AW48" s="19">
        <f t="shared" si="12"/>
        <v>16.006446545454548</v>
      </c>
      <c r="AX48" s="81">
        <f t="shared" si="13"/>
        <v>6.0024174545454549</v>
      </c>
      <c r="AY48" s="19">
        <f t="shared" si="14"/>
        <v>1.2004834909090909</v>
      </c>
      <c r="AZ48" s="19">
        <f t="shared" si="15"/>
        <v>73.629654109090922</v>
      </c>
      <c r="BA48" s="67">
        <f t="shared" si="32"/>
        <v>16.666712465454545</v>
      </c>
      <c r="BB48" s="67">
        <f t="shared" si="33"/>
        <v>5.5622401745454546</v>
      </c>
      <c r="BC48" s="67">
        <f t="shared" si="34"/>
        <v>8.1832957963636357</v>
      </c>
      <c r="BD48" s="67">
        <f t="shared" si="35"/>
        <v>30.412248436363633</v>
      </c>
      <c r="BE48" s="67">
        <f t="shared" si="36"/>
        <v>0.26010475636363634</v>
      </c>
      <c r="BF48" s="67">
        <f t="shared" si="37"/>
        <v>0.10004029090909092</v>
      </c>
      <c r="BG48" s="67">
        <f t="shared" si="66"/>
        <v>0.36014504727272723</v>
      </c>
      <c r="BH48" s="67">
        <f t="shared" si="38"/>
        <v>1.5006043636363637</v>
      </c>
      <c r="BI48" s="67">
        <f t="shared" si="39"/>
        <v>0.12004834909090908</v>
      </c>
      <c r="BJ48" s="67">
        <f t="shared" si="40"/>
        <v>6.0024174545454542E-2</v>
      </c>
      <c r="BK48" s="67">
        <f t="shared" si="41"/>
        <v>0.7002820363636364</v>
      </c>
      <c r="BL48" s="67">
        <f t="shared" si="42"/>
        <v>0.26010475636363634</v>
      </c>
      <c r="BM48" s="67">
        <f t="shared" si="43"/>
        <v>8.6034650181818186</v>
      </c>
      <c r="BN48" s="67">
        <f t="shared" si="44"/>
        <v>0.34013698909090906</v>
      </c>
      <c r="BO48" s="67">
        <f t="shared" si="45"/>
        <v>11.584665687272729</v>
      </c>
      <c r="BP48" s="67">
        <f t="shared" si="46"/>
        <v>16.666712465454545</v>
      </c>
      <c r="BQ48" s="67">
        <f t="shared" si="47"/>
        <v>2.7811200872727273</v>
      </c>
      <c r="BR48" s="67">
        <f t="shared" si="48"/>
        <v>1.6806768872727273</v>
      </c>
      <c r="BS48" s="67">
        <f t="shared" si="49"/>
        <v>0.66026592000000006</v>
      </c>
      <c r="BT48" s="67">
        <f t="shared" si="50"/>
        <v>0</v>
      </c>
      <c r="BU48" s="67">
        <f t="shared" si="51"/>
        <v>8.0232313309090912</v>
      </c>
      <c r="BV48" s="67">
        <f t="shared" si="52"/>
        <v>29.81200669090909</v>
      </c>
      <c r="BW48" s="67">
        <f t="shared" si="53"/>
        <v>145.79871997090913</v>
      </c>
      <c r="BX48" s="67">
        <f t="shared" si="17"/>
        <v>145.7987199709091</v>
      </c>
      <c r="BY48" s="67">
        <f t="shared" si="18"/>
        <v>837.08490178909096</v>
      </c>
      <c r="BZ48" s="67">
        <f t="shared" si="54"/>
        <v>115.19</v>
      </c>
      <c r="CA48" s="70">
        <f t="shared" si="67"/>
        <v>3</v>
      </c>
      <c r="CB48" s="82">
        <f t="shared" si="20"/>
        <v>12.25</v>
      </c>
      <c r="CC48" s="20">
        <f t="shared" si="21"/>
        <v>3.4188034188034218</v>
      </c>
      <c r="CD48" s="69">
        <f t="shared" si="55"/>
        <v>35.33931288167836</v>
      </c>
      <c r="CE48" s="20">
        <f t="shared" si="22"/>
        <v>8.6609686609686669</v>
      </c>
      <c r="CF48" s="73">
        <f t="shared" si="68"/>
        <v>89.526259300251823</v>
      </c>
      <c r="CG48" s="20">
        <f t="shared" si="24"/>
        <v>1.8803418803418819</v>
      </c>
      <c r="CH48" s="67">
        <f t="shared" si="56"/>
        <v>19.436622084923098</v>
      </c>
      <c r="CI48" s="67">
        <f t="shared" si="57"/>
        <v>81.400000000000006</v>
      </c>
      <c r="CJ48" s="67">
        <f t="shared" si="58"/>
        <v>340.89219426685327</v>
      </c>
      <c r="CK48" s="74">
        <f t="shared" si="59"/>
        <v>1177.9770960559442</v>
      </c>
    </row>
    <row r="49" spans="1:90" ht="15" customHeight="1">
      <c r="A49" s="75" t="str">
        <f>[2]CCT!D56</f>
        <v>Região de São Lourenço</v>
      </c>
      <c r="B49" s="85" t="str">
        <f>[2]CCT!C56</f>
        <v>Itamonte</v>
      </c>
      <c r="C49" s="18"/>
      <c r="D49" s="77"/>
      <c r="E49" s="17">
        <f t="shared" si="0"/>
        <v>0</v>
      </c>
      <c r="F49" s="78"/>
      <c r="G49" s="17"/>
      <c r="H49" s="77">
        <f t="shared" si="1"/>
        <v>0</v>
      </c>
      <c r="I49" s="18"/>
      <c r="J49" s="77"/>
      <c r="K49" s="17">
        <f t="shared" si="2"/>
        <v>0</v>
      </c>
      <c r="L49" s="18"/>
      <c r="M49" s="77"/>
      <c r="N49" s="17">
        <f t="shared" si="3"/>
        <v>0</v>
      </c>
      <c r="O49" s="21">
        <f>[2]CCT!N56</f>
        <v>1</v>
      </c>
      <c r="P49" s="77">
        <f>[2]CCT!M56</f>
        <v>212.14</v>
      </c>
      <c r="Q49" s="80">
        <f t="shared" si="4"/>
        <v>212.14</v>
      </c>
      <c r="R49" s="66">
        <f t="shared" si="25"/>
        <v>1</v>
      </c>
      <c r="S49" s="67">
        <f t="shared" si="26"/>
        <v>212.14</v>
      </c>
      <c r="T49" s="19"/>
      <c r="U49" s="19"/>
      <c r="V49" s="19"/>
      <c r="W49" s="19"/>
      <c r="X49" s="19"/>
      <c r="Y49" s="19"/>
      <c r="Z49" s="19"/>
      <c r="AA49" s="68">
        <f t="shared" si="27"/>
        <v>6.9427636363636358</v>
      </c>
      <c r="AB49" s="67">
        <f t="shared" si="60"/>
        <v>219.08276363636361</v>
      </c>
      <c r="AC49" s="67"/>
      <c r="AD49" s="67">
        <f>(VLOOKUP('Resumo Geral limpeza imposto cl'!A49,VATOTAL,6,FALSE)*20-1)*R49</f>
        <v>279</v>
      </c>
      <c r="AE49" s="67">
        <f t="shared" si="62"/>
        <v>111.27160000000001</v>
      </c>
      <c r="AF49" s="67"/>
      <c r="AG49" s="67">
        <f t="shared" si="28"/>
        <v>3.12</v>
      </c>
      <c r="AH49" s="67">
        <v>0</v>
      </c>
      <c r="AI49" s="67">
        <f t="shared" si="64"/>
        <v>0</v>
      </c>
      <c r="AJ49" s="67">
        <f t="shared" si="65"/>
        <v>0</v>
      </c>
      <c r="AK49" s="67">
        <v>0</v>
      </c>
      <c r="AL49" s="67">
        <f t="shared" si="29"/>
        <v>393.39160000000004</v>
      </c>
      <c r="AM49" s="67">
        <f>C49*'[2]Uniforme Limpeza'!$Z$10+F49*'[2]Uniforme Limpeza'!$Z$11+I49*'[2]Uniforme Limpeza'!$Z$12+L49*'[2]Uniforme Limpeza'!$Z$12+O49*'[2]Uniforme Limpeza'!$Z$12</f>
        <v>39.76</v>
      </c>
      <c r="AN49" s="67">
        <f>I49*'[2]Materiais de Consumo'!$F$33+L49*'[2]Materiais de Consumo'!$F$34+O49*'[2]Materiais de Consumo'!$F$35</f>
        <v>10.32</v>
      </c>
      <c r="AO49" s="67">
        <f>'[2]Equipamentos  TOTAL'!$H$19*'Resumo Geral limpeza imposto cl'!F49+'Resumo Geral limpeza imposto cl'!I49*'[2]Equipamentos  TOTAL'!$I$11+'[2]Equipamentos  TOTAL'!$I$12*'Resumo Geral limpeza imposto cl'!L49+'Resumo Geral limpeza imposto cl'!O49*'[2]Equipamentos  TOTAL'!$I$13</f>
        <v>1.47</v>
      </c>
      <c r="AP49" s="67">
        <f>(I49*'[2]PRODUTOS DE LIMPEZA'!$I$36+L49*'[2]PRODUTOS DE LIMPEZA'!$I$37+O49*'[2]PRODUTOS DE LIMPEZA'!$I$38)</f>
        <v>45.06</v>
      </c>
      <c r="AQ49" s="67">
        <f t="shared" si="30"/>
        <v>96.61</v>
      </c>
      <c r="AR49" s="19">
        <f t="shared" si="31"/>
        <v>43.816552727272722</v>
      </c>
      <c r="AS49" s="19">
        <f t="shared" si="8"/>
        <v>3.2862414545454541</v>
      </c>
      <c r="AT49" s="81">
        <f t="shared" si="9"/>
        <v>2.1908276363636361</v>
      </c>
      <c r="AU49" s="19">
        <f t="shared" si="10"/>
        <v>0.43816552727272723</v>
      </c>
      <c r="AV49" s="81">
        <f t="shared" si="11"/>
        <v>5.4770690909090902</v>
      </c>
      <c r="AW49" s="19">
        <f t="shared" si="12"/>
        <v>17.526621090909089</v>
      </c>
      <c r="AX49" s="81">
        <f t="shared" si="13"/>
        <v>6.5724829090909083</v>
      </c>
      <c r="AY49" s="19">
        <f t="shared" si="14"/>
        <v>1.3144965818181817</v>
      </c>
      <c r="AZ49" s="19">
        <f t="shared" si="15"/>
        <v>80.622457018181805</v>
      </c>
      <c r="BA49" s="67">
        <f t="shared" si="32"/>
        <v>18.249594210909088</v>
      </c>
      <c r="BB49" s="67">
        <f t="shared" si="33"/>
        <v>6.0905008290909084</v>
      </c>
      <c r="BC49" s="67">
        <f t="shared" si="34"/>
        <v>8.9604850327272718</v>
      </c>
      <c r="BD49" s="67">
        <f t="shared" si="35"/>
        <v>33.300580072727264</v>
      </c>
      <c r="BE49" s="67">
        <f t="shared" si="36"/>
        <v>0.28480759272727268</v>
      </c>
      <c r="BF49" s="67">
        <f t="shared" si="37"/>
        <v>0.10954138181818181</v>
      </c>
      <c r="BG49" s="67">
        <f t="shared" si="66"/>
        <v>0.39434897454545448</v>
      </c>
      <c r="BH49" s="67">
        <f t="shared" si="38"/>
        <v>1.6431207272727271</v>
      </c>
      <c r="BI49" s="67">
        <f t="shared" si="39"/>
        <v>0.13144965818181814</v>
      </c>
      <c r="BJ49" s="67">
        <f t="shared" si="40"/>
        <v>6.572482909090907E-2</v>
      </c>
      <c r="BK49" s="67">
        <f t="shared" si="41"/>
        <v>0.76678967272727261</v>
      </c>
      <c r="BL49" s="67">
        <f t="shared" si="42"/>
        <v>0.28480759272727268</v>
      </c>
      <c r="BM49" s="67">
        <f t="shared" si="43"/>
        <v>9.4205588363636341</v>
      </c>
      <c r="BN49" s="67">
        <f t="shared" si="44"/>
        <v>0.37244069818181813</v>
      </c>
      <c r="BO49" s="67">
        <f t="shared" si="45"/>
        <v>12.684892014545451</v>
      </c>
      <c r="BP49" s="67">
        <f t="shared" si="46"/>
        <v>18.249594210909088</v>
      </c>
      <c r="BQ49" s="67">
        <f t="shared" si="47"/>
        <v>3.0452504145454542</v>
      </c>
      <c r="BR49" s="67">
        <f t="shared" si="48"/>
        <v>1.8402952145454543</v>
      </c>
      <c r="BS49" s="67">
        <f t="shared" si="49"/>
        <v>0.72297311999999991</v>
      </c>
      <c r="BT49" s="67">
        <f t="shared" si="50"/>
        <v>0</v>
      </c>
      <c r="BU49" s="67">
        <f t="shared" si="51"/>
        <v>8.7852188218181801</v>
      </c>
      <c r="BV49" s="67">
        <f t="shared" si="52"/>
        <v>32.643331781818176</v>
      </c>
      <c r="BW49" s="67">
        <f t="shared" si="53"/>
        <v>159.6456098618182</v>
      </c>
      <c r="BX49" s="67">
        <f t="shared" si="17"/>
        <v>159.64560986181817</v>
      </c>
      <c r="BY49" s="67">
        <f t="shared" si="18"/>
        <v>868.72997349818183</v>
      </c>
      <c r="BZ49" s="67">
        <f t="shared" si="54"/>
        <v>115.19</v>
      </c>
      <c r="CA49" s="70">
        <f t="shared" si="67"/>
        <v>3</v>
      </c>
      <c r="CB49" s="82">
        <f t="shared" si="20"/>
        <v>12.25</v>
      </c>
      <c r="CC49" s="20">
        <f t="shared" si="21"/>
        <v>3.4188034188034218</v>
      </c>
      <c r="CD49" s="69">
        <f t="shared" si="55"/>
        <v>36.421195675151552</v>
      </c>
      <c r="CE49" s="20">
        <f t="shared" si="22"/>
        <v>8.6609686609686669</v>
      </c>
      <c r="CF49" s="73">
        <f t="shared" si="68"/>
        <v>92.267029043717244</v>
      </c>
      <c r="CG49" s="20">
        <f t="shared" si="24"/>
        <v>1.8803418803418819</v>
      </c>
      <c r="CH49" s="67">
        <f t="shared" si="56"/>
        <v>20.031657621333352</v>
      </c>
      <c r="CI49" s="67">
        <f t="shared" si="57"/>
        <v>81.400000000000006</v>
      </c>
      <c r="CJ49" s="67">
        <f t="shared" si="58"/>
        <v>345.30988234020219</v>
      </c>
      <c r="CK49" s="74">
        <f t="shared" si="59"/>
        <v>1214.039855838384</v>
      </c>
    </row>
    <row r="50" spans="1:90" ht="15" customHeight="1">
      <c r="A50" s="84" t="str">
        <f>[2]CCT!D57</f>
        <v>Fethemg Interior</v>
      </c>
      <c r="B50" s="76" t="str">
        <f>[2]CCT!C57</f>
        <v>Itaúna</v>
      </c>
      <c r="C50" s="18"/>
      <c r="D50" s="77"/>
      <c r="E50" s="17">
        <f t="shared" si="0"/>
        <v>0</v>
      </c>
      <c r="F50" s="78"/>
      <c r="G50" s="17"/>
      <c r="H50" s="77">
        <f t="shared" si="1"/>
        <v>0</v>
      </c>
      <c r="I50" s="21">
        <f>[2]CCT!J57</f>
        <v>2</v>
      </c>
      <c r="J50" s="77">
        <f>[2]CCT!I57</f>
        <v>848.57</v>
      </c>
      <c r="K50" s="17">
        <f t="shared" si="2"/>
        <v>1697.14</v>
      </c>
      <c r="L50" s="18"/>
      <c r="M50" s="77"/>
      <c r="N50" s="17">
        <f t="shared" si="3"/>
        <v>0</v>
      </c>
      <c r="O50" s="18"/>
      <c r="P50" s="77"/>
      <c r="Q50" s="80">
        <f t="shared" si="4"/>
        <v>0</v>
      </c>
      <c r="R50" s="66">
        <f t="shared" si="25"/>
        <v>2</v>
      </c>
      <c r="S50" s="67">
        <f t="shared" si="26"/>
        <v>1697.14</v>
      </c>
      <c r="T50" s="19"/>
      <c r="U50" s="19"/>
      <c r="V50" s="19"/>
      <c r="W50" s="19"/>
      <c r="X50" s="19"/>
      <c r="Y50" s="19"/>
      <c r="Z50" s="19"/>
      <c r="AA50" s="68">
        <f t="shared" si="27"/>
        <v>55.542763636363631</v>
      </c>
      <c r="AB50" s="67">
        <f t="shared" si="60"/>
        <v>1752.6827636363637</v>
      </c>
      <c r="AC50" s="67"/>
      <c r="AD50" s="67">
        <f>(VLOOKUP('Resumo Geral limpeza imposto cl'!A50,VATOTAL,6,FALSE)*20-1)*R50</f>
        <v>558</v>
      </c>
      <c r="AE50" s="67">
        <f t="shared" si="62"/>
        <v>146.17160000000001</v>
      </c>
      <c r="AF50" s="67"/>
      <c r="AG50" s="67">
        <f t="shared" si="28"/>
        <v>6.24</v>
      </c>
      <c r="AH50" s="67">
        <f t="shared" si="63"/>
        <v>0</v>
      </c>
      <c r="AI50" s="67">
        <f t="shared" si="64"/>
        <v>16.86</v>
      </c>
      <c r="AJ50" s="67">
        <f t="shared" si="65"/>
        <v>0</v>
      </c>
      <c r="AK50" s="67">
        <v>0</v>
      </c>
      <c r="AL50" s="67">
        <f t="shared" si="29"/>
        <v>727.27160000000003</v>
      </c>
      <c r="AM50" s="67">
        <f>C50*'[2]Uniforme Limpeza'!$Z$10+F50*'[2]Uniforme Limpeza'!$Z$11+I50*'[2]Uniforme Limpeza'!$Z$12+L50*'[2]Uniforme Limpeza'!$Z$12+O50*'[2]Uniforme Limpeza'!$Z$12</f>
        <v>79.52</v>
      </c>
      <c r="AN50" s="67">
        <f>I50*'[2]Materiais de Consumo'!$F$33+L50*'[2]Materiais de Consumo'!$F$34+O50*'[2]Materiais de Consumo'!$F$35</f>
        <v>82.58</v>
      </c>
      <c r="AO50" s="67">
        <f>'[2]Equipamentos  TOTAL'!$H$19*'Resumo Geral limpeza imposto cl'!F50+'Resumo Geral limpeza imposto cl'!I50*'[2]Equipamentos  TOTAL'!$I$11+'[2]Equipamentos  TOTAL'!$I$12*'Resumo Geral limpeza imposto cl'!L50+'Resumo Geral limpeza imposto cl'!O50*'[2]Equipamentos  TOTAL'!$I$13</f>
        <v>11.74</v>
      </c>
      <c r="AP50" s="67">
        <f>(I50*'[2]PRODUTOS DE LIMPEZA'!$I$36+L50*'[2]PRODUTOS DE LIMPEZA'!$I$37+O50*'[2]PRODUTOS DE LIMPEZA'!$I$38)</f>
        <v>360.5</v>
      </c>
      <c r="AQ50" s="67">
        <f t="shared" si="30"/>
        <v>534.34</v>
      </c>
      <c r="AR50" s="19">
        <f t="shared" si="31"/>
        <v>350.53655272727275</v>
      </c>
      <c r="AS50" s="19">
        <f t="shared" si="8"/>
        <v>26.290241454545455</v>
      </c>
      <c r="AT50" s="81">
        <f t="shared" si="9"/>
        <v>17.526827636363638</v>
      </c>
      <c r="AU50" s="19">
        <f t="shared" si="10"/>
        <v>3.5053655272727275</v>
      </c>
      <c r="AV50" s="81">
        <f t="shared" si="11"/>
        <v>43.817069090909094</v>
      </c>
      <c r="AW50" s="19">
        <f t="shared" si="12"/>
        <v>140.21462109090911</v>
      </c>
      <c r="AX50" s="81">
        <f t="shared" si="13"/>
        <v>52.580482909090911</v>
      </c>
      <c r="AY50" s="19">
        <f t="shared" si="14"/>
        <v>10.516096581818182</v>
      </c>
      <c r="AZ50" s="19">
        <f t="shared" si="15"/>
        <v>644.98725701818194</v>
      </c>
      <c r="BA50" s="67">
        <f t="shared" si="32"/>
        <v>145.99847421090908</v>
      </c>
      <c r="BB50" s="67">
        <f t="shared" si="33"/>
        <v>48.724580829090911</v>
      </c>
      <c r="BC50" s="67">
        <f t="shared" si="34"/>
        <v>71.684725032727272</v>
      </c>
      <c r="BD50" s="67">
        <f t="shared" si="35"/>
        <v>266.40778007272729</v>
      </c>
      <c r="BE50" s="67">
        <f t="shared" si="36"/>
        <v>2.2784875927272727</v>
      </c>
      <c r="BF50" s="67">
        <f t="shared" si="37"/>
        <v>0.87634138181818189</v>
      </c>
      <c r="BG50" s="67">
        <f t="shared" si="66"/>
        <v>3.1548289745454547</v>
      </c>
      <c r="BH50" s="67">
        <f t="shared" si="38"/>
        <v>13.145120727272728</v>
      </c>
      <c r="BI50" s="67">
        <f t="shared" si="39"/>
        <v>1.0516096581818182</v>
      </c>
      <c r="BJ50" s="67">
        <f t="shared" si="40"/>
        <v>0.52580482909090909</v>
      </c>
      <c r="BK50" s="67">
        <f t="shared" si="41"/>
        <v>6.1343896727272726</v>
      </c>
      <c r="BL50" s="67">
        <f t="shared" si="42"/>
        <v>2.2784875927272727</v>
      </c>
      <c r="BM50" s="67">
        <f t="shared" si="43"/>
        <v>75.365358836363626</v>
      </c>
      <c r="BN50" s="67">
        <f t="shared" si="44"/>
        <v>2.9795606981818179</v>
      </c>
      <c r="BO50" s="67">
        <f t="shared" si="45"/>
        <v>101.48033201454544</v>
      </c>
      <c r="BP50" s="67">
        <f t="shared" si="46"/>
        <v>145.99847421090908</v>
      </c>
      <c r="BQ50" s="67">
        <f t="shared" si="47"/>
        <v>24.362290414545456</v>
      </c>
      <c r="BR50" s="67">
        <f t="shared" si="48"/>
        <v>14.722535214545454</v>
      </c>
      <c r="BS50" s="67">
        <f t="shared" si="49"/>
        <v>5.7838531199999998</v>
      </c>
      <c r="BT50" s="67">
        <f t="shared" si="50"/>
        <v>0</v>
      </c>
      <c r="BU50" s="67">
        <f t="shared" si="51"/>
        <v>70.282578821818177</v>
      </c>
      <c r="BV50" s="67">
        <f t="shared" si="52"/>
        <v>261.14973178181816</v>
      </c>
      <c r="BW50" s="67">
        <f t="shared" si="53"/>
        <v>1277.1799298618184</v>
      </c>
      <c r="BX50" s="67">
        <f t="shared" si="17"/>
        <v>1277.1799298618184</v>
      </c>
      <c r="BY50" s="67">
        <f t="shared" si="18"/>
        <v>4291.4742934981823</v>
      </c>
      <c r="BZ50" s="67">
        <f t="shared" si="54"/>
        <v>230.38</v>
      </c>
      <c r="CA50" s="70">
        <f t="shared" si="67"/>
        <v>2</v>
      </c>
      <c r="CB50" s="82">
        <f t="shared" si="20"/>
        <v>11.25</v>
      </c>
      <c r="CC50" s="20">
        <f t="shared" si="21"/>
        <v>2.2535211267605644</v>
      </c>
      <c r="CD50" s="69">
        <f t="shared" si="55"/>
        <v>105.5696742196774</v>
      </c>
      <c r="CE50" s="20">
        <f t="shared" si="22"/>
        <v>8.5633802816901436</v>
      </c>
      <c r="CF50" s="73">
        <f t="shared" si="68"/>
        <v>401.16476203477413</v>
      </c>
      <c r="CG50" s="20">
        <f t="shared" si="24"/>
        <v>1.8591549295774654</v>
      </c>
      <c r="CH50" s="67">
        <f t="shared" si="56"/>
        <v>87.094981231233845</v>
      </c>
      <c r="CI50" s="67">
        <f t="shared" si="57"/>
        <v>162.80000000000001</v>
      </c>
      <c r="CJ50" s="67">
        <f t="shared" si="58"/>
        <v>987.00941748568539</v>
      </c>
      <c r="CK50" s="74">
        <f t="shared" si="59"/>
        <v>5278.4837109838681</v>
      </c>
    </row>
    <row r="51" spans="1:90" ht="15" customHeight="1">
      <c r="A51" s="84" t="str">
        <f>[2]CCT!D58</f>
        <v>Alto Paranaiba</v>
      </c>
      <c r="B51" s="76" t="str">
        <f>[2]CCT!C58</f>
        <v>Ituiutaba</v>
      </c>
      <c r="C51" s="18"/>
      <c r="D51" s="77"/>
      <c r="E51" s="17">
        <f t="shared" si="0"/>
        <v>0</v>
      </c>
      <c r="F51" s="78"/>
      <c r="G51" s="17"/>
      <c r="H51" s="77">
        <f t="shared" si="1"/>
        <v>0</v>
      </c>
      <c r="I51" s="21">
        <f>[2]CCT!J58</f>
        <v>1</v>
      </c>
      <c r="J51" s="77">
        <f>[2]CCT!I58</f>
        <v>848.57</v>
      </c>
      <c r="K51" s="17">
        <f t="shared" si="2"/>
        <v>848.57</v>
      </c>
      <c r="L51" s="18"/>
      <c r="M51" s="77"/>
      <c r="N51" s="17">
        <f t="shared" si="3"/>
        <v>0</v>
      </c>
      <c r="O51" s="18"/>
      <c r="P51" s="77"/>
      <c r="Q51" s="80">
        <f t="shared" si="4"/>
        <v>0</v>
      </c>
      <c r="R51" s="66">
        <f t="shared" si="25"/>
        <v>1</v>
      </c>
      <c r="S51" s="67">
        <f t="shared" si="26"/>
        <v>848.57</v>
      </c>
      <c r="T51" s="19"/>
      <c r="U51" s="19"/>
      <c r="V51" s="19"/>
      <c r="W51" s="19"/>
      <c r="X51" s="19"/>
      <c r="Y51" s="19"/>
      <c r="Z51" s="19"/>
      <c r="AA51" s="68">
        <f t="shared" si="27"/>
        <v>27.771381818181816</v>
      </c>
      <c r="AB51" s="67">
        <f t="shared" si="60"/>
        <v>876.34138181818184</v>
      </c>
      <c r="AC51" s="67"/>
      <c r="AD51" s="67">
        <f>(VLOOKUP('Resumo Geral limpeza imposto cl'!A51,VATOTAL,6,FALSE))*R51</f>
        <v>219.02</v>
      </c>
      <c r="AE51" s="67">
        <f t="shared" si="62"/>
        <v>73.085800000000006</v>
      </c>
      <c r="AF51" s="67"/>
      <c r="AG51" s="67">
        <f t="shared" si="28"/>
        <v>3.12</v>
      </c>
      <c r="AH51" s="67">
        <f t="shared" si="63"/>
        <v>19.440000000000001</v>
      </c>
      <c r="AI51" s="67">
        <f t="shared" si="64"/>
        <v>0</v>
      </c>
      <c r="AJ51" s="67">
        <f t="shared" si="65"/>
        <v>0</v>
      </c>
      <c r="AK51" s="67">
        <v>0</v>
      </c>
      <c r="AL51" s="67">
        <f t="shared" si="29"/>
        <v>314.66580000000005</v>
      </c>
      <c r="AM51" s="67">
        <f>C51*'[2]Uniforme Limpeza'!$Z$10+F51*'[2]Uniforme Limpeza'!$Z$11+I51*'[2]Uniforme Limpeza'!$Z$12+L51*'[2]Uniforme Limpeza'!$Z$12+O51*'[2]Uniforme Limpeza'!$Z$12</f>
        <v>39.76</v>
      </c>
      <c r="AN51" s="67">
        <f>I51*'[2]Materiais de Consumo'!$F$33+L51*'[2]Materiais de Consumo'!$F$34+O51*'[2]Materiais de Consumo'!$F$35</f>
        <v>41.29</v>
      </c>
      <c r="AO51" s="67">
        <f>'[2]Equipamentos  TOTAL'!$H$19*'Resumo Geral limpeza imposto cl'!F51+'Resumo Geral limpeza imposto cl'!I51*'[2]Equipamentos  TOTAL'!$I$11+'[2]Equipamentos  TOTAL'!$I$12*'Resumo Geral limpeza imposto cl'!L51+'Resumo Geral limpeza imposto cl'!O51*'[2]Equipamentos  TOTAL'!$I$13</f>
        <v>5.87</v>
      </c>
      <c r="AP51" s="67">
        <f>(I51*'[2]PRODUTOS DE LIMPEZA'!$I$36+L51*'[2]PRODUTOS DE LIMPEZA'!$I$37+O51*'[2]PRODUTOS DE LIMPEZA'!$I$38)</f>
        <v>180.25</v>
      </c>
      <c r="AQ51" s="67">
        <f t="shared" si="30"/>
        <v>267.17</v>
      </c>
      <c r="AR51" s="19">
        <f t="shared" si="31"/>
        <v>175.26827636363637</v>
      </c>
      <c r="AS51" s="19">
        <f t="shared" si="8"/>
        <v>13.145120727272728</v>
      </c>
      <c r="AT51" s="81">
        <f t="shared" si="9"/>
        <v>8.7634138181818191</v>
      </c>
      <c r="AU51" s="19">
        <f t="shared" si="10"/>
        <v>1.7526827636363638</v>
      </c>
      <c r="AV51" s="81">
        <f t="shared" si="11"/>
        <v>21.908534545454547</v>
      </c>
      <c r="AW51" s="19">
        <f t="shared" si="12"/>
        <v>70.107310545454553</v>
      </c>
      <c r="AX51" s="81">
        <f t="shared" si="13"/>
        <v>26.290241454545455</v>
      </c>
      <c r="AY51" s="19">
        <f t="shared" si="14"/>
        <v>5.2580482909090911</v>
      </c>
      <c r="AZ51" s="19">
        <f t="shared" si="15"/>
        <v>322.49362850909097</v>
      </c>
      <c r="BA51" s="67">
        <f t="shared" si="32"/>
        <v>72.99923710545454</v>
      </c>
      <c r="BB51" s="67">
        <f t="shared" si="33"/>
        <v>24.362290414545456</v>
      </c>
      <c r="BC51" s="67">
        <f t="shared" si="34"/>
        <v>35.842362516363636</v>
      </c>
      <c r="BD51" s="67">
        <f t="shared" si="35"/>
        <v>133.20389003636365</v>
      </c>
      <c r="BE51" s="67">
        <f t="shared" si="36"/>
        <v>1.1392437963636364</v>
      </c>
      <c r="BF51" s="67">
        <f t="shared" si="37"/>
        <v>0.43817069090909094</v>
      </c>
      <c r="BG51" s="67">
        <f t="shared" si="66"/>
        <v>1.5774144872727274</v>
      </c>
      <c r="BH51" s="67">
        <f t="shared" si="38"/>
        <v>6.5725603636363639</v>
      </c>
      <c r="BI51" s="67">
        <f t="shared" si="39"/>
        <v>0.52580482909090909</v>
      </c>
      <c r="BJ51" s="67">
        <f t="shared" si="40"/>
        <v>0.26290241454545454</v>
      </c>
      <c r="BK51" s="67">
        <f t="shared" si="41"/>
        <v>3.0671948363636363</v>
      </c>
      <c r="BL51" s="67">
        <f t="shared" si="42"/>
        <v>1.1392437963636364</v>
      </c>
      <c r="BM51" s="67">
        <f t="shared" si="43"/>
        <v>37.682679418181813</v>
      </c>
      <c r="BN51" s="67">
        <f t="shared" si="44"/>
        <v>1.489780349090909</v>
      </c>
      <c r="BO51" s="67">
        <f t="shared" si="45"/>
        <v>50.74016600727272</v>
      </c>
      <c r="BP51" s="67">
        <f t="shared" si="46"/>
        <v>72.99923710545454</v>
      </c>
      <c r="BQ51" s="67">
        <f t="shared" si="47"/>
        <v>12.181145207272728</v>
      </c>
      <c r="BR51" s="67">
        <f t="shared" si="48"/>
        <v>7.361267607272727</v>
      </c>
      <c r="BS51" s="67">
        <f t="shared" si="49"/>
        <v>2.8919265599999999</v>
      </c>
      <c r="BT51" s="67">
        <f t="shared" si="50"/>
        <v>0</v>
      </c>
      <c r="BU51" s="67">
        <f t="shared" si="51"/>
        <v>35.141289410909089</v>
      </c>
      <c r="BV51" s="67">
        <f t="shared" si="52"/>
        <v>130.57486589090908</v>
      </c>
      <c r="BW51" s="67">
        <f t="shared" si="53"/>
        <v>638.58996493090922</v>
      </c>
      <c r="BX51" s="67">
        <f t="shared" si="17"/>
        <v>638.58996493090922</v>
      </c>
      <c r="BY51" s="67">
        <f t="shared" si="18"/>
        <v>2096.7671467490909</v>
      </c>
      <c r="BZ51" s="67">
        <f t="shared" si="54"/>
        <v>115.19</v>
      </c>
      <c r="CA51" s="70">
        <f t="shared" si="67"/>
        <v>4</v>
      </c>
      <c r="CB51" s="82">
        <f t="shared" si="20"/>
        <v>13.25</v>
      </c>
      <c r="CC51" s="20">
        <f t="shared" si="21"/>
        <v>4.6109510086455305</v>
      </c>
      <c r="CD51" s="69">
        <f t="shared" si="55"/>
        <v>105.74557448987157</v>
      </c>
      <c r="CE51" s="20">
        <f t="shared" si="22"/>
        <v>8.7608069164265068</v>
      </c>
      <c r="CF51" s="73">
        <f t="shared" si="68"/>
        <v>200.91659153075597</v>
      </c>
      <c r="CG51" s="20">
        <f t="shared" si="24"/>
        <v>1.9020172910662811</v>
      </c>
      <c r="CH51" s="67">
        <f t="shared" si="56"/>
        <v>43.620049477072016</v>
      </c>
      <c r="CI51" s="67">
        <f t="shared" si="57"/>
        <v>81.400000000000006</v>
      </c>
      <c r="CJ51" s="67">
        <f t="shared" si="58"/>
        <v>546.87221549769959</v>
      </c>
      <c r="CK51" s="74">
        <f t="shared" si="59"/>
        <v>2643.6393622467904</v>
      </c>
    </row>
    <row r="52" spans="1:90" ht="15" customHeight="1">
      <c r="A52" s="84" t="str">
        <f>[2]CCT!D59</f>
        <v>Alto Paranaiba</v>
      </c>
      <c r="B52" s="76" t="str">
        <f>[2]CCT!C59</f>
        <v>Iturama</v>
      </c>
      <c r="C52" s="18"/>
      <c r="D52" s="77"/>
      <c r="E52" s="17">
        <f t="shared" si="0"/>
        <v>0</v>
      </c>
      <c r="F52" s="78"/>
      <c r="G52" s="17"/>
      <c r="H52" s="77">
        <f t="shared" si="1"/>
        <v>0</v>
      </c>
      <c r="I52" s="18"/>
      <c r="J52" s="77"/>
      <c r="K52" s="17">
        <f t="shared" si="2"/>
        <v>0</v>
      </c>
      <c r="L52" s="21">
        <f>[2]CCT!L59</f>
        <v>1</v>
      </c>
      <c r="M52" s="77">
        <f>[2]CCT!K59</f>
        <v>424.28</v>
      </c>
      <c r="N52" s="17">
        <f t="shared" si="3"/>
        <v>424.28</v>
      </c>
      <c r="O52" s="18"/>
      <c r="P52" s="77"/>
      <c r="Q52" s="80">
        <f t="shared" si="4"/>
        <v>0</v>
      </c>
      <c r="R52" s="66">
        <f t="shared" si="25"/>
        <v>1</v>
      </c>
      <c r="S52" s="67">
        <f t="shared" si="26"/>
        <v>424.28</v>
      </c>
      <c r="T52" s="19"/>
      <c r="U52" s="19"/>
      <c r="V52" s="19"/>
      <c r="W52" s="19"/>
      <c r="X52" s="19"/>
      <c r="Y52" s="19"/>
      <c r="Z52" s="19"/>
      <c r="AA52" s="68">
        <f t="shared" si="27"/>
        <v>13.885527272727272</v>
      </c>
      <c r="AB52" s="67">
        <f t="shared" si="60"/>
        <v>438.16552727272722</v>
      </c>
      <c r="AC52" s="67"/>
      <c r="AD52" s="67">
        <f>(VLOOKUP('Resumo Geral limpeza imposto cl'!A52,VATOTAL,6,FALSE))*R52</f>
        <v>219.02</v>
      </c>
      <c r="AE52" s="67">
        <f t="shared" si="62"/>
        <v>98.543199999999999</v>
      </c>
      <c r="AF52" s="67"/>
      <c r="AG52" s="67">
        <f t="shared" si="28"/>
        <v>3.12</v>
      </c>
      <c r="AH52" s="67">
        <f t="shared" si="63"/>
        <v>19.440000000000001</v>
      </c>
      <c r="AI52" s="67">
        <f t="shared" si="64"/>
        <v>0</v>
      </c>
      <c r="AJ52" s="67">
        <f t="shared" si="65"/>
        <v>0</v>
      </c>
      <c r="AK52" s="67">
        <v>0</v>
      </c>
      <c r="AL52" s="67">
        <f t="shared" si="29"/>
        <v>340.1232</v>
      </c>
      <c r="AM52" s="67">
        <f>C52*'[2]Uniforme Limpeza'!$Z$10+F52*'[2]Uniforme Limpeza'!$Z$11+I52*'[2]Uniforme Limpeza'!$Z$12+L52*'[2]Uniforme Limpeza'!$Z$12+O52*'[2]Uniforme Limpeza'!$Z$12</f>
        <v>39.76</v>
      </c>
      <c r="AN52" s="67">
        <f>I52*'[2]Materiais de Consumo'!$F$33+L52*'[2]Materiais de Consumo'!$F$34+O52*'[2]Materiais de Consumo'!$F$35</f>
        <v>20.65</v>
      </c>
      <c r="AO52" s="67">
        <f>'[2]Equipamentos  TOTAL'!$H$19*'Resumo Geral limpeza imposto cl'!F52+'Resumo Geral limpeza imposto cl'!I52*'[2]Equipamentos  TOTAL'!$I$11+'[2]Equipamentos  TOTAL'!$I$12*'Resumo Geral limpeza imposto cl'!L52+'Resumo Geral limpeza imposto cl'!O52*'[2]Equipamentos  TOTAL'!$I$13</f>
        <v>2.94</v>
      </c>
      <c r="AP52" s="67">
        <f>(I52*'[2]PRODUTOS DE LIMPEZA'!$I$36+L52*'[2]PRODUTOS DE LIMPEZA'!$I$37+O52*'[2]PRODUTOS DE LIMPEZA'!$I$38)</f>
        <v>90.13</v>
      </c>
      <c r="AQ52" s="67">
        <f t="shared" si="30"/>
        <v>153.47999999999999</v>
      </c>
      <c r="AR52" s="19">
        <f t="shared" si="31"/>
        <v>87.633105454545444</v>
      </c>
      <c r="AS52" s="19">
        <f t="shared" si="8"/>
        <v>6.5724829090909083</v>
      </c>
      <c r="AT52" s="81">
        <f t="shared" si="9"/>
        <v>4.3816552727272722</v>
      </c>
      <c r="AU52" s="19">
        <f t="shared" si="10"/>
        <v>0.87633105454545446</v>
      </c>
      <c r="AV52" s="81">
        <f t="shared" si="11"/>
        <v>10.95413818181818</v>
      </c>
      <c r="AW52" s="19">
        <f t="shared" si="12"/>
        <v>35.053242181818177</v>
      </c>
      <c r="AX52" s="81">
        <f t="shared" si="13"/>
        <v>13.144965818181817</v>
      </c>
      <c r="AY52" s="19">
        <f t="shared" si="14"/>
        <v>2.6289931636363635</v>
      </c>
      <c r="AZ52" s="19">
        <f t="shared" si="15"/>
        <v>161.24491403636361</v>
      </c>
      <c r="BA52" s="67">
        <f t="shared" si="32"/>
        <v>36.499188421818175</v>
      </c>
      <c r="BB52" s="67">
        <f t="shared" si="33"/>
        <v>12.181001658181817</v>
      </c>
      <c r="BC52" s="67">
        <f t="shared" si="34"/>
        <v>17.920970065454544</v>
      </c>
      <c r="BD52" s="67">
        <f t="shared" si="35"/>
        <v>66.601160145454529</v>
      </c>
      <c r="BE52" s="67">
        <f t="shared" si="36"/>
        <v>0.56961518545454537</v>
      </c>
      <c r="BF52" s="67">
        <f t="shared" si="37"/>
        <v>0.21908276363636361</v>
      </c>
      <c r="BG52" s="67">
        <f t="shared" si="66"/>
        <v>0.78869794909090896</v>
      </c>
      <c r="BH52" s="67">
        <f t="shared" si="38"/>
        <v>3.2862414545454541</v>
      </c>
      <c r="BI52" s="67">
        <f t="shared" si="39"/>
        <v>0.26289931636363628</v>
      </c>
      <c r="BJ52" s="67">
        <f t="shared" si="40"/>
        <v>0.13144965818181814</v>
      </c>
      <c r="BK52" s="67">
        <f t="shared" si="41"/>
        <v>1.5335793454545452</v>
      </c>
      <c r="BL52" s="67">
        <f t="shared" si="42"/>
        <v>0.56961518545454537</v>
      </c>
      <c r="BM52" s="67">
        <f t="shared" si="43"/>
        <v>18.841117672727268</v>
      </c>
      <c r="BN52" s="67">
        <f t="shared" si="44"/>
        <v>0.74488139636363626</v>
      </c>
      <c r="BO52" s="67">
        <f t="shared" si="45"/>
        <v>25.369784029090901</v>
      </c>
      <c r="BP52" s="67">
        <f t="shared" si="46"/>
        <v>36.499188421818175</v>
      </c>
      <c r="BQ52" s="67">
        <f t="shared" si="47"/>
        <v>6.0905008290909084</v>
      </c>
      <c r="BR52" s="67">
        <f t="shared" si="48"/>
        <v>3.6805904290909086</v>
      </c>
      <c r="BS52" s="67">
        <f t="shared" si="49"/>
        <v>1.4459462399999998</v>
      </c>
      <c r="BT52" s="67">
        <f t="shared" si="50"/>
        <v>0</v>
      </c>
      <c r="BU52" s="67">
        <f t="shared" si="51"/>
        <v>17.57043764363636</v>
      </c>
      <c r="BV52" s="67">
        <f t="shared" si="52"/>
        <v>65.286663563636353</v>
      </c>
      <c r="BW52" s="67">
        <f t="shared" si="53"/>
        <v>319.2912197236364</v>
      </c>
      <c r="BX52" s="67">
        <f t="shared" si="17"/>
        <v>319.29121972363635</v>
      </c>
      <c r="BY52" s="67">
        <f t="shared" si="18"/>
        <v>1251.0599469963636</v>
      </c>
      <c r="BZ52" s="67">
        <f t="shared" si="54"/>
        <v>115.19</v>
      </c>
      <c r="CA52" s="70">
        <f t="shared" si="67"/>
        <v>3</v>
      </c>
      <c r="CB52" s="82">
        <f t="shared" si="20"/>
        <v>12.25</v>
      </c>
      <c r="CC52" s="20">
        <f t="shared" si="21"/>
        <v>3.4188034188034218</v>
      </c>
      <c r="CD52" s="69">
        <f t="shared" si="55"/>
        <v>49.492305880217607</v>
      </c>
      <c r="CE52" s="20">
        <f t="shared" si="22"/>
        <v>8.6609686609686669</v>
      </c>
      <c r="CF52" s="73">
        <f t="shared" si="68"/>
        <v>125.38050822988458</v>
      </c>
      <c r="CG52" s="20">
        <f t="shared" si="24"/>
        <v>1.8803418803418819</v>
      </c>
      <c r="CH52" s="67">
        <f t="shared" si="56"/>
        <v>27.220768234119681</v>
      </c>
      <c r="CI52" s="67">
        <f t="shared" si="57"/>
        <v>81.400000000000006</v>
      </c>
      <c r="CJ52" s="67">
        <f t="shared" si="58"/>
        <v>398.68358234422192</v>
      </c>
      <c r="CK52" s="74">
        <f t="shared" si="59"/>
        <v>1649.7435293405856</v>
      </c>
    </row>
    <row r="53" spans="1:90" ht="15" customHeight="1">
      <c r="A53" s="84" t="str">
        <f>[2]CCT!D60</f>
        <v>Sethac Norte de Minas</v>
      </c>
      <c r="B53" s="76" t="str">
        <f>[2]CCT!C60</f>
        <v>Janaúba</v>
      </c>
      <c r="C53" s="18"/>
      <c r="D53" s="77"/>
      <c r="E53" s="17">
        <f t="shared" si="0"/>
        <v>0</v>
      </c>
      <c r="F53" s="78"/>
      <c r="G53" s="17"/>
      <c r="H53" s="77">
        <f t="shared" si="1"/>
        <v>0</v>
      </c>
      <c r="I53" s="21">
        <f>[2]CCT!J60</f>
        <v>1</v>
      </c>
      <c r="J53" s="77">
        <f>[2]CCT!I60</f>
        <v>848.57</v>
      </c>
      <c r="K53" s="17">
        <f t="shared" si="2"/>
        <v>848.57</v>
      </c>
      <c r="L53" s="18"/>
      <c r="M53" s="77"/>
      <c r="N53" s="17">
        <f t="shared" si="3"/>
        <v>0</v>
      </c>
      <c r="O53" s="18"/>
      <c r="P53" s="77"/>
      <c r="Q53" s="80">
        <f t="shared" si="4"/>
        <v>0</v>
      </c>
      <c r="R53" s="66">
        <f t="shared" si="25"/>
        <v>1</v>
      </c>
      <c r="S53" s="67">
        <f t="shared" si="26"/>
        <v>848.57</v>
      </c>
      <c r="T53" s="19"/>
      <c r="U53" s="19"/>
      <c r="V53" s="19"/>
      <c r="W53" s="19"/>
      <c r="X53" s="19"/>
      <c r="Y53" s="19"/>
      <c r="Z53" s="19"/>
      <c r="AA53" s="68">
        <f t="shared" si="27"/>
        <v>27.771381818181816</v>
      </c>
      <c r="AB53" s="67">
        <f t="shared" si="60"/>
        <v>876.34138181818184</v>
      </c>
      <c r="AC53" s="67"/>
      <c r="AD53" s="67">
        <f>(VLOOKUP('Resumo Geral limpeza imposto cl'!A53,VATOTAL,6,FALSE)*20-1)*R53</f>
        <v>279</v>
      </c>
      <c r="AE53" s="67">
        <f t="shared" si="62"/>
        <v>73.085800000000006</v>
      </c>
      <c r="AF53" s="67"/>
      <c r="AG53" s="67">
        <f t="shared" si="28"/>
        <v>3.12</v>
      </c>
      <c r="AH53" s="67">
        <f t="shared" si="63"/>
        <v>28.19</v>
      </c>
      <c r="AI53" s="67">
        <f t="shared" si="64"/>
        <v>0</v>
      </c>
      <c r="AJ53" s="67">
        <f t="shared" si="65"/>
        <v>0</v>
      </c>
      <c r="AK53" s="67">
        <v>0</v>
      </c>
      <c r="AL53" s="67">
        <f t="shared" si="29"/>
        <v>383.39580000000001</v>
      </c>
      <c r="AM53" s="67">
        <f>C53*'[2]Uniforme Limpeza'!$Z$10+F53*'[2]Uniforme Limpeza'!$Z$11+I53*'[2]Uniforme Limpeza'!$Z$12+L53*'[2]Uniforme Limpeza'!$Z$12+O53*'[2]Uniforme Limpeza'!$Z$12</f>
        <v>39.76</v>
      </c>
      <c r="AN53" s="67">
        <f>I53*'[2]Materiais de Consumo'!$F$33+L53*'[2]Materiais de Consumo'!$F$34+O53*'[2]Materiais de Consumo'!$F$35</f>
        <v>41.29</v>
      </c>
      <c r="AO53" s="67">
        <f>'[2]Equipamentos  TOTAL'!$H$19*'Resumo Geral limpeza imposto cl'!F53+'Resumo Geral limpeza imposto cl'!I53*'[2]Equipamentos  TOTAL'!$I$11+'[2]Equipamentos  TOTAL'!$I$12*'Resumo Geral limpeza imposto cl'!L53+'Resumo Geral limpeza imposto cl'!O53*'[2]Equipamentos  TOTAL'!$I$13</f>
        <v>5.87</v>
      </c>
      <c r="AP53" s="67">
        <f>(I53*'[2]PRODUTOS DE LIMPEZA'!$I$36+L53*'[2]PRODUTOS DE LIMPEZA'!$I$37+O53*'[2]PRODUTOS DE LIMPEZA'!$I$38)</f>
        <v>180.25</v>
      </c>
      <c r="AQ53" s="67">
        <f t="shared" si="30"/>
        <v>267.17</v>
      </c>
      <c r="AR53" s="19">
        <f t="shared" si="31"/>
        <v>175.26827636363637</v>
      </c>
      <c r="AS53" s="19">
        <f t="shared" si="8"/>
        <v>13.145120727272728</v>
      </c>
      <c r="AT53" s="81">
        <f t="shared" si="9"/>
        <v>8.7634138181818191</v>
      </c>
      <c r="AU53" s="19">
        <f t="shared" si="10"/>
        <v>1.7526827636363638</v>
      </c>
      <c r="AV53" s="81">
        <f t="shared" si="11"/>
        <v>21.908534545454547</v>
      </c>
      <c r="AW53" s="19">
        <f t="shared" si="12"/>
        <v>70.107310545454553</v>
      </c>
      <c r="AX53" s="81">
        <f t="shared" si="13"/>
        <v>26.290241454545455</v>
      </c>
      <c r="AY53" s="19">
        <f t="shared" si="14"/>
        <v>5.2580482909090911</v>
      </c>
      <c r="AZ53" s="19">
        <f t="shared" si="15"/>
        <v>322.49362850909097</v>
      </c>
      <c r="BA53" s="67">
        <f t="shared" si="32"/>
        <v>72.99923710545454</v>
      </c>
      <c r="BB53" s="67">
        <f t="shared" si="33"/>
        <v>24.362290414545456</v>
      </c>
      <c r="BC53" s="67">
        <f t="shared" si="34"/>
        <v>35.842362516363636</v>
      </c>
      <c r="BD53" s="67">
        <f t="shared" si="35"/>
        <v>133.20389003636365</v>
      </c>
      <c r="BE53" s="67">
        <f t="shared" si="36"/>
        <v>1.1392437963636364</v>
      </c>
      <c r="BF53" s="67">
        <f t="shared" si="37"/>
        <v>0.43817069090909094</v>
      </c>
      <c r="BG53" s="67">
        <f t="shared" si="66"/>
        <v>1.5774144872727274</v>
      </c>
      <c r="BH53" s="67">
        <f t="shared" si="38"/>
        <v>6.5725603636363639</v>
      </c>
      <c r="BI53" s="67">
        <f t="shared" si="39"/>
        <v>0.52580482909090909</v>
      </c>
      <c r="BJ53" s="67">
        <f t="shared" si="40"/>
        <v>0.26290241454545454</v>
      </c>
      <c r="BK53" s="67">
        <f t="shared" si="41"/>
        <v>3.0671948363636363</v>
      </c>
      <c r="BL53" s="67">
        <f t="shared" si="42"/>
        <v>1.1392437963636364</v>
      </c>
      <c r="BM53" s="67">
        <f t="shared" si="43"/>
        <v>37.682679418181813</v>
      </c>
      <c r="BN53" s="67">
        <f t="shared" si="44"/>
        <v>1.489780349090909</v>
      </c>
      <c r="BO53" s="67">
        <f t="shared" si="45"/>
        <v>50.74016600727272</v>
      </c>
      <c r="BP53" s="67">
        <f t="shared" si="46"/>
        <v>72.99923710545454</v>
      </c>
      <c r="BQ53" s="67">
        <f t="shared" si="47"/>
        <v>12.181145207272728</v>
      </c>
      <c r="BR53" s="67">
        <f t="shared" si="48"/>
        <v>7.361267607272727</v>
      </c>
      <c r="BS53" s="67">
        <f t="shared" si="49"/>
        <v>2.8919265599999999</v>
      </c>
      <c r="BT53" s="67">
        <f t="shared" si="50"/>
        <v>0</v>
      </c>
      <c r="BU53" s="67">
        <f t="shared" si="51"/>
        <v>35.141289410909089</v>
      </c>
      <c r="BV53" s="67">
        <f t="shared" si="52"/>
        <v>130.57486589090908</v>
      </c>
      <c r="BW53" s="67">
        <f t="shared" si="53"/>
        <v>638.58996493090922</v>
      </c>
      <c r="BX53" s="67">
        <f t="shared" si="17"/>
        <v>638.58996493090922</v>
      </c>
      <c r="BY53" s="67">
        <f t="shared" si="18"/>
        <v>2165.4971467490914</v>
      </c>
      <c r="BZ53" s="67">
        <f t="shared" si="54"/>
        <v>115.19</v>
      </c>
      <c r="CA53" s="70">
        <f t="shared" si="67"/>
        <v>2</v>
      </c>
      <c r="CB53" s="82">
        <f t="shared" si="20"/>
        <v>11.25</v>
      </c>
      <c r="CC53" s="20">
        <f t="shared" si="21"/>
        <v>2.2535211267605644</v>
      </c>
      <c r="CD53" s="69">
        <f t="shared" si="55"/>
        <v>53.230132884486594</v>
      </c>
      <c r="CE53" s="20">
        <f t="shared" si="22"/>
        <v>8.5633802816901436</v>
      </c>
      <c r="CF53" s="73">
        <f t="shared" si="68"/>
        <v>202.27450496104902</v>
      </c>
      <c r="CG53" s="20">
        <f t="shared" si="24"/>
        <v>1.8591549295774654</v>
      </c>
      <c r="CH53" s="67">
        <f t="shared" si="56"/>
        <v>43.914859629701432</v>
      </c>
      <c r="CI53" s="67">
        <f t="shared" si="57"/>
        <v>81.400000000000006</v>
      </c>
      <c r="CJ53" s="67">
        <f t="shared" si="58"/>
        <v>496.00949747523703</v>
      </c>
      <c r="CK53" s="74">
        <f t="shared" si="59"/>
        <v>2661.5066442243283</v>
      </c>
    </row>
    <row r="54" spans="1:90" ht="15" customHeight="1">
      <c r="A54" s="84" t="str">
        <f>[2]CCT!D61</f>
        <v>Sethac Norte de Minas</v>
      </c>
      <c r="B54" s="76" t="str">
        <f>[2]CCT!C61</f>
        <v>Januária</v>
      </c>
      <c r="C54" s="18"/>
      <c r="D54" s="77"/>
      <c r="E54" s="17">
        <f t="shared" si="0"/>
        <v>0</v>
      </c>
      <c r="F54" s="78"/>
      <c r="G54" s="17"/>
      <c r="H54" s="77">
        <f t="shared" si="1"/>
        <v>0</v>
      </c>
      <c r="I54" s="21">
        <f>[2]CCT!J61</f>
        <v>1</v>
      </c>
      <c r="J54" s="77">
        <f>[2]CCT!I61</f>
        <v>848.57</v>
      </c>
      <c r="K54" s="17">
        <f t="shared" si="2"/>
        <v>848.57</v>
      </c>
      <c r="L54" s="18"/>
      <c r="M54" s="77"/>
      <c r="N54" s="17">
        <f t="shared" si="3"/>
        <v>0</v>
      </c>
      <c r="O54" s="18"/>
      <c r="P54" s="77"/>
      <c r="Q54" s="80">
        <f t="shared" si="4"/>
        <v>0</v>
      </c>
      <c r="R54" s="66">
        <f t="shared" si="25"/>
        <v>1</v>
      </c>
      <c r="S54" s="67">
        <f t="shared" si="26"/>
        <v>848.57</v>
      </c>
      <c r="T54" s="19"/>
      <c r="U54" s="19"/>
      <c r="V54" s="19"/>
      <c r="W54" s="19"/>
      <c r="X54" s="19"/>
      <c r="Y54" s="19"/>
      <c r="Z54" s="19"/>
      <c r="AA54" s="68">
        <f t="shared" si="27"/>
        <v>27.771381818181816</v>
      </c>
      <c r="AB54" s="67">
        <f t="shared" si="60"/>
        <v>876.34138181818184</v>
      </c>
      <c r="AC54" s="67"/>
      <c r="AD54" s="67">
        <f>(VLOOKUP('Resumo Geral limpeza imposto cl'!A54,VATOTAL,6,FALSE)*20-1)*R54</f>
        <v>279</v>
      </c>
      <c r="AE54" s="67">
        <f t="shared" si="62"/>
        <v>73.085800000000006</v>
      </c>
      <c r="AF54" s="67"/>
      <c r="AG54" s="67">
        <f t="shared" si="28"/>
        <v>3.12</v>
      </c>
      <c r="AH54" s="67">
        <f t="shared" si="63"/>
        <v>28.19</v>
      </c>
      <c r="AI54" s="67">
        <f t="shared" si="64"/>
        <v>0</v>
      </c>
      <c r="AJ54" s="67">
        <f t="shared" si="65"/>
        <v>0</v>
      </c>
      <c r="AK54" s="67">
        <v>0</v>
      </c>
      <c r="AL54" s="67">
        <f t="shared" si="29"/>
        <v>383.39580000000001</v>
      </c>
      <c r="AM54" s="67">
        <f>C54*'[2]Uniforme Limpeza'!$Z$10+F54*'[2]Uniforme Limpeza'!$Z$11+I54*'[2]Uniforme Limpeza'!$Z$12+L54*'[2]Uniforme Limpeza'!$Z$12+O54*'[2]Uniforme Limpeza'!$Z$12</f>
        <v>39.76</v>
      </c>
      <c r="AN54" s="67">
        <f>I54*'[2]Materiais de Consumo'!$F$33+L54*'[2]Materiais de Consumo'!$F$34+O54*'[2]Materiais de Consumo'!$F$35</f>
        <v>41.29</v>
      </c>
      <c r="AO54" s="67">
        <f>'[2]Equipamentos  TOTAL'!$H$19*'Resumo Geral limpeza imposto cl'!F54+'Resumo Geral limpeza imposto cl'!I54*'[2]Equipamentos  TOTAL'!$I$11+'[2]Equipamentos  TOTAL'!$I$12*'Resumo Geral limpeza imposto cl'!L54+'Resumo Geral limpeza imposto cl'!O54*'[2]Equipamentos  TOTAL'!$I$13</f>
        <v>5.87</v>
      </c>
      <c r="AP54" s="67">
        <f>(I54*'[2]PRODUTOS DE LIMPEZA'!$I$36+L54*'[2]PRODUTOS DE LIMPEZA'!$I$37+O54*'[2]PRODUTOS DE LIMPEZA'!$I$38)</f>
        <v>180.25</v>
      </c>
      <c r="AQ54" s="67">
        <f t="shared" si="30"/>
        <v>267.17</v>
      </c>
      <c r="AR54" s="19">
        <f t="shared" si="31"/>
        <v>175.26827636363637</v>
      </c>
      <c r="AS54" s="19">
        <f t="shared" si="8"/>
        <v>13.145120727272728</v>
      </c>
      <c r="AT54" s="81">
        <f t="shared" si="9"/>
        <v>8.7634138181818191</v>
      </c>
      <c r="AU54" s="19">
        <f t="shared" si="10"/>
        <v>1.7526827636363638</v>
      </c>
      <c r="AV54" s="81">
        <f t="shared" si="11"/>
        <v>21.908534545454547</v>
      </c>
      <c r="AW54" s="19">
        <f t="shared" si="12"/>
        <v>70.107310545454553</v>
      </c>
      <c r="AX54" s="81">
        <f t="shared" si="13"/>
        <v>26.290241454545455</v>
      </c>
      <c r="AY54" s="19">
        <f t="shared" si="14"/>
        <v>5.2580482909090911</v>
      </c>
      <c r="AZ54" s="19">
        <f t="shared" si="15"/>
        <v>322.49362850909097</v>
      </c>
      <c r="BA54" s="67">
        <f t="shared" si="32"/>
        <v>72.99923710545454</v>
      </c>
      <c r="BB54" s="67">
        <f t="shared" si="33"/>
        <v>24.362290414545456</v>
      </c>
      <c r="BC54" s="67">
        <f t="shared" si="34"/>
        <v>35.842362516363636</v>
      </c>
      <c r="BD54" s="67">
        <f t="shared" si="35"/>
        <v>133.20389003636365</v>
      </c>
      <c r="BE54" s="67">
        <f t="shared" si="36"/>
        <v>1.1392437963636364</v>
      </c>
      <c r="BF54" s="67">
        <f t="shared" si="37"/>
        <v>0.43817069090909094</v>
      </c>
      <c r="BG54" s="67">
        <f t="shared" si="66"/>
        <v>1.5774144872727274</v>
      </c>
      <c r="BH54" s="67">
        <f t="shared" si="38"/>
        <v>6.5725603636363639</v>
      </c>
      <c r="BI54" s="67">
        <f t="shared" si="39"/>
        <v>0.52580482909090909</v>
      </c>
      <c r="BJ54" s="67">
        <f t="shared" si="40"/>
        <v>0.26290241454545454</v>
      </c>
      <c r="BK54" s="67">
        <f t="shared" si="41"/>
        <v>3.0671948363636363</v>
      </c>
      <c r="BL54" s="67">
        <f t="shared" si="42"/>
        <v>1.1392437963636364</v>
      </c>
      <c r="BM54" s="67">
        <f t="shared" si="43"/>
        <v>37.682679418181813</v>
      </c>
      <c r="BN54" s="67">
        <f t="shared" si="44"/>
        <v>1.489780349090909</v>
      </c>
      <c r="BO54" s="67">
        <f t="shared" si="45"/>
        <v>50.74016600727272</v>
      </c>
      <c r="BP54" s="67">
        <f t="shared" si="46"/>
        <v>72.99923710545454</v>
      </c>
      <c r="BQ54" s="67">
        <f t="shared" si="47"/>
        <v>12.181145207272728</v>
      </c>
      <c r="BR54" s="67">
        <f t="shared" si="48"/>
        <v>7.361267607272727</v>
      </c>
      <c r="BS54" s="67">
        <f t="shared" si="49"/>
        <v>2.8919265599999999</v>
      </c>
      <c r="BT54" s="67">
        <f t="shared" si="50"/>
        <v>0</v>
      </c>
      <c r="BU54" s="67">
        <f t="shared" si="51"/>
        <v>35.141289410909089</v>
      </c>
      <c r="BV54" s="67">
        <f t="shared" si="52"/>
        <v>130.57486589090908</v>
      </c>
      <c r="BW54" s="67">
        <f t="shared" si="53"/>
        <v>638.58996493090922</v>
      </c>
      <c r="BX54" s="67">
        <f t="shared" si="17"/>
        <v>638.58996493090922</v>
      </c>
      <c r="BY54" s="67">
        <f t="shared" si="18"/>
        <v>2165.4971467490914</v>
      </c>
      <c r="BZ54" s="67">
        <f t="shared" si="54"/>
        <v>115.19</v>
      </c>
      <c r="CA54" s="70">
        <f t="shared" si="67"/>
        <v>3</v>
      </c>
      <c r="CB54" s="82">
        <f t="shared" si="20"/>
        <v>12.25</v>
      </c>
      <c r="CC54" s="20">
        <f t="shared" si="21"/>
        <v>3.4188034188034218</v>
      </c>
      <c r="CD54" s="69">
        <f t="shared" si="55"/>
        <v>80.755116128174137</v>
      </c>
      <c r="CE54" s="20">
        <f t="shared" si="22"/>
        <v>8.6609686609686669</v>
      </c>
      <c r="CF54" s="73">
        <f t="shared" si="68"/>
        <v>204.5796275247078</v>
      </c>
      <c r="CG54" s="20">
        <f t="shared" si="24"/>
        <v>1.8803418803418819</v>
      </c>
      <c r="CH54" s="67">
        <f t="shared" si="56"/>
        <v>44.415313870495773</v>
      </c>
      <c r="CI54" s="67">
        <f t="shared" si="57"/>
        <v>81.400000000000006</v>
      </c>
      <c r="CJ54" s="67">
        <f t="shared" si="58"/>
        <v>526.34005752337771</v>
      </c>
      <c r="CK54" s="74">
        <f t="shared" si="59"/>
        <v>2691.8372042724691</v>
      </c>
    </row>
    <row r="55" spans="1:90" ht="15" customHeight="1">
      <c r="A55" s="84" t="str">
        <f>[2]CCT!D62</f>
        <v>Fethemg Interior</v>
      </c>
      <c r="B55" s="76" t="str">
        <f>[2]CCT!C62</f>
        <v>João Pinheiro</v>
      </c>
      <c r="C55" s="18"/>
      <c r="D55" s="77"/>
      <c r="E55" s="17">
        <f t="shared" si="0"/>
        <v>0</v>
      </c>
      <c r="F55" s="78"/>
      <c r="G55" s="17"/>
      <c r="H55" s="77">
        <f t="shared" si="1"/>
        <v>0</v>
      </c>
      <c r="I55" s="21">
        <f>[2]CCT!J62</f>
        <v>1</v>
      </c>
      <c r="J55" s="77">
        <f>[2]CCT!I62</f>
        <v>848.57</v>
      </c>
      <c r="K55" s="17">
        <f t="shared" si="2"/>
        <v>848.57</v>
      </c>
      <c r="L55" s="18"/>
      <c r="M55" s="77"/>
      <c r="N55" s="17">
        <f t="shared" si="3"/>
        <v>0</v>
      </c>
      <c r="O55" s="18"/>
      <c r="P55" s="77"/>
      <c r="Q55" s="80">
        <f t="shared" si="4"/>
        <v>0</v>
      </c>
      <c r="R55" s="66">
        <f t="shared" si="25"/>
        <v>1</v>
      </c>
      <c r="S55" s="67">
        <f t="shared" si="26"/>
        <v>848.57</v>
      </c>
      <c r="T55" s="19"/>
      <c r="U55" s="19"/>
      <c r="V55" s="19"/>
      <c r="W55" s="19"/>
      <c r="X55" s="19"/>
      <c r="Y55" s="19"/>
      <c r="Z55" s="19"/>
      <c r="AA55" s="68">
        <f t="shared" si="27"/>
        <v>27.771381818181816</v>
      </c>
      <c r="AB55" s="67">
        <f t="shared" si="60"/>
        <v>876.34138181818184</v>
      </c>
      <c r="AC55" s="67"/>
      <c r="AD55" s="67">
        <f>(VLOOKUP('Resumo Geral limpeza imposto cl'!A55,VATOTAL,6,FALSE)*20-1)*R55</f>
        <v>279</v>
      </c>
      <c r="AE55" s="67">
        <f t="shared" si="62"/>
        <v>73.085800000000006</v>
      </c>
      <c r="AF55" s="67"/>
      <c r="AG55" s="67">
        <f t="shared" si="28"/>
        <v>3.12</v>
      </c>
      <c r="AH55" s="67">
        <f t="shared" si="63"/>
        <v>0</v>
      </c>
      <c r="AI55" s="67">
        <f t="shared" si="64"/>
        <v>8.43</v>
      </c>
      <c r="AJ55" s="67">
        <f t="shared" si="65"/>
        <v>0</v>
      </c>
      <c r="AK55" s="67">
        <v>0</v>
      </c>
      <c r="AL55" s="67">
        <f t="shared" si="29"/>
        <v>363.63580000000002</v>
      </c>
      <c r="AM55" s="67">
        <f>C55*'[2]Uniforme Limpeza'!$Z$10+F55*'[2]Uniforme Limpeza'!$Z$11+I55*'[2]Uniforme Limpeza'!$Z$12+L55*'[2]Uniforme Limpeza'!$Z$12+O55*'[2]Uniforme Limpeza'!$Z$12</f>
        <v>39.76</v>
      </c>
      <c r="AN55" s="67">
        <f>I55*'[2]Materiais de Consumo'!$F$33+L55*'[2]Materiais de Consumo'!$F$34+O55*'[2]Materiais de Consumo'!$F$35</f>
        <v>41.29</v>
      </c>
      <c r="AO55" s="67">
        <f>'[2]Equipamentos  TOTAL'!$H$19*'Resumo Geral limpeza imposto cl'!F55+'Resumo Geral limpeza imposto cl'!I55*'[2]Equipamentos  TOTAL'!$I$11+'[2]Equipamentos  TOTAL'!$I$12*'Resumo Geral limpeza imposto cl'!L55+'Resumo Geral limpeza imposto cl'!O55*'[2]Equipamentos  TOTAL'!$I$13</f>
        <v>5.87</v>
      </c>
      <c r="AP55" s="67">
        <f>(I55*'[2]PRODUTOS DE LIMPEZA'!$I$36+L55*'[2]PRODUTOS DE LIMPEZA'!$I$37+O55*'[2]PRODUTOS DE LIMPEZA'!$I$38)</f>
        <v>180.25</v>
      </c>
      <c r="AQ55" s="67">
        <f t="shared" si="30"/>
        <v>267.17</v>
      </c>
      <c r="AR55" s="19">
        <f t="shared" si="31"/>
        <v>175.26827636363637</v>
      </c>
      <c r="AS55" s="19">
        <f t="shared" si="8"/>
        <v>13.145120727272728</v>
      </c>
      <c r="AT55" s="81">
        <f t="shared" si="9"/>
        <v>8.7634138181818191</v>
      </c>
      <c r="AU55" s="19">
        <f t="shared" si="10"/>
        <v>1.7526827636363638</v>
      </c>
      <c r="AV55" s="81">
        <f t="shared" si="11"/>
        <v>21.908534545454547</v>
      </c>
      <c r="AW55" s="19">
        <f t="shared" si="12"/>
        <v>70.107310545454553</v>
      </c>
      <c r="AX55" s="81">
        <f t="shared" si="13"/>
        <v>26.290241454545455</v>
      </c>
      <c r="AY55" s="19">
        <f t="shared" si="14"/>
        <v>5.2580482909090911</v>
      </c>
      <c r="AZ55" s="19">
        <f t="shared" si="15"/>
        <v>322.49362850909097</v>
      </c>
      <c r="BA55" s="67">
        <f t="shared" si="32"/>
        <v>72.99923710545454</v>
      </c>
      <c r="BB55" s="67">
        <f t="shared" si="33"/>
        <v>24.362290414545456</v>
      </c>
      <c r="BC55" s="67">
        <f t="shared" si="34"/>
        <v>35.842362516363636</v>
      </c>
      <c r="BD55" s="67">
        <f t="shared" si="35"/>
        <v>133.20389003636365</v>
      </c>
      <c r="BE55" s="67">
        <f t="shared" si="36"/>
        <v>1.1392437963636364</v>
      </c>
      <c r="BF55" s="67">
        <f t="shared" si="37"/>
        <v>0.43817069090909094</v>
      </c>
      <c r="BG55" s="67">
        <f t="shared" si="66"/>
        <v>1.5774144872727274</v>
      </c>
      <c r="BH55" s="67">
        <f t="shared" si="38"/>
        <v>6.5725603636363639</v>
      </c>
      <c r="BI55" s="67">
        <f t="shared" si="39"/>
        <v>0.52580482909090909</v>
      </c>
      <c r="BJ55" s="67">
        <f t="shared" si="40"/>
        <v>0.26290241454545454</v>
      </c>
      <c r="BK55" s="67">
        <f t="shared" si="41"/>
        <v>3.0671948363636363</v>
      </c>
      <c r="BL55" s="67">
        <f t="shared" si="42"/>
        <v>1.1392437963636364</v>
      </c>
      <c r="BM55" s="67">
        <f t="shared" si="43"/>
        <v>37.682679418181813</v>
      </c>
      <c r="BN55" s="67">
        <f t="shared" si="44"/>
        <v>1.489780349090909</v>
      </c>
      <c r="BO55" s="67">
        <f t="shared" si="45"/>
        <v>50.74016600727272</v>
      </c>
      <c r="BP55" s="67">
        <f t="shared" si="46"/>
        <v>72.99923710545454</v>
      </c>
      <c r="BQ55" s="67">
        <f t="shared" si="47"/>
        <v>12.181145207272728</v>
      </c>
      <c r="BR55" s="67">
        <f t="shared" si="48"/>
        <v>7.361267607272727</v>
      </c>
      <c r="BS55" s="67">
        <f t="shared" si="49"/>
        <v>2.8919265599999999</v>
      </c>
      <c r="BT55" s="67">
        <f t="shared" si="50"/>
        <v>0</v>
      </c>
      <c r="BU55" s="67">
        <f t="shared" si="51"/>
        <v>35.141289410909089</v>
      </c>
      <c r="BV55" s="67">
        <f t="shared" si="52"/>
        <v>130.57486589090908</v>
      </c>
      <c r="BW55" s="67">
        <f t="shared" si="53"/>
        <v>638.58996493090922</v>
      </c>
      <c r="BX55" s="67">
        <f t="shared" si="17"/>
        <v>638.58996493090922</v>
      </c>
      <c r="BY55" s="67">
        <f t="shared" si="18"/>
        <v>2145.7371467490912</v>
      </c>
      <c r="BZ55" s="67">
        <f t="shared" si="54"/>
        <v>115.19</v>
      </c>
      <c r="CA55" s="70">
        <f t="shared" si="67"/>
        <v>3</v>
      </c>
      <c r="CB55" s="82">
        <f t="shared" si="20"/>
        <v>12.25</v>
      </c>
      <c r="CC55" s="20">
        <f t="shared" si="21"/>
        <v>3.4188034188034218</v>
      </c>
      <c r="CD55" s="69">
        <f t="shared" si="55"/>
        <v>80.079560572618576</v>
      </c>
      <c r="CE55" s="20">
        <f t="shared" si="22"/>
        <v>8.6609686609686669</v>
      </c>
      <c r="CF55" s="73">
        <f t="shared" si="68"/>
        <v>202.86822011730038</v>
      </c>
      <c r="CG55" s="20">
        <f t="shared" si="24"/>
        <v>1.8803418803418819</v>
      </c>
      <c r="CH55" s="67">
        <f t="shared" si="56"/>
        <v>44.043758314940213</v>
      </c>
      <c r="CI55" s="67">
        <f t="shared" si="57"/>
        <v>81.400000000000006</v>
      </c>
      <c r="CJ55" s="67">
        <f t="shared" si="58"/>
        <v>523.58153900485911</v>
      </c>
      <c r="CK55" s="74">
        <f t="shared" si="59"/>
        <v>2669.3186857539504</v>
      </c>
    </row>
    <row r="56" spans="1:90" ht="15" customHeight="1">
      <c r="A56" s="84" t="str">
        <f>[2]CCT!D63</f>
        <v>Juiz de Fora</v>
      </c>
      <c r="B56" s="76" t="str">
        <f>[2]CCT!C63</f>
        <v>Juiz de Fora</v>
      </c>
      <c r="C56" s="18"/>
      <c r="D56" s="77"/>
      <c r="E56" s="17">
        <f t="shared" si="0"/>
        <v>0</v>
      </c>
      <c r="F56" s="78"/>
      <c r="G56" s="17"/>
      <c r="H56" s="77">
        <f t="shared" si="1"/>
        <v>0</v>
      </c>
      <c r="I56" s="21">
        <f>[2]CCT!J63</f>
        <v>2</v>
      </c>
      <c r="J56" s="77">
        <f>[2]CCT!I63</f>
        <v>843.47</v>
      </c>
      <c r="K56" s="17">
        <f t="shared" si="2"/>
        <v>1686.94</v>
      </c>
      <c r="L56" s="18"/>
      <c r="M56" s="77"/>
      <c r="N56" s="17">
        <f t="shared" si="3"/>
        <v>0</v>
      </c>
      <c r="O56" s="18"/>
      <c r="P56" s="77"/>
      <c r="Q56" s="80">
        <f t="shared" si="4"/>
        <v>0</v>
      </c>
      <c r="R56" s="66">
        <f t="shared" si="25"/>
        <v>2</v>
      </c>
      <c r="S56" s="67">
        <f t="shared" si="26"/>
        <v>1686.94</v>
      </c>
      <c r="T56" s="19"/>
      <c r="U56" s="19"/>
      <c r="V56" s="19"/>
      <c r="W56" s="19"/>
      <c r="X56" s="19"/>
      <c r="Y56" s="19"/>
      <c r="Z56" s="19"/>
      <c r="AA56" s="68">
        <f t="shared" si="27"/>
        <v>55.20894545454545</v>
      </c>
      <c r="AB56" s="67">
        <f t="shared" si="60"/>
        <v>1742.1489454545456</v>
      </c>
      <c r="AC56" s="67"/>
      <c r="AD56" s="67">
        <f>(VLOOKUP('Resumo Geral limpeza imposto cl'!A56,VATOTAL,6,FALSE)*20-1)*R56</f>
        <v>398</v>
      </c>
      <c r="AE56" s="67">
        <f t="shared" si="62"/>
        <v>146.78360000000001</v>
      </c>
      <c r="AF56" s="67"/>
      <c r="AG56" s="67">
        <f t="shared" si="28"/>
        <v>6.24</v>
      </c>
      <c r="AH56" s="67">
        <f t="shared" si="63"/>
        <v>35</v>
      </c>
      <c r="AI56" s="67">
        <f t="shared" si="64"/>
        <v>17</v>
      </c>
      <c r="AJ56" s="67">
        <f t="shared" si="65"/>
        <v>0</v>
      </c>
      <c r="AK56" s="67">
        <v>0</v>
      </c>
      <c r="AL56" s="67">
        <f t="shared" si="29"/>
        <v>603.02359999999999</v>
      </c>
      <c r="AM56" s="67">
        <f>C56*'[2]Uniforme Limpeza'!$Z$10+F56*'[2]Uniforme Limpeza'!$Z$11+I56*'[2]Uniforme Limpeza'!$Z$12+L56*'[2]Uniforme Limpeza'!$Z$12+O56*'[2]Uniforme Limpeza'!$Z$12</f>
        <v>79.52</v>
      </c>
      <c r="AN56" s="67">
        <f>I56*'[2]Materiais de Consumo'!$F$33+L56*'[2]Materiais de Consumo'!$F$34+O56*'[2]Materiais de Consumo'!$F$35</f>
        <v>82.58</v>
      </c>
      <c r="AO56" s="67">
        <f>'[2]Equipamentos  TOTAL'!$H$19*'Resumo Geral limpeza imposto cl'!F56+'Resumo Geral limpeza imposto cl'!I56*'[2]Equipamentos  TOTAL'!$I$11+'[2]Equipamentos  TOTAL'!$I$12*'Resumo Geral limpeza imposto cl'!L56+'Resumo Geral limpeza imposto cl'!O56*'[2]Equipamentos  TOTAL'!$I$13</f>
        <v>11.74</v>
      </c>
      <c r="AP56" s="67">
        <f>(I56*'[2]PRODUTOS DE LIMPEZA'!$I$36+L56*'[2]PRODUTOS DE LIMPEZA'!$I$37+O56*'[2]PRODUTOS DE LIMPEZA'!$I$38)</f>
        <v>360.5</v>
      </c>
      <c r="AQ56" s="67">
        <f t="shared" si="30"/>
        <v>534.34</v>
      </c>
      <c r="AR56" s="19">
        <f t="shared" si="31"/>
        <v>348.42978909090914</v>
      </c>
      <c r="AS56" s="19">
        <f t="shared" si="8"/>
        <v>26.132234181818184</v>
      </c>
      <c r="AT56" s="81">
        <f t="shared" si="9"/>
        <v>17.421489454545455</v>
      </c>
      <c r="AU56" s="19">
        <f t="shared" si="10"/>
        <v>3.4842978909090911</v>
      </c>
      <c r="AV56" s="81">
        <f t="shared" si="11"/>
        <v>43.553723636363642</v>
      </c>
      <c r="AW56" s="19">
        <f t="shared" si="12"/>
        <v>139.37191563636364</v>
      </c>
      <c r="AX56" s="81">
        <f t="shared" si="13"/>
        <v>52.264468363636368</v>
      </c>
      <c r="AY56" s="19">
        <f t="shared" si="14"/>
        <v>10.452893672727274</v>
      </c>
      <c r="AZ56" s="19">
        <f t="shared" si="15"/>
        <v>641.11081192727295</v>
      </c>
      <c r="BA56" s="67">
        <f t="shared" si="32"/>
        <v>145.12100715636365</v>
      </c>
      <c r="BB56" s="67">
        <f t="shared" si="33"/>
        <v>48.431740683636363</v>
      </c>
      <c r="BC56" s="67">
        <f t="shared" si="34"/>
        <v>71.253891869090907</v>
      </c>
      <c r="BD56" s="67">
        <f t="shared" si="35"/>
        <v>264.80663970909092</v>
      </c>
      <c r="BE56" s="67">
        <f t="shared" si="36"/>
        <v>2.2647936290909092</v>
      </c>
      <c r="BF56" s="67">
        <f t="shared" si="37"/>
        <v>0.87107447272727279</v>
      </c>
      <c r="BG56" s="67">
        <f t="shared" si="66"/>
        <v>3.1358681018181818</v>
      </c>
      <c r="BH56" s="67">
        <f t="shared" si="38"/>
        <v>13.066117090909092</v>
      </c>
      <c r="BI56" s="67">
        <f t="shared" si="39"/>
        <v>1.0452893672727273</v>
      </c>
      <c r="BJ56" s="67">
        <f t="shared" si="40"/>
        <v>0.52264468363636363</v>
      </c>
      <c r="BK56" s="67">
        <f t="shared" si="41"/>
        <v>6.0975213090909097</v>
      </c>
      <c r="BL56" s="67">
        <f t="shared" si="42"/>
        <v>2.2647936290909092</v>
      </c>
      <c r="BM56" s="67">
        <f t="shared" si="43"/>
        <v>74.912404654545455</v>
      </c>
      <c r="BN56" s="67">
        <f t="shared" si="44"/>
        <v>2.9616532072727275</v>
      </c>
      <c r="BO56" s="67">
        <f t="shared" si="45"/>
        <v>100.87042394181819</v>
      </c>
      <c r="BP56" s="67">
        <f t="shared" si="46"/>
        <v>145.12100715636365</v>
      </c>
      <c r="BQ56" s="67">
        <f t="shared" si="47"/>
        <v>24.215870341818182</v>
      </c>
      <c r="BR56" s="67">
        <f t="shared" si="48"/>
        <v>14.634051141818182</v>
      </c>
      <c r="BS56" s="67">
        <f t="shared" si="49"/>
        <v>5.7490915200000003</v>
      </c>
      <c r="BT56" s="67">
        <f t="shared" si="50"/>
        <v>0</v>
      </c>
      <c r="BU56" s="67">
        <f t="shared" si="51"/>
        <v>69.860172712727277</v>
      </c>
      <c r="BV56" s="67">
        <f t="shared" si="52"/>
        <v>259.58019287272731</v>
      </c>
      <c r="BW56" s="67">
        <f t="shared" si="53"/>
        <v>1269.5039365527275</v>
      </c>
      <c r="BX56" s="67">
        <f t="shared" si="17"/>
        <v>1269.5039365527275</v>
      </c>
      <c r="BY56" s="67">
        <f t="shared" si="18"/>
        <v>4149.0164820072732</v>
      </c>
      <c r="BZ56" s="67">
        <f t="shared" si="54"/>
        <v>230.38</v>
      </c>
      <c r="CA56" s="70">
        <f t="shared" si="67"/>
        <v>3</v>
      </c>
      <c r="CB56" s="82">
        <f t="shared" si="20"/>
        <v>12.25</v>
      </c>
      <c r="CC56" s="20">
        <f t="shared" si="21"/>
        <v>3.4188034188034218</v>
      </c>
      <c r="CD56" s="69">
        <f t="shared" si="55"/>
        <v>155.28876861563342</v>
      </c>
      <c r="CE56" s="20">
        <f t="shared" si="22"/>
        <v>8.6609686609686669</v>
      </c>
      <c r="CF56" s="73">
        <f t="shared" si="68"/>
        <v>393.39821382627122</v>
      </c>
      <c r="CG56" s="20">
        <f t="shared" si="24"/>
        <v>1.8803418803418819</v>
      </c>
      <c r="CH56" s="67">
        <f t="shared" si="56"/>
        <v>85.408822738598374</v>
      </c>
      <c r="CI56" s="67">
        <f t="shared" si="57"/>
        <v>162.80000000000001</v>
      </c>
      <c r="CJ56" s="67">
        <f t="shared" si="58"/>
        <v>1027.2758051805031</v>
      </c>
      <c r="CK56" s="74">
        <f t="shared" si="59"/>
        <v>5176.2922871877763</v>
      </c>
    </row>
    <row r="57" spans="1:90" ht="15" customHeight="1">
      <c r="A57" s="193" t="str">
        <f>[2]CCT!D64</f>
        <v>Região de São Lourenço</v>
      </c>
      <c r="B57" s="76" t="str">
        <f>[2]CCT!C64</f>
        <v>Lambari</v>
      </c>
      <c r="C57" s="18"/>
      <c r="D57" s="77"/>
      <c r="E57" s="17">
        <f t="shared" si="0"/>
        <v>0</v>
      </c>
      <c r="F57" s="78"/>
      <c r="G57" s="17"/>
      <c r="H57" s="77">
        <f t="shared" si="1"/>
        <v>0</v>
      </c>
      <c r="I57" s="18"/>
      <c r="J57" s="77"/>
      <c r="K57" s="17">
        <f t="shared" si="2"/>
        <v>0</v>
      </c>
      <c r="L57" s="18"/>
      <c r="M57" s="77"/>
      <c r="N57" s="17">
        <f t="shared" si="3"/>
        <v>0</v>
      </c>
      <c r="O57" s="21">
        <f>[2]CCT!N64</f>
        <v>1</v>
      </c>
      <c r="P57" s="77">
        <f>[2]CCT!M64</f>
        <v>212.14</v>
      </c>
      <c r="Q57" s="80">
        <f t="shared" si="4"/>
        <v>212.14</v>
      </c>
      <c r="R57" s="66">
        <f t="shared" si="25"/>
        <v>1</v>
      </c>
      <c r="S57" s="67">
        <f t="shared" si="26"/>
        <v>212.14</v>
      </c>
      <c r="T57" s="19"/>
      <c r="U57" s="19"/>
      <c r="V57" s="19"/>
      <c r="W57" s="19"/>
      <c r="X57" s="19"/>
      <c r="Y57" s="19"/>
      <c r="Z57" s="19"/>
      <c r="AA57" s="68">
        <f t="shared" si="27"/>
        <v>6.9427636363636358</v>
      </c>
      <c r="AB57" s="67">
        <f t="shared" si="60"/>
        <v>219.08276363636361</v>
      </c>
      <c r="AC57" s="67"/>
      <c r="AD57" s="67">
        <f>(VLOOKUP('Resumo Geral limpeza imposto cl'!A57,VATOTAL,6,FALSE)*20-1)*R57</f>
        <v>279</v>
      </c>
      <c r="AE57" s="67">
        <f t="shared" si="62"/>
        <v>111.27160000000001</v>
      </c>
      <c r="AF57" s="67"/>
      <c r="AG57" s="67">
        <f t="shared" si="28"/>
        <v>3.12</v>
      </c>
      <c r="AH57" s="67">
        <v>0</v>
      </c>
      <c r="AI57" s="67">
        <f t="shared" si="64"/>
        <v>0</v>
      </c>
      <c r="AJ57" s="67">
        <f t="shared" si="65"/>
        <v>0</v>
      </c>
      <c r="AK57" s="67">
        <v>0</v>
      </c>
      <c r="AL57" s="67">
        <f t="shared" si="29"/>
        <v>393.39160000000004</v>
      </c>
      <c r="AM57" s="67">
        <f>C57*'[2]Uniforme Limpeza'!$Z$10+F57*'[2]Uniforme Limpeza'!$Z$11+I57*'[2]Uniforme Limpeza'!$Z$12+L57*'[2]Uniforme Limpeza'!$Z$12+O57*'[2]Uniforme Limpeza'!$Z$12</f>
        <v>39.76</v>
      </c>
      <c r="AN57" s="67">
        <f>I57*'[2]Materiais de Consumo'!$F$33+L57*'[2]Materiais de Consumo'!$F$34+O57*'[2]Materiais de Consumo'!$F$35</f>
        <v>10.32</v>
      </c>
      <c r="AO57" s="67">
        <f>'[2]Equipamentos  TOTAL'!$H$19*'Resumo Geral limpeza imposto cl'!F57+'Resumo Geral limpeza imposto cl'!I57*'[2]Equipamentos  TOTAL'!$I$11+'[2]Equipamentos  TOTAL'!$I$12*'Resumo Geral limpeza imposto cl'!L57+'Resumo Geral limpeza imposto cl'!O57*'[2]Equipamentos  TOTAL'!$I$13</f>
        <v>1.47</v>
      </c>
      <c r="AP57" s="67">
        <f>(I57*'[2]PRODUTOS DE LIMPEZA'!$I$36+L57*'[2]PRODUTOS DE LIMPEZA'!$I$37+O57*'[2]PRODUTOS DE LIMPEZA'!$I$38)</f>
        <v>45.06</v>
      </c>
      <c r="AQ57" s="67">
        <f t="shared" si="30"/>
        <v>96.61</v>
      </c>
      <c r="AR57" s="19">
        <f t="shared" si="31"/>
        <v>43.816552727272722</v>
      </c>
      <c r="AS57" s="19">
        <f t="shared" si="8"/>
        <v>3.2862414545454541</v>
      </c>
      <c r="AT57" s="81">
        <f t="shared" si="9"/>
        <v>2.1908276363636361</v>
      </c>
      <c r="AU57" s="19">
        <f t="shared" si="10"/>
        <v>0.43816552727272723</v>
      </c>
      <c r="AV57" s="81">
        <f t="shared" si="11"/>
        <v>5.4770690909090902</v>
      </c>
      <c r="AW57" s="19">
        <f t="shared" si="12"/>
        <v>17.526621090909089</v>
      </c>
      <c r="AX57" s="81">
        <f t="shared" si="13"/>
        <v>6.5724829090909083</v>
      </c>
      <c r="AY57" s="19">
        <f t="shared" si="14"/>
        <v>1.3144965818181817</v>
      </c>
      <c r="AZ57" s="19">
        <f t="shared" si="15"/>
        <v>80.622457018181805</v>
      </c>
      <c r="BA57" s="67">
        <f t="shared" si="32"/>
        <v>18.249594210909088</v>
      </c>
      <c r="BB57" s="67">
        <f t="shared" si="33"/>
        <v>6.0905008290909084</v>
      </c>
      <c r="BC57" s="67">
        <f t="shared" si="34"/>
        <v>8.9604850327272718</v>
      </c>
      <c r="BD57" s="67">
        <f t="shared" si="35"/>
        <v>33.300580072727264</v>
      </c>
      <c r="BE57" s="67">
        <f t="shared" si="36"/>
        <v>0.28480759272727268</v>
      </c>
      <c r="BF57" s="67">
        <f t="shared" si="37"/>
        <v>0.10954138181818181</v>
      </c>
      <c r="BG57" s="67">
        <f t="shared" si="66"/>
        <v>0.39434897454545448</v>
      </c>
      <c r="BH57" s="67">
        <f t="shared" si="38"/>
        <v>1.6431207272727271</v>
      </c>
      <c r="BI57" s="67">
        <f t="shared" si="39"/>
        <v>0.13144965818181814</v>
      </c>
      <c r="BJ57" s="67">
        <f t="shared" si="40"/>
        <v>6.572482909090907E-2</v>
      </c>
      <c r="BK57" s="67">
        <f t="shared" si="41"/>
        <v>0.76678967272727261</v>
      </c>
      <c r="BL57" s="67">
        <f t="shared" si="42"/>
        <v>0.28480759272727268</v>
      </c>
      <c r="BM57" s="67">
        <f t="shared" si="43"/>
        <v>9.4205588363636341</v>
      </c>
      <c r="BN57" s="67">
        <f t="shared" si="44"/>
        <v>0.37244069818181813</v>
      </c>
      <c r="BO57" s="67">
        <f t="shared" si="45"/>
        <v>12.684892014545451</v>
      </c>
      <c r="BP57" s="67">
        <f t="shared" si="46"/>
        <v>18.249594210909088</v>
      </c>
      <c r="BQ57" s="67">
        <f t="shared" si="47"/>
        <v>3.0452504145454542</v>
      </c>
      <c r="BR57" s="67">
        <f t="shared" si="48"/>
        <v>1.8402952145454543</v>
      </c>
      <c r="BS57" s="67">
        <f t="shared" si="49"/>
        <v>0.72297311999999991</v>
      </c>
      <c r="BT57" s="67">
        <f t="shared" si="50"/>
        <v>0</v>
      </c>
      <c r="BU57" s="67">
        <f t="shared" si="51"/>
        <v>8.7852188218181801</v>
      </c>
      <c r="BV57" s="67">
        <f t="shared" si="52"/>
        <v>32.643331781818176</v>
      </c>
      <c r="BW57" s="67">
        <f t="shared" si="53"/>
        <v>159.6456098618182</v>
      </c>
      <c r="BX57" s="67">
        <f t="shared" si="17"/>
        <v>159.64560986181817</v>
      </c>
      <c r="BY57" s="67">
        <f t="shared" si="18"/>
        <v>868.72997349818183</v>
      </c>
      <c r="BZ57" s="67">
        <f t="shared" si="54"/>
        <v>115.19</v>
      </c>
      <c r="CA57" s="70">
        <f t="shared" si="67"/>
        <v>3</v>
      </c>
      <c r="CB57" s="82">
        <f t="shared" si="20"/>
        <v>12.25</v>
      </c>
      <c r="CC57" s="20">
        <f t="shared" si="21"/>
        <v>3.4188034188034218</v>
      </c>
      <c r="CD57" s="69">
        <f t="shared" si="55"/>
        <v>36.421195675151552</v>
      </c>
      <c r="CE57" s="20">
        <f t="shared" si="22"/>
        <v>8.6609686609686669</v>
      </c>
      <c r="CF57" s="73">
        <f t="shared" si="68"/>
        <v>92.267029043717244</v>
      </c>
      <c r="CG57" s="20">
        <f t="shared" si="24"/>
        <v>1.8803418803418819</v>
      </c>
      <c r="CH57" s="67">
        <f t="shared" si="56"/>
        <v>20.031657621333352</v>
      </c>
      <c r="CI57" s="67">
        <f t="shared" si="57"/>
        <v>81.400000000000006</v>
      </c>
      <c r="CJ57" s="67">
        <f t="shared" si="58"/>
        <v>345.30988234020219</v>
      </c>
      <c r="CK57" s="74">
        <f t="shared" si="59"/>
        <v>1214.039855838384</v>
      </c>
    </row>
    <row r="58" spans="1:90" s="127" customFormat="1" ht="15" customHeight="1">
      <c r="A58" s="84" t="str">
        <f>[2]CCT!D65</f>
        <v>Região de São Lourenço</v>
      </c>
      <c r="B58" s="76" t="str">
        <f>[2]CCT!C65</f>
        <v>Lavras</v>
      </c>
      <c r="C58" s="18"/>
      <c r="D58" s="77"/>
      <c r="E58" s="17">
        <f t="shared" si="0"/>
        <v>0</v>
      </c>
      <c r="F58" s="78"/>
      <c r="G58" s="17"/>
      <c r="H58" s="77">
        <f t="shared" si="1"/>
        <v>0</v>
      </c>
      <c r="I58" s="21">
        <f>[2]CCT!J65</f>
        <v>1</v>
      </c>
      <c r="J58" s="77">
        <f>[2]CCT!I65</f>
        <v>848.57</v>
      </c>
      <c r="K58" s="17">
        <f t="shared" si="2"/>
        <v>848.57</v>
      </c>
      <c r="L58" s="18"/>
      <c r="M58" s="77"/>
      <c r="N58" s="17">
        <f t="shared" si="3"/>
        <v>0</v>
      </c>
      <c r="O58" s="18"/>
      <c r="P58" s="77"/>
      <c r="Q58" s="17">
        <f t="shared" si="4"/>
        <v>0</v>
      </c>
      <c r="R58" s="194">
        <f t="shared" si="25"/>
        <v>1</v>
      </c>
      <c r="S58" s="68">
        <f t="shared" si="26"/>
        <v>848.57</v>
      </c>
      <c r="T58" s="195"/>
      <c r="U58" s="195"/>
      <c r="V58" s="195"/>
      <c r="W58" s="195"/>
      <c r="X58" s="195"/>
      <c r="Y58" s="195"/>
      <c r="Z58" s="195"/>
      <c r="AA58" s="68">
        <f t="shared" si="27"/>
        <v>27.771381818181816</v>
      </c>
      <c r="AB58" s="68">
        <f t="shared" si="60"/>
        <v>876.34138181818184</v>
      </c>
      <c r="AC58" s="68"/>
      <c r="AD58" s="68">
        <f>(VLOOKUP('Resumo Geral limpeza imposto cl'!A58,VATOTAL,6,FALSE)*20-1)*R58</f>
        <v>279</v>
      </c>
      <c r="AE58" s="68">
        <f t="shared" si="62"/>
        <v>73.085800000000006</v>
      </c>
      <c r="AF58" s="68"/>
      <c r="AG58" s="68">
        <f t="shared" si="28"/>
        <v>3.12</v>
      </c>
      <c r="AH58" s="68">
        <f t="shared" si="63"/>
        <v>29.15</v>
      </c>
      <c r="AI58" s="68">
        <f t="shared" si="64"/>
        <v>0</v>
      </c>
      <c r="AJ58" s="68">
        <f t="shared" si="65"/>
        <v>0</v>
      </c>
      <c r="AK58" s="68">
        <v>0</v>
      </c>
      <c r="AL58" s="68">
        <f t="shared" si="29"/>
        <v>384.35579999999999</v>
      </c>
      <c r="AM58" s="68">
        <f>C58*'[2]Uniforme Limpeza'!$Z$10+F58*'[2]Uniforme Limpeza'!$Z$11+I58*'[2]Uniforme Limpeza'!$Z$12+L58*'[2]Uniforme Limpeza'!$Z$12+O58*'[2]Uniforme Limpeza'!$Z$12</f>
        <v>39.76</v>
      </c>
      <c r="AN58" s="68">
        <f>I58*'[2]Materiais de Consumo'!$F$33+L58*'[2]Materiais de Consumo'!$F$34+O58*'[2]Materiais de Consumo'!$F$35</f>
        <v>41.29</v>
      </c>
      <c r="AO58" s="68">
        <f>'[2]Equipamentos  TOTAL'!$H$19*'Resumo Geral limpeza imposto cl'!F58+'Resumo Geral limpeza imposto cl'!I58*'[2]Equipamentos  TOTAL'!$I$11+'[2]Equipamentos  TOTAL'!$I$12*'Resumo Geral limpeza imposto cl'!L58+'Resumo Geral limpeza imposto cl'!O58*'[2]Equipamentos  TOTAL'!$I$13</f>
        <v>5.87</v>
      </c>
      <c r="AP58" s="68">
        <f>(I58*'[2]PRODUTOS DE LIMPEZA'!$I$36+L58*'[2]PRODUTOS DE LIMPEZA'!$I$37+O58*'[2]PRODUTOS DE LIMPEZA'!$I$38)</f>
        <v>180.25</v>
      </c>
      <c r="AQ58" s="68">
        <f t="shared" si="30"/>
        <v>267.17</v>
      </c>
      <c r="AR58" s="195">
        <f t="shared" si="31"/>
        <v>175.26827636363637</v>
      </c>
      <c r="AS58" s="195">
        <f t="shared" si="8"/>
        <v>13.145120727272728</v>
      </c>
      <c r="AT58" s="196">
        <f t="shared" si="9"/>
        <v>8.7634138181818191</v>
      </c>
      <c r="AU58" s="195">
        <f t="shared" si="10"/>
        <v>1.7526827636363638</v>
      </c>
      <c r="AV58" s="196">
        <f t="shared" si="11"/>
        <v>21.908534545454547</v>
      </c>
      <c r="AW58" s="195">
        <f t="shared" si="12"/>
        <v>70.107310545454553</v>
      </c>
      <c r="AX58" s="196">
        <f t="shared" si="13"/>
        <v>26.290241454545455</v>
      </c>
      <c r="AY58" s="195">
        <f t="shared" si="14"/>
        <v>5.2580482909090911</v>
      </c>
      <c r="AZ58" s="195">
        <f t="shared" si="15"/>
        <v>322.49362850909097</v>
      </c>
      <c r="BA58" s="68">
        <f t="shared" si="32"/>
        <v>72.99923710545454</v>
      </c>
      <c r="BB58" s="68">
        <f t="shared" si="33"/>
        <v>24.362290414545456</v>
      </c>
      <c r="BC58" s="68">
        <f t="shared" si="34"/>
        <v>35.842362516363636</v>
      </c>
      <c r="BD58" s="68">
        <f t="shared" si="35"/>
        <v>133.20389003636365</v>
      </c>
      <c r="BE58" s="68">
        <f t="shared" si="36"/>
        <v>1.1392437963636364</v>
      </c>
      <c r="BF58" s="68">
        <f t="shared" si="37"/>
        <v>0.43817069090909094</v>
      </c>
      <c r="BG58" s="68">
        <f t="shared" si="66"/>
        <v>1.5774144872727274</v>
      </c>
      <c r="BH58" s="68">
        <f t="shared" si="38"/>
        <v>6.5725603636363639</v>
      </c>
      <c r="BI58" s="68">
        <f t="shared" si="39"/>
        <v>0.52580482909090909</v>
      </c>
      <c r="BJ58" s="68">
        <f t="shared" si="40"/>
        <v>0.26290241454545454</v>
      </c>
      <c r="BK58" s="68">
        <f t="shared" si="41"/>
        <v>3.0671948363636363</v>
      </c>
      <c r="BL58" s="68">
        <f t="shared" si="42"/>
        <v>1.1392437963636364</v>
      </c>
      <c r="BM58" s="68">
        <f t="shared" si="43"/>
        <v>37.682679418181813</v>
      </c>
      <c r="BN58" s="68">
        <f t="shared" si="44"/>
        <v>1.489780349090909</v>
      </c>
      <c r="BO58" s="68">
        <f t="shared" si="45"/>
        <v>50.74016600727272</v>
      </c>
      <c r="BP58" s="68">
        <f t="shared" si="46"/>
        <v>72.99923710545454</v>
      </c>
      <c r="BQ58" s="68">
        <f t="shared" si="47"/>
        <v>12.181145207272728</v>
      </c>
      <c r="BR58" s="68">
        <f t="shared" si="48"/>
        <v>7.361267607272727</v>
      </c>
      <c r="BS58" s="68">
        <f t="shared" si="49"/>
        <v>2.8919265599999999</v>
      </c>
      <c r="BT58" s="68">
        <f t="shared" si="50"/>
        <v>0</v>
      </c>
      <c r="BU58" s="68">
        <f t="shared" si="51"/>
        <v>35.141289410909089</v>
      </c>
      <c r="BV58" s="68">
        <f t="shared" si="52"/>
        <v>130.57486589090908</v>
      </c>
      <c r="BW58" s="68">
        <f t="shared" si="53"/>
        <v>638.58996493090922</v>
      </c>
      <c r="BX58" s="68">
        <f t="shared" si="17"/>
        <v>638.58996493090922</v>
      </c>
      <c r="BY58" s="68">
        <f t="shared" si="18"/>
        <v>2166.4571467490914</v>
      </c>
      <c r="BZ58" s="68">
        <f t="shared" si="54"/>
        <v>115.19</v>
      </c>
      <c r="CA58" s="197">
        <f t="shared" si="67"/>
        <v>3</v>
      </c>
      <c r="CB58" s="198">
        <f t="shared" si="20"/>
        <v>12.25</v>
      </c>
      <c r="CC58" s="199">
        <f t="shared" si="21"/>
        <v>3.4188034188034218</v>
      </c>
      <c r="CD58" s="200">
        <f t="shared" si="55"/>
        <v>80.787936640994644</v>
      </c>
      <c r="CE58" s="199">
        <f t="shared" si="22"/>
        <v>8.6609686609686669</v>
      </c>
      <c r="CF58" s="201">
        <f t="shared" si="68"/>
        <v>204.66277282385309</v>
      </c>
      <c r="CG58" s="199">
        <f t="shared" si="24"/>
        <v>1.8803418803418819</v>
      </c>
      <c r="CH58" s="68">
        <f t="shared" si="56"/>
        <v>44.433365152547054</v>
      </c>
      <c r="CI58" s="68">
        <f t="shared" si="57"/>
        <v>81.400000000000006</v>
      </c>
      <c r="CJ58" s="68">
        <f t="shared" si="58"/>
        <v>526.47407461739476</v>
      </c>
      <c r="CK58" s="202">
        <f t="shared" si="59"/>
        <v>2692.9312213664862</v>
      </c>
      <c r="CL58" s="203"/>
    </row>
    <row r="59" spans="1:90" ht="15" customHeight="1">
      <c r="A59" s="84" t="str">
        <f>[2]CCT!D66</f>
        <v>Região de Divinopolis</v>
      </c>
      <c r="B59" s="76" t="str">
        <f>[2]CCT!C66</f>
        <v>Luz</v>
      </c>
      <c r="C59" s="18"/>
      <c r="D59" s="77"/>
      <c r="E59" s="17">
        <f t="shared" si="0"/>
        <v>0</v>
      </c>
      <c r="F59" s="78"/>
      <c r="G59" s="17"/>
      <c r="H59" s="77">
        <f t="shared" si="1"/>
        <v>0</v>
      </c>
      <c r="I59" s="18"/>
      <c r="J59" s="77"/>
      <c r="K59" s="17">
        <f t="shared" si="2"/>
        <v>0</v>
      </c>
      <c r="L59" s="18"/>
      <c r="M59" s="77"/>
      <c r="N59" s="17">
        <f t="shared" si="3"/>
        <v>0</v>
      </c>
      <c r="O59" s="21">
        <f>[2]CCT!N66</f>
        <v>1</v>
      </c>
      <c r="P59" s="77">
        <f>[2]CCT!M66</f>
        <v>212.14</v>
      </c>
      <c r="Q59" s="80">
        <f t="shared" si="4"/>
        <v>212.14</v>
      </c>
      <c r="R59" s="66">
        <f t="shared" si="25"/>
        <v>1</v>
      </c>
      <c r="S59" s="67">
        <f t="shared" si="26"/>
        <v>212.14</v>
      </c>
      <c r="T59" s="19"/>
      <c r="U59" s="19"/>
      <c r="V59" s="19"/>
      <c r="W59" s="19"/>
      <c r="X59" s="19"/>
      <c r="Y59" s="19"/>
      <c r="Z59" s="19"/>
      <c r="AA59" s="68">
        <f t="shared" si="27"/>
        <v>6.9427636363636358</v>
      </c>
      <c r="AB59" s="67">
        <f t="shared" si="60"/>
        <v>219.08276363636361</v>
      </c>
      <c r="AC59" s="67"/>
      <c r="AD59" s="67">
        <f>(VLOOKUP('Resumo Geral limpeza imposto cl'!A59,VATOTAL,6,FALSE)*20-1)*R59</f>
        <v>279</v>
      </c>
      <c r="AE59" s="67">
        <f t="shared" si="62"/>
        <v>111.27160000000001</v>
      </c>
      <c r="AF59" s="67"/>
      <c r="AG59" s="67">
        <f t="shared" si="28"/>
        <v>3.12</v>
      </c>
      <c r="AH59" s="67">
        <f t="shared" si="63"/>
        <v>28.19</v>
      </c>
      <c r="AI59" s="67">
        <f t="shared" si="64"/>
        <v>0</v>
      </c>
      <c r="AJ59" s="67">
        <f t="shared" si="65"/>
        <v>0</v>
      </c>
      <c r="AK59" s="67">
        <v>0</v>
      </c>
      <c r="AL59" s="67">
        <f t="shared" si="29"/>
        <v>421.58160000000004</v>
      </c>
      <c r="AM59" s="67">
        <f>C59*'[2]Uniforme Limpeza'!$Z$10+F59*'[2]Uniforme Limpeza'!$Z$11+I59*'[2]Uniforme Limpeza'!$Z$12+L59*'[2]Uniforme Limpeza'!$Z$12+O59*'[2]Uniforme Limpeza'!$Z$12</f>
        <v>39.76</v>
      </c>
      <c r="AN59" s="67">
        <f>I59*'[2]Materiais de Consumo'!$F$33+L59*'[2]Materiais de Consumo'!$F$34+O59*'[2]Materiais de Consumo'!$F$35</f>
        <v>10.32</v>
      </c>
      <c r="AO59" s="67">
        <f>'[2]Equipamentos  TOTAL'!$H$19*'Resumo Geral limpeza imposto cl'!F59+'Resumo Geral limpeza imposto cl'!I59*'[2]Equipamentos  TOTAL'!$I$11+'[2]Equipamentos  TOTAL'!$I$12*'Resumo Geral limpeza imposto cl'!L59+'Resumo Geral limpeza imposto cl'!O59*'[2]Equipamentos  TOTAL'!$I$13</f>
        <v>1.47</v>
      </c>
      <c r="AP59" s="67">
        <f>(I59*'[2]PRODUTOS DE LIMPEZA'!$I$36+L59*'[2]PRODUTOS DE LIMPEZA'!$I$37+O59*'[2]PRODUTOS DE LIMPEZA'!$I$38)</f>
        <v>45.06</v>
      </c>
      <c r="AQ59" s="67">
        <f t="shared" si="30"/>
        <v>96.61</v>
      </c>
      <c r="AR59" s="19">
        <f t="shared" si="31"/>
        <v>43.816552727272722</v>
      </c>
      <c r="AS59" s="19">
        <f t="shared" si="8"/>
        <v>3.2862414545454541</v>
      </c>
      <c r="AT59" s="81">
        <f t="shared" si="9"/>
        <v>2.1908276363636361</v>
      </c>
      <c r="AU59" s="19">
        <f t="shared" si="10"/>
        <v>0.43816552727272723</v>
      </c>
      <c r="AV59" s="81">
        <f t="shared" si="11"/>
        <v>5.4770690909090902</v>
      </c>
      <c r="AW59" s="19">
        <f t="shared" si="12"/>
        <v>17.526621090909089</v>
      </c>
      <c r="AX59" s="81">
        <f t="shared" si="13"/>
        <v>6.5724829090909083</v>
      </c>
      <c r="AY59" s="19">
        <f t="shared" si="14"/>
        <v>1.3144965818181817</v>
      </c>
      <c r="AZ59" s="19">
        <f t="shared" si="15"/>
        <v>80.622457018181805</v>
      </c>
      <c r="BA59" s="67">
        <f t="shared" si="32"/>
        <v>18.249594210909088</v>
      </c>
      <c r="BB59" s="67">
        <f t="shared" si="33"/>
        <v>6.0905008290909084</v>
      </c>
      <c r="BC59" s="67">
        <f t="shared" si="34"/>
        <v>8.9604850327272718</v>
      </c>
      <c r="BD59" s="67">
        <f t="shared" si="35"/>
        <v>33.300580072727264</v>
      </c>
      <c r="BE59" s="67">
        <f t="shared" si="36"/>
        <v>0.28480759272727268</v>
      </c>
      <c r="BF59" s="67">
        <f t="shared" si="37"/>
        <v>0.10954138181818181</v>
      </c>
      <c r="BG59" s="67">
        <f t="shared" si="66"/>
        <v>0.39434897454545448</v>
      </c>
      <c r="BH59" s="67">
        <f t="shared" si="38"/>
        <v>1.6431207272727271</v>
      </c>
      <c r="BI59" s="67">
        <f t="shared" si="39"/>
        <v>0.13144965818181814</v>
      </c>
      <c r="BJ59" s="67">
        <f t="shared" si="40"/>
        <v>6.572482909090907E-2</v>
      </c>
      <c r="BK59" s="67">
        <f t="shared" si="41"/>
        <v>0.76678967272727261</v>
      </c>
      <c r="BL59" s="67">
        <f t="shared" si="42"/>
        <v>0.28480759272727268</v>
      </c>
      <c r="BM59" s="67">
        <f t="shared" si="43"/>
        <v>9.4205588363636341</v>
      </c>
      <c r="BN59" s="67">
        <f t="shared" si="44"/>
        <v>0.37244069818181813</v>
      </c>
      <c r="BO59" s="67">
        <f t="shared" si="45"/>
        <v>12.684892014545451</v>
      </c>
      <c r="BP59" s="67">
        <f t="shared" si="46"/>
        <v>18.249594210909088</v>
      </c>
      <c r="BQ59" s="67">
        <f t="shared" si="47"/>
        <v>3.0452504145454542</v>
      </c>
      <c r="BR59" s="67">
        <f t="shared" si="48"/>
        <v>1.8402952145454543</v>
      </c>
      <c r="BS59" s="67">
        <f t="shared" si="49"/>
        <v>0.72297311999999991</v>
      </c>
      <c r="BT59" s="67">
        <f t="shared" si="50"/>
        <v>0</v>
      </c>
      <c r="BU59" s="67">
        <f t="shared" si="51"/>
        <v>8.7852188218181801</v>
      </c>
      <c r="BV59" s="67">
        <f t="shared" si="52"/>
        <v>32.643331781818176</v>
      </c>
      <c r="BW59" s="67">
        <f t="shared" si="53"/>
        <v>159.6456098618182</v>
      </c>
      <c r="BX59" s="67">
        <f t="shared" si="17"/>
        <v>159.64560986181817</v>
      </c>
      <c r="BY59" s="67">
        <f t="shared" si="18"/>
        <v>896.91997349818189</v>
      </c>
      <c r="BZ59" s="67">
        <f t="shared" si="54"/>
        <v>115.19</v>
      </c>
      <c r="CA59" s="70">
        <f t="shared" si="67"/>
        <v>3</v>
      </c>
      <c r="CB59" s="82">
        <f t="shared" si="20"/>
        <v>12.25</v>
      </c>
      <c r="CC59" s="20">
        <f t="shared" si="21"/>
        <v>3.4188034188034218</v>
      </c>
      <c r="CD59" s="69">
        <f t="shared" si="55"/>
        <v>37.384956358912241</v>
      </c>
      <c r="CE59" s="20">
        <f t="shared" si="22"/>
        <v>8.6609686609686669</v>
      </c>
      <c r="CF59" s="73">
        <f t="shared" si="68"/>
        <v>94.708556109244327</v>
      </c>
      <c r="CG59" s="20">
        <f t="shared" si="24"/>
        <v>1.8803418803418819</v>
      </c>
      <c r="CH59" s="67">
        <f t="shared" si="56"/>
        <v>20.56172599740173</v>
      </c>
      <c r="CI59" s="67">
        <f t="shared" si="57"/>
        <v>81.400000000000006</v>
      </c>
      <c r="CJ59" s="67">
        <f t="shared" si="58"/>
        <v>349.24523846555826</v>
      </c>
      <c r="CK59" s="74">
        <f t="shared" si="59"/>
        <v>1246.1652119637401</v>
      </c>
    </row>
    <row r="60" spans="1:90" ht="15" customHeight="1">
      <c r="A60" s="84" t="str">
        <f>[2]CCT!D67</f>
        <v>Região de São Lourenço</v>
      </c>
      <c r="B60" s="76" t="str">
        <f>[2]CCT!C67</f>
        <v>Machado</v>
      </c>
      <c r="C60" s="18"/>
      <c r="D60" s="77"/>
      <c r="E60" s="17">
        <f t="shared" si="0"/>
        <v>0</v>
      </c>
      <c r="F60" s="78"/>
      <c r="G60" s="17"/>
      <c r="H60" s="77">
        <f t="shared" si="1"/>
        <v>0</v>
      </c>
      <c r="I60" s="18"/>
      <c r="J60" s="77"/>
      <c r="K60" s="17">
        <f t="shared" si="2"/>
        <v>0</v>
      </c>
      <c r="L60" s="21">
        <f>[2]CCT!L67</f>
        <v>1</v>
      </c>
      <c r="M60" s="77">
        <f>[2]CCT!K67</f>
        <v>424.28</v>
      </c>
      <c r="N60" s="17">
        <f t="shared" si="3"/>
        <v>424.28</v>
      </c>
      <c r="O60" s="18"/>
      <c r="P60" s="77"/>
      <c r="Q60" s="80">
        <f t="shared" si="4"/>
        <v>0</v>
      </c>
      <c r="R60" s="66">
        <f t="shared" si="25"/>
        <v>1</v>
      </c>
      <c r="S60" s="67">
        <f t="shared" si="26"/>
        <v>424.28</v>
      </c>
      <c r="T60" s="19"/>
      <c r="U60" s="19"/>
      <c r="V60" s="19"/>
      <c r="W60" s="19"/>
      <c r="X60" s="19"/>
      <c r="Y60" s="19"/>
      <c r="Z60" s="19"/>
      <c r="AA60" s="68">
        <f t="shared" si="27"/>
        <v>13.885527272727272</v>
      </c>
      <c r="AB60" s="67">
        <f t="shared" si="60"/>
        <v>438.16552727272722</v>
      </c>
      <c r="AC60" s="67"/>
      <c r="AD60" s="67">
        <f>(VLOOKUP('Resumo Geral limpeza imposto cl'!A60,VATOTAL,6,FALSE)*20-1)*R60</f>
        <v>279</v>
      </c>
      <c r="AE60" s="67">
        <f t="shared" si="62"/>
        <v>98.543199999999999</v>
      </c>
      <c r="AF60" s="67"/>
      <c r="AG60" s="67">
        <f t="shared" si="28"/>
        <v>3.12</v>
      </c>
      <c r="AH60" s="67">
        <v>0</v>
      </c>
      <c r="AI60" s="67">
        <f t="shared" si="64"/>
        <v>0</v>
      </c>
      <c r="AJ60" s="67">
        <f t="shared" si="65"/>
        <v>0</v>
      </c>
      <c r="AK60" s="67">
        <v>0</v>
      </c>
      <c r="AL60" s="67">
        <f t="shared" si="29"/>
        <v>380.66320000000002</v>
      </c>
      <c r="AM60" s="67">
        <f>C60*'[2]Uniforme Limpeza'!$Z$10+F60*'[2]Uniforme Limpeza'!$Z$11+I60*'[2]Uniforme Limpeza'!$Z$12+L60*'[2]Uniforme Limpeza'!$Z$12+O60*'[2]Uniforme Limpeza'!$Z$12</f>
        <v>39.76</v>
      </c>
      <c r="AN60" s="67">
        <f>I60*'[2]Materiais de Consumo'!$F$33+L60*'[2]Materiais de Consumo'!$F$34+O60*'[2]Materiais de Consumo'!$F$35</f>
        <v>20.65</v>
      </c>
      <c r="AO60" s="67">
        <f>'[2]Equipamentos  TOTAL'!$H$19*'Resumo Geral limpeza imposto cl'!F60+'Resumo Geral limpeza imposto cl'!I60*'[2]Equipamentos  TOTAL'!$I$11+'[2]Equipamentos  TOTAL'!$I$12*'Resumo Geral limpeza imposto cl'!L60+'Resumo Geral limpeza imposto cl'!O60*'[2]Equipamentos  TOTAL'!$I$13</f>
        <v>2.94</v>
      </c>
      <c r="AP60" s="67">
        <f>(I60*'[2]PRODUTOS DE LIMPEZA'!$I$36+L60*'[2]PRODUTOS DE LIMPEZA'!$I$37+O60*'[2]PRODUTOS DE LIMPEZA'!$I$38)</f>
        <v>90.13</v>
      </c>
      <c r="AQ60" s="67">
        <f t="shared" si="30"/>
        <v>153.47999999999999</v>
      </c>
      <c r="AR60" s="19">
        <f t="shared" si="31"/>
        <v>87.633105454545444</v>
      </c>
      <c r="AS60" s="19">
        <f t="shared" si="8"/>
        <v>6.5724829090909083</v>
      </c>
      <c r="AT60" s="81">
        <f t="shared" si="9"/>
        <v>4.3816552727272722</v>
      </c>
      <c r="AU60" s="19">
        <f t="shared" si="10"/>
        <v>0.87633105454545446</v>
      </c>
      <c r="AV60" s="81">
        <f t="shared" si="11"/>
        <v>10.95413818181818</v>
      </c>
      <c r="AW60" s="19">
        <f t="shared" si="12"/>
        <v>35.053242181818177</v>
      </c>
      <c r="AX60" s="81">
        <f t="shared" si="13"/>
        <v>13.144965818181817</v>
      </c>
      <c r="AY60" s="19">
        <f t="shared" si="14"/>
        <v>2.6289931636363635</v>
      </c>
      <c r="AZ60" s="19">
        <f t="shared" si="15"/>
        <v>161.24491403636361</v>
      </c>
      <c r="BA60" s="67">
        <f t="shared" si="32"/>
        <v>36.499188421818175</v>
      </c>
      <c r="BB60" s="67">
        <f t="shared" si="33"/>
        <v>12.181001658181817</v>
      </c>
      <c r="BC60" s="67">
        <f t="shared" si="34"/>
        <v>17.920970065454544</v>
      </c>
      <c r="BD60" s="67">
        <f t="shared" si="35"/>
        <v>66.601160145454529</v>
      </c>
      <c r="BE60" s="67">
        <f t="shared" si="36"/>
        <v>0.56961518545454537</v>
      </c>
      <c r="BF60" s="67">
        <f t="shared" si="37"/>
        <v>0.21908276363636361</v>
      </c>
      <c r="BG60" s="67">
        <f t="shared" si="66"/>
        <v>0.78869794909090896</v>
      </c>
      <c r="BH60" s="67">
        <f t="shared" si="38"/>
        <v>3.2862414545454541</v>
      </c>
      <c r="BI60" s="67">
        <f t="shared" si="39"/>
        <v>0.26289931636363628</v>
      </c>
      <c r="BJ60" s="67">
        <f t="shared" si="40"/>
        <v>0.13144965818181814</v>
      </c>
      <c r="BK60" s="67">
        <f t="shared" si="41"/>
        <v>1.5335793454545452</v>
      </c>
      <c r="BL60" s="67">
        <f t="shared" si="42"/>
        <v>0.56961518545454537</v>
      </c>
      <c r="BM60" s="67">
        <f t="shared" si="43"/>
        <v>18.841117672727268</v>
      </c>
      <c r="BN60" s="67">
        <f t="shared" si="44"/>
        <v>0.74488139636363626</v>
      </c>
      <c r="BO60" s="67">
        <f t="shared" si="45"/>
        <v>25.369784029090901</v>
      </c>
      <c r="BP60" s="67">
        <f t="shared" si="46"/>
        <v>36.499188421818175</v>
      </c>
      <c r="BQ60" s="67">
        <f t="shared" si="47"/>
        <v>6.0905008290909084</v>
      </c>
      <c r="BR60" s="67">
        <f t="shared" si="48"/>
        <v>3.6805904290909086</v>
      </c>
      <c r="BS60" s="67">
        <f t="shared" si="49"/>
        <v>1.4459462399999998</v>
      </c>
      <c r="BT60" s="67">
        <f t="shared" si="50"/>
        <v>0</v>
      </c>
      <c r="BU60" s="67">
        <f t="shared" si="51"/>
        <v>17.57043764363636</v>
      </c>
      <c r="BV60" s="67">
        <f t="shared" si="52"/>
        <v>65.286663563636353</v>
      </c>
      <c r="BW60" s="67">
        <f t="shared" si="53"/>
        <v>319.2912197236364</v>
      </c>
      <c r="BX60" s="67">
        <f t="shared" si="17"/>
        <v>319.29121972363635</v>
      </c>
      <c r="BY60" s="67">
        <f t="shared" si="18"/>
        <v>1291.5999469963635</v>
      </c>
      <c r="BZ60" s="67">
        <f t="shared" si="54"/>
        <v>115.19</v>
      </c>
      <c r="CA60" s="70">
        <f t="shared" si="67"/>
        <v>2</v>
      </c>
      <c r="CB60" s="82">
        <f t="shared" si="20"/>
        <v>11.25</v>
      </c>
      <c r="CC60" s="20">
        <f t="shared" si="21"/>
        <v>2.2535211267605644</v>
      </c>
      <c r="CD60" s="69">
        <f t="shared" si="55"/>
        <v>33.5366748618899</v>
      </c>
      <c r="CE60" s="20">
        <f t="shared" si="22"/>
        <v>8.5633802816901436</v>
      </c>
      <c r="CF60" s="73">
        <f t="shared" si="68"/>
        <v>127.43936447518161</v>
      </c>
      <c r="CG60" s="20">
        <f t="shared" si="24"/>
        <v>1.8591549295774654</v>
      </c>
      <c r="CH60" s="67">
        <f t="shared" si="56"/>
        <v>27.667756761059163</v>
      </c>
      <c r="CI60" s="67">
        <f t="shared" si="57"/>
        <v>81.400000000000006</v>
      </c>
      <c r="CJ60" s="67">
        <f t="shared" si="58"/>
        <v>385.23379609813071</v>
      </c>
      <c r="CK60" s="74">
        <f t="shared" si="59"/>
        <v>1676.8337430944944</v>
      </c>
    </row>
    <row r="61" spans="1:90" ht="15" customHeight="1">
      <c r="A61" s="84" t="str">
        <f>[2]CCT!D68</f>
        <v>Sethac Norte de Minas</v>
      </c>
      <c r="B61" s="76" t="str">
        <f>[2]CCT!C68</f>
        <v>Manga</v>
      </c>
      <c r="C61" s="18"/>
      <c r="D61" s="77"/>
      <c r="E61" s="17">
        <f>C61*D61</f>
        <v>0</v>
      </c>
      <c r="F61" s="78"/>
      <c r="G61" s="17"/>
      <c r="H61" s="77">
        <f>F61*G61</f>
        <v>0</v>
      </c>
      <c r="I61" s="21">
        <f>[2]CCT!J68</f>
        <v>1</v>
      </c>
      <c r="J61" s="77">
        <f>[2]CCT!I68</f>
        <v>848.57</v>
      </c>
      <c r="K61" s="17">
        <f>I61*J61</f>
        <v>848.57</v>
      </c>
      <c r="L61" s="21"/>
      <c r="M61" s="77"/>
      <c r="N61" s="17">
        <f>L61*M61</f>
        <v>0</v>
      </c>
      <c r="O61" s="18"/>
      <c r="P61" s="77"/>
      <c r="Q61" s="80">
        <f>O61*P61</f>
        <v>0</v>
      </c>
      <c r="R61" s="66">
        <f t="shared" si="25"/>
        <v>1</v>
      </c>
      <c r="S61" s="67">
        <f t="shared" si="26"/>
        <v>848.57</v>
      </c>
      <c r="T61" s="19"/>
      <c r="U61" s="19"/>
      <c r="V61" s="19"/>
      <c r="W61" s="19"/>
      <c r="X61" s="19"/>
      <c r="Y61" s="19"/>
      <c r="Z61" s="19"/>
      <c r="AA61" s="68">
        <f t="shared" si="27"/>
        <v>27.771381818181816</v>
      </c>
      <c r="AB61" s="67">
        <f t="shared" si="60"/>
        <v>876.34138181818184</v>
      </c>
      <c r="AC61" s="67"/>
      <c r="AD61" s="67">
        <f>(VLOOKUP('Resumo Geral limpeza imposto cl'!A61,VATOTAL,6,FALSE)*20-1)*R61</f>
        <v>279</v>
      </c>
      <c r="AE61" s="67">
        <f t="shared" si="62"/>
        <v>73.085800000000006</v>
      </c>
      <c r="AF61" s="67"/>
      <c r="AG61" s="67">
        <f t="shared" si="28"/>
        <v>3.12</v>
      </c>
      <c r="AH61" s="67">
        <f t="shared" si="63"/>
        <v>28.19</v>
      </c>
      <c r="AI61" s="67">
        <f t="shared" si="64"/>
        <v>0</v>
      </c>
      <c r="AJ61" s="67">
        <f t="shared" si="65"/>
        <v>0</v>
      </c>
      <c r="AK61" s="67">
        <v>0</v>
      </c>
      <c r="AL61" s="67">
        <f t="shared" si="29"/>
        <v>383.39580000000001</v>
      </c>
      <c r="AM61" s="67">
        <f>C61*'[2]Uniforme Limpeza'!$Z$10+F61*'[2]Uniforme Limpeza'!$Z$11+I61*'[2]Uniforme Limpeza'!$Z$12+L61*'[2]Uniforme Limpeza'!$Z$12+O61*'[2]Uniforme Limpeza'!$Z$12</f>
        <v>39.76</v>
      </c>
      <c r="AN61" s="67">
        <f>I61*'[2]Materiais de Consumo'!$F$33+L61*'[2]Materiais de Consumo'!$F$34+O61*'[2]Materiais de Consumo'!$F$35</f>
        <v>41.29</v>
      </c>
      <c r="AO61" s="67">
        <f>'[2]Equipamentos  TOTAL'!$H$19*'Resumo Geral limpeza imposto cl'!F61+'Resumo Geral limpeza imposto cl'!I61*'[2]Equipamentos  TOTAL'!$I$11+'[2]Equipamentos  TOTAL'!$I$12*'Resumo Geral limpeza imposto cl'!L61+'Resumo Geral limpeza imposto cl'!O61*'[2]Equipamentos  TOTAL'!$I$13</f>
        <v>5.87</v>
      </c>
      <c r="AP61" s="67">
        <f>(I61*'[2]PRODUTOS DE LIMPEZA'!$I$36+L61*'[2]PRODUTOS DE LIMPEZA'!$I$37+O61*'[2]PRODUTOS DE LIMPEZA'!$I$38)</f>
        <v>180.25</v>
      </c>
      <c r="AQ61" s="67">
        <f t="shared" si="30"/>
        <v>267.17</v>
      </c>
      <c r="AR61" s="19">
        <f>AB61*$AR$2</f>
        <v>175.26827636363637</v>
      </c>
      <c r="AS61" s="19">
        <f>AB61*$AS$2</f>
        <v>13.145120727272728</v>
      </c>
      <c r="AT61" s="81">
        <f>AB61*$AT$2</f>
        <v>8.7634138181818191</v>
      </c>
      <c r="AU61" s="19">
        <f>AB61*$AU$2</f>
        <v>1.7526827636363638</v>
      </c>
      <c r="AV61" s="81">
        <f>AB61*$AV$2</f>
        <v>21.908534545454547</v>
      </c>
      <c r="AW61" s="19">
        <f>AB61*$AW$2</f>
        <v>70.107310545454553</v>
      </c>
      <c r="AX61" s="81">
        <f>AB61*$AX$2</f>
        <v>26.290241454545455</v>
      </c>
      <c r="AY61" s="19">
        <f>AB61*$AY$2</f>
        <v>5.2580482909090911</v>
      </c>
      <c r="AZ61" s="19">
        <f>SUM(AR61:AY61)</f>
        <v>322.49362850909097</v>
      </c>
      <c r="BA61" s="67">
        <f t="shared" si="32"/>
        <v>72.99923710545454</v>
      </c>
      <c r="BB61" s="67">
        <f t="shared" si="33"/>
        <v>24.362290414545456</v>
      </c>
      <c r="BC61" s="67">
        <f t="shared" si="34"/>
        <v>35.842362516363636</v>
      </c>
      <c r="BD61" s="67">
        <f t="shared" si="35"/>
        <v>133.20389003636365</v>
      </c>
      <c r="BE61" s="67">
        <f t="shared" si="36"/>
        <v>1.1392437963636364</v>
      </c>
      <c r="BF61" s="67">
        <f t="shared" si="37"/>
        <v>0.43817069090909094</v>
      </c>
      <c r="BG61" s="67">
        <f t="shared" si="66"/>
        <v>1.5774144872727274</v>
      </c>
      <c r="BH61" s="67">
        <f t="shared" si="38"/>
        <v>6.5725603636363639</v>
      </c>
      <c r="BI61" s="67">
        <f t="shared" si="39"/>
        <v>0.52580482909090909</v>
      </c>
      <c r="BJ61" s="67">
        <f t="shared" si="40"/>
        <v>0.26290241454545454</v>
      </c>
      <c r="BK61" s="67">
        <f t="shared" si="41"/>
        <v>3.0671948363636363</v>
      </c>
      <c r="BL61" s="67">
        <f t="shared" si="42"/>
        <v>1.1392437963636364</v>
      </c>
      <c r="BM61" s="67">
        <f t="shared" si="43"/>
        <v>37.682679418181813</v>
      </c>
      <c r="BN61" s="67">
        <f t="shared" si="44"/>
        <v>1.489780349090909</v>
      </c>
      <c r="BO61" s="67">
        <f t="shared" si="45"/>
        <v>50.74016600727272</v>
      </c>
      <c r="BP61" s="67">
        <f t="shared" si="46"/>
        <v>72.99923710545454</v>
      </c>
      <c r="BQ61" s="67">
        <f t="shared" si="47"/>
        <v>12.181145207272728</v>
      </c>
      <c r="BR61" s="67">
        <f t="shared" si="48"/>
        <v>7.361267607272727</v>
      </c>
      <c r="BS61" s="67">
        <f t="shared" si="49"/>
        <v>2.8919265599999999</v>
      </c>
      <c r="BT61" s="67">
        <f t="shared" si="50"/>
        <v>0</v>
      </c>
      <c r="BU61" s="67">
        <f t="shared" si="51"/>
        <v>35.141289410909089</v>
      </c>
      <c r="BV61" s="67">
        <f t="shared" si="52"/>
        <v>130.57486589090908</v>
      </c>
      <c r="BW61" s="67">
        <f t="shared" si="53"/>
        <v>638.58996493090922</v>
      </c>
      <c r="BX61" s="67">
        <f t="shared" si="17"/>
        <v>638.58996493090922</v>
      </c>
      <c r="BY61" s="67">
        <f t="shared" si="18"/>
        <v>2165.4971467490914</v>
      </c>
      <c r="BZ61" s="67">
        <f t="shared" si="54"/>
        <v>115.19</v>
      </c>
      <c r="CA61" s="70">
        <f t="shared" si="67"/>
        <v>3</v>
      </c>
      <c r="CB61" s="82">
        <f>CA61+7.6+1.65</f>
        <v>12.25</v>
      </c>
      <c r="CC61" s="20">
        <f>((100/((100-CB61)%)-100)*CA61)/CB61</f>
        <v>3.4188034188034218</v>
      </c>
      <c r="CD61" s="69">
        <f t="shared" si="55"/>
        <v>80.755116128174137</v>
      </c>
      <c r="CE61" s="20">
        <f>((100/((100-CB61)%)-100)*$CF$2)/CB61</f>
        <v>8.6609686609686669</v>
      </c>
      <c r="CF61" s="73">
        <f t="shared" si="68"/>
        <v>204.5796275247078</v>
      </c>
      <c r="CG61" s="20">
        <f>((100/((100-CB61)%)-100)*$CH$2)/CB61</f>
        <v>1.8803418803418819</v>
      </c>
      <c r="CH61" s="67">
        <f t="shared" si="56"/>
        <v>44.415313870495773</v>
      </c>
      <c r="CI61" s="67">
        <f t="shared" si="57"/>
        <v>81.400000000000006</v>
      </c>
      <c r="CJ61" s="67">
        <f t="shared" si="58"/>
        <v>526.34005752337771</v>
      </c>
      <c r="CK61" s="74">
        <f t="shared" si="59"/>
        <v>2691.8372042724691</v>
      </c>
    </row>
    <row r="62" spans="1:90" ht="15" customHeight="1">
      <c r="A62" s="84" t="str">
        <f>[2]CCT!D69</f>
        <v>Região de Divinopolis</v>
      </c>
      <c r="B62" s="76" t="str">
        <f>[2]CCT!C69</f>
        <v>Martinho Campos</v>
      </c>
      <c r="C62" s="18"/>
      <c r="D62" s="77"/>
      <c r="E62" s="17">
        <f t="shared" si="0"/>
        <v>0</v>
      </c>
      <c r="F62" s="78"/>
      <c r="G62" s="17"/>
      <c r="H62" s="77">
        <f t="shared" si="1"/>
        <v>0</v>
      </c>
      <c r="I62" s="18"/>
      <c r="J62" s="77"/>
      <c r="K62" s="17">
        <f t="shared" si="2"/>
        <v>0</v>
      </c>
      <c r="L62" s="18"/>
      <c r="M62" s="77"/>
      <c r="N62" s="17">
        <f t="shared" si="3"/>
        <v>0</v>
      </c>
      <c r="O62" s="21">
        <f>[2]CCT!N69</f>
        <v>1</v>
      </c>
      <c r="P62" s="77">
        <f>[2]CCT!M69</f>
        <v>212.14</v>
      </c>
      <c r="Q62" s="80">
        <f t="shared" si="4"/>
        <v>212.14</v>
      </c>
      <c r="R62" s="66">
        <f t="shared" si="25"/>
        <v>1</v>
      </c>
      <c r="S62" s="67">
        <f t="shared" si="26"/>
        <v>212.14</v>
      </c>
      <c r="T62" s="19"/>
      <c r="U62" s="19"/>
      <c r="V62" s="19"/>
      <c r="W62" s="19"/>
      <c r="X62" s="19"/>
      <c r="Y62" s="19"/>
      <c r="Z62" s="19"/>
      <c r="AA62" s="68">
        <f t="shared" si="27"/>
        <v>6.9427636363636358</v>
      </c>
      <c r="AB62" s="67">
        <f t="shared" si="60"/>
        <v>219.08276363636361</v>
      </c>
      <c r="AC62" s="67"/>
      <c r="AD62" s="67">
        <f>(VLOOKUP('Resumo Geral limpeza imposto cl'!A62,VATOTAL,6,FALSE)*20-1)*R62</f>
        <v>279</v>
      </c>
      <c r="AE62" s="67">
        <f t="shared" si="62"/>
        <v>111.27160000000001</v>
      </c>
      <c r="AF62" s="67"/>
      <c r="AG62" s="67">
        <f t="shared" si="28"/>
        <v>3.12</v>
      </c>
      <c r="AH62" s="67">
        <f t="shared" si="63"/>
        <v>28.19</v>
      </c>
      <c r="AI62" s="67">
        <f t="shared" si="64"/>
        <v>0</v>
      </c>
      <c r="AJ62" s="67">
        <f t="shared" si="65"/>
        <v>0</v>
      </c>
      <c r="AK62" s="67">
        <v>0</v>
      </c>
      <c r="AL62" s="67">
        <f t="shared" si="29"/>
        <v>421.58160000000004</v>
      </c>
      <c r="AM62" s="67">
        <f>C62*'[2]Uniforme Limpeza'!$Z$10+F62*'[2]Uniforme Limpeza'!$Z$11+I62*'[2]Uniforme Limpeza'!$Z$12+L62*'[2]Uniforme Limpeza'!$Z$12+O62*'[2]Uniforme Limpeza'!$Z$12</f>
        <v>39.76</v>
      </c>
      <c r="AN62" s="67">
        <f>I62*'[2]Materiais de Consumo'!$F$33+L62*'[2]Materiais de Consumo'!$F$34+O62*'[2]Materiais de Consumo'!$F$35</f>
        <v>10.32</v>
      </c>
      <c r="AO62" s="67">
        <f>'[2]Equipamentos  TOTAL'!$H$19*'Resumo Geral limpeza imposto cl'!F62+'Resumo Geral limpeza imposto cl'!I62*'[2]Equipamentos  TOTAL'!$I$11+'[2]Equipamentos  TOTAL'!$I$12*'Resumo Geral limpeza imposto cl'!L62+'Resumo Geral limpeza imposto cl'!O62*'[2]Equipamentos  TOTAL'!$I$13</f>
        <v>1.47</v>
      </c>
      <c r="AP62" s="67">
        <f>(I62*'[2]PRODUTOS DE LIMPEZA'!$I$36+L62*'[2]PRODUTOS DE LIMPEZA'!$I$37+O62*'[2]PRODUTOS DE LIMPEZA'!$I$38)</f>
        <v>45.06</v>
      </c>
      <c r="AQ62" s="67">
        <f t="shared" si="30"/>
        <v>96.61</v>
      </c>
      <c r="AR62" s="19">
        <f t="shared" si="31"/>
        <v>43.816552727272722</v>
      </c>
      <c r="AS62" s="19">
        <f t="shared" si="8"/>
        <v>3.2862414545454541</v>
      </c>
      <c r="AT62" s="81">
        <f t="shared" si="9"/>
        <v>2.1908276363636361</v>
      </c>
      <c r="AU62" s="19">
        <f t="shared" si="10"/>
        <v>0.43816552727272723</v>
      </c>
      <c r="AV62" s="81">
        <f t="shared" si="11"/>
        <v>5.4770690909090902</v>
      </c>
      <c r="AW62" s="19">
        <f t="shared" si="12"/>
        <v>17.526621090909089</v>
      </c>
      <c r="AX62" s="81">
        <f t="shared" si="13"/>
        <v>6.5724829090909083</v>
      </c>
      <c r="AY62" s="19">
        <f t="shared" si="14"/>
        <v>1.3144965818181817</v>
      </c>
      <c r="AZ62" s="19">
        <f t="shared" si="15"/>
        <v>80.622457018181805</v>
      </c>
      <c r="BA62" s="67">
        <f t="shared" si="32"/>
        <v>18.249594210909088</v>
      </c>
      <c r="BB62" s="67">
        <f t="shared" si="33"/>
        <v>6.0905008290909084</v>
      </c>
      <c r="BC62" s="67">
        <f t="shared" si="34"/>
        <v>8.9604850327272718</v>
      </c>
      <c r="BD62" s="67">
        <f t="shared" si="35"/>
        <v>33.300580072727264</v>
      </c>
      <c r="BE62" s="67">
        <f t="shared" si="36"/>
        <v>0.28480759272727268</v>
      </c>
      <c r="BF62" s="67">
        <f t="shared" si="37"/>
        <v>0.10954138181818181</v>
      </c>
      <c r="BG62" s="67">
        <f t="shared" si="66"/>
        <v>0.39434897454545448</v>
      </c>
      <c r="BH62" s="67">
        <f t="shared" si="38"/>
        <v>1.6431207272727271</v>
      </c>
      <c r="BI62" s="67">
        <f t="shared" si="39"/>
        <v>0.13144965818181814</v>
      </c>
      <c r="BJ62" s="67">
        <f t="shared" si="40"/>
        <v>6.572482909090907E-2</v>
      </c>
      <c r="BK62" s="67">
        <f t="shared" si="41"/>
        <v>0.76678967272727261</v>
      </c>
      <c r="BL62" s="67">
        <f t="shared" si="42"/>
        <v>0.28480759272727268</v>
      </c>
      <c r="BM62" s="67">
        <f t="shared" si="43"/>
        <v>9.4205588363636341</v>
      </c>
      <c r="BN62" s="67">
        <f t="shared" si="44"/>
        <v>0.37244069818181813</v>
      </c>
      <c r="BO62" s="67">
        <f t="shared" si="45"/>
        <v>12.684892014545451</v>
      </c>
      <c r="BP62" s="67">
        <f t="shared" si="46"/>
        <v>18.249594210909088</v>
      </c>
      <c r="BQ62" s="67">
        <f t="shared" si="47"/>
        <v>3.0452504145454542</v>
      </c>
      <c r="BR62" s="67">
        <f t="shared" si="48"/>
        <v>1.8402952145454543</v>
      </c>
      <c r="BS62" s="67">
        <f t="shared" si="49"/>
        <v>0.72297311999999991</v>
      </c>
      <c r="BT62" s="67">
        <f t="shared" si="50"/>
        <v>0</v>
      </c>
      <c r="BU62" s="67">
        <f t="shared" si="51"/>
        <v>8.7852188218181801</v>
      </c>
      <c r="BV62" s="67">
        <f t="shared" si="52"/>
        <v>32.643331781818176</v>
      </c>
      <c r="BW62" s="67">
        <f t="shared" si="53"/>
        <v>159.6456098618182</v>
      </c>
      <c r="BX62" s="67">
        <f t="shared" si="17"/>
        <v>159.64560986181817</v>
      </c>
      <c r="BY62" s="67">
        <f t="shared" si="18"/>
        <v>896.91997349818189</v>
      </c>
      <c r="BZ62" s="67">
        <f t="shared" si="54"/>
        <v>115.19</v>
      </c>
      <c r="CA62" s="70">
        <f t="shared" si="67"/>
        <v>5</v>
      </c>
      <c r="CB62" s="82">
        <f t="shared" si="20"/>
        <v>14.25</v>
      </c>
      <c r="CC62" s="20">
        <f t="shared" si="21"/>
        <v>5.8309037900874632</v>
      </c>
      <c r="CD62" s="69">
        <f t="shared" si="55"/>
        <v>63.761514489689908</v>
      </c>
      <c r="CE62" s="20">
        <f t="shared" si="22"/>
        <v>8.8629737609329435</v>
      </c>
      <c r="CF62" s="73">
        <f t="shared" si="68"/>
        <v>96.917502024328655</v>
      </c>
      <c r="CG62" s="20">
        <f t="shared" si="24"/>
        <v>1.9241982507288626</v>
      </c>
      <c r="CH62" s="67">
        <f t="shared" si="56"/>
        <v>21.041299781597669</v>
      </c>
      <c r="CI62" s="67">
        <f t="shared" si="57"/>
        <v>81.400000000000006</v>
      </c>
      <c r="CJ62" s="67">
        <f t="shared" si="58"/>
        <v>378.31031629561619</v>
      </c>
      <c r="CK62" s="74">
        <f t="shared" si="59"/>
        <v>1275.230289793798</v>
      </c>
    </row>
    <row r="63" spans="1:90" ht="15" customHeight="1">
      <c r="A63" s="84" t="str">
        <f>[2]CCT!D70</f>
        <v>Sind - Asseio</v>
      </c>
      <c r="B63" s="76" t="str">
        <f>[2]CCT!C70</f>
        <v>Mateus Leme</v>
      </c>
      <c r="C63" s="18"/>
      <c r="D63" s="77"/>
      <c r="E63" s="17">
        <f t="shared" si="0"/>
        <v>0</v>
      </c>
      <c r="F63" s="78"/>
      <c r="G63" s="17"/>
      <c r="H63" s="77">
        <f t="shared" si="1"/>
        <v>0</v>
      </c>
      <c r="I63" s="21">
        <f>[2]CCT!J70</f>
        <v>1</v>
      </c>
      <c r="J63" s="77">
        <f>[2]CCT!I70</f>
        <v>876.66</v>
      </c>
      <c r="K63" s="17">
        <f t="shared" si="2"/>
        <v>876.66</v>
      </c>
      <c r="L63" s="18"/>
      <c r="M63" s="77"/>
      <c r="N63" s="17">
        <f t="shared" si="3"/>
        <v>0</v>
      </c>
      <c r="O63" s="18"/>
      <c r="P63" s="77"/>
      <c r="Q63" s="80">
        <f t="shared" si="4"/>
        <v>0</v>
      </c>
      <c r="R63" s="66">
        <f t="shared" si="25"/>
        <v>1</v>
      </c>
      <c r="S63" s="67">
        <f t="shared" si="26"/>
        <v>876.66</v>
      </c>
      <c r="T63" s="19"/>
      <c r="U63" s="19"/>
      <c r="V63" s="19"/>
      <c r="W63" s="19"/>
      <c r="X63" s="19"/>
      <c r="Y63" s="19"/>
      <c r="Z63" s="19"/>
      <c r="AA63" s="68">
        <f t="shared" si="27"/>
        <v>28.690690909090907</v>
      </c>
      <c r="AB63" s="67">
        <f t="shared" si="60"/>
        <v>905.35069090909087</v>
      </c>
      <c r="AC63" s="67"/>
      <c r="AD63" s="67">
        <f>(VLOOKUP('Resumo Geral limpeza imposto cl'!A63,VATOTAL,6,FALSE)*20-1)*R63</f>
        <v>279</v>
      </c>
      <c r="AE63" s="67">
        <f t="shared" si="62"/>
        <v>71.400400000000005</v>
      </c>
      <c r="AF63" s="67"/>
      <c r="AG63" s="67">
        <f t="shared" si="28"/>
        <v>3.12</v>
      </c>
      <c r="AH63" s="67">
        <f t="shared" si="63"/>
        <v>0</v>
      </c>
      <c r="AI63" s="67">
        <f t="shared" si="64"/>
        <v>8.43</v>
      </c>
      <c r="AJ63" s="67">
        <f t="shared" si="65"/>
        <v>41.03</v>
      </c>
      <c r="AK63" s="67">
        <v>0</v>
      </c>
      <c r="AL63" s="67">
        <f t="shared" si="29"/>
        <v>402.98040000000003</v>
      </c>
      <c r="AM63" s="67">
        <f>C63*'[2]Uniforme Limpeza'!$Z$10+F63*'[2]Uniforme Limpeza'!$Z$11+I63*'[2]Uniforme Limpeza'!$Z$12+L63*'[2]Uniforme Limpeza'!$Z$12+O63*'[2]Uniforme Limpeza'!$Z$12</f>
        <v>39.76</v>
      </c>
      <c r="AN63" s="67">
        <f>I63*'[2]Materiais de Consumo'!$F$33+L63*'[2]Materiais de Consumo'!$F$34+O63*'[2]Materiais de Consumo'!$F$35</f>
        <v>41.29</v>
      </c>
      <c r="AO63" s="67">
        <f>'[2]Equipamentos  TOTAL'!$H$19*'Resumo Geral limpeza imposto cl'!F63+'Resumo Geral limpeza imposto cl'!I63*'[2]Equipamentos  TOTAL'!$I$11+'[2]Equipamentos  TOTAL'!$I$12*'Resumo Geral limpeza imposto cl'!L63+'Resumo Geral limpeza imposto cl'!O63*'[2]Equipamentos  TOTAL'!$I$13</f>
        <v>5.87</v>
      </c>
      <c r="AP63" s="67">
        <f>(I63*'[2]PRODUTOS DE LIMPEZA'!$I$36+L63*'[2]PRODUTOS DE LIMPEZA'!$I$37+O63*'[2]PRODUTOS DE LIMPEZA'!$I$38)</f>
        <v>180.25</v>
      </c>
      <c r="AQ63" s="67">
        <f t="shared" si="30"/>
        <v>267.17</v>
      </c>
      <c r="AR63" s="19">
        <f t="shared" si="31"/>
        <v>181.07013818181818</v>
      </c>
      <c r="AS63" s="19">
        <f t="shared" si="8"/>
        <v>13.580260363636363</v>
      </c>
      <c r="AT63" s="81">
        <f t="shared" si="9"/>
        <v>9.0535069090909097</v>
      </c>
      <c r="AU63" s="19">
        <f t="shared" si="10"/>
        <v>1.8107013818181819</v>
      </c>
      <c r="AV63" s="81">
        <f t="shared" si="11"/>
        <v>22.633767272727273</v>
      </c>
      <c r="AW63" s="19">
        <f t="shared" si="12"/>
        <v>72.428055272727278</v>
      </c>
      <c r="AX63" s="81">
        <f t="shared" si="13"/>
        <v>27.160520727272726</v>
      </c>
      <c r="AY63" s="19">
        <f t="shared" si="14"/>
        <v>5.4321041454545451</v>
      </c>
      <c r="AZ63" s="19">
        <f t="shared" si="15"/>
        <v>333.16905425454553</v>
      </c>
      <c r="BA63" s="67">
        <f t="shared" si="32"/>
        <v>75.415712552727271</v>
      </c>
      <c r="BB63" s="67">
        <f t="shared" si="33"/>
        <v>25.168749207272725</v>
      </c>
      <c r="BC63" s="67">
        <f t="shared" si="34"/>
        <v>37.028843258181816</v>
      </c>
      <c r="BD63" s="67">
        <f t="shared" si="35"/>
        <v>137.61330501818182</v>
      </c>
      <c r="BE63" s="67">
        <f t="shared" si="36"/>
        <v>1.176955898181818</v>
      </c>
      <c r="BF63" s="67">
        <f t="shared" si="37"/>
        <v>0.45267534545454546</v>
      </c>
      <c r="BG63" s="67">
        <f t="shared" si="66"/>
        <v>1.6296312436363634</v>
      </c>
      <c r="BH63" s="67">
        <f t="shared" si="38"/>
        <v>6.7901301818181814</v>
      </c>
      <c r="BI63" s="67">
        <f t="shared" si="39"/>
        <v>0.54321041454545449</v>
      </c>
      <c r="BJ63" s="67">
        <f t="shared" si="40"/>
        <v>0.27160520727272724</v>
      </c>
      <c r="BK63" s="67">
        <f t="shared" si="41"/>
        <v>3.1687274181818181</v>
      </c>
      <c r="BL63" s="67">
        <f t="shared" si="42"/>
        <v>1.176955898181818</v>
      </c>
      <c r="BM63" s="67">
        <f t="shared" si="43"/>
        <v>38.930079709090904</v>
      </c>
      <c r="BN63" s="67">
        <f t="shared" si="44"/>
        <v>1.5390961745454543</v>
      </c>
      <c r="BO63" s="67">
        <f t="shared" si="45"/>
        <v>52.419805003636363</v>
      </c>
      <c r="BP63" s="67">
        <f t="shared" si="46"/>
        <v>75.415712552727271</v>
      </c>
      <c r="BQ63" s="67">
        <f t="shared" si="47"/>
        <v>12.584374603636363</v>
      </c>
      <c r="BR63" s="67">
        <f t="shared" si="48"/>
        <v>7.6049458036363626</v>
      </c>
      <c r="BS63" s="67">
        <f t="shared" si="49"/>
        <v>2.9876572800000001</v>
      </c>
      <c r="BT63" s="67">
        <f t="shared" si="50"/>
        <v>0</v>
      </c>
      <c r="BU63" s="67">
        <f t="shared" si="51"/>
        <v>36.304562705454543</v>
      </c>
      <c r="BV63" s="67">
        <f t="shared" si="52"/>
        <v>134.89725294545454</v>
      </c>
      <c r="BW63" s="67">
        <f t="shared" si="53"/>
        <v>659.72904846545464</v>
      </c>
      <c r="BX63" s="67">
        <f t="shared" si="17"/>
        <v>659.72904846545453</v>
      </c>
      <c r="BY63" s="67">
        <f t="shared" si="18"/>
        <v>2235.2301393745456</v>
      </c>
      <c r="BZ63" s="67">
        <f t="shared" si="54"/>
        <v>115.19</v>
      </c>
      <c r="CA63" s="70">
        <f t="shared" si="67"/>
        <v>2</v>
      </c>
      <c r="CB63" s="82">
        <f t="shared" si="20"/>
        <v>11.25</v>
      </c>
      <c r="CC63" s="20">
        <f t="shared" si="21"/>
        <v>2.2535211267605644</v>
      </c>
      <c r="CD63" s="69">
        <f t="shared" si="55"/>
        <v>54.801580605623592</v>
      </c>
      <c r="CE63" s="20">
        <f t="shared" si="22"/>
        <v>8.5633802816901436</v>
      </c>
      <c r="CF63" s="73">
        <f t="shared" si="68"/>
        <v>208.24600630136965</v>
      </c>
      <c r="CG63" s="20">
        <f t="shared" si="24"/>
        <v>1.8591549295774654</v>
      </c>
      <c r="CH63" s="67">
        <f t="shared" si="56"/>
        <v>45.211303999639455</v>
      </c>
      <c r="CI63" s="67">
        <f t="shared" si="57"/>
        <v>81.400000000000006</v>
      </c>
      <c r="CJ63" s="67">
        <f t="shared" si="58"/>
        <v>504.84889090663262</v>
      </c>
      <c r="CK63" s="74">
        <f t="shared" si="59"/>
        <v>2740.0790302811783</v>
      </c>
    </row>
    <row r="64" spans="1:90" ht="15" customHeight="1">
      <c r="A64" s="84" t="str">
        <f>[2]CCT!D71</f>
        <v>Fethemg Interior</v>
      </c>
      <c r="B64" s="76" t="str">
        <f>[2]CCT!C71</f>
        <v>Minas Novas</v>
      </c>
      <c r="C64" s="18"/>
      <c r="D64" s="77"/>
      <c r="E64" s="17">
        <f t="shared" si="0"/>
        <v>0</v>
      </c>
      <c r="F64" s="78"/>
      <c r="G64" s="17"/>
      <c r="H64" s="77">
        <f t="shared" si="1"/>
        <v>0</v>
      </c>
      <c r="I64" s="18"/>
      <c r="J64" s="77"/>
      <c r="K64" s="17">
        <f t="shared" si="2"/>
        <v>0</v>
      </c>
      <c r="L64" s="21"/>
      <c r="M64" s="77"/>
      <c r="N64" s="17">
        <f t="shared" si="3"/>
        <v>0</v>
      </c>
      <c r="O64" s="21">
        <f>[2]CCT!N71</f>
        <v>1</v>
      </c>
      <c r="P64" s="77">
        <f>[2]CCT!M71</f>
        <v>212.14</v>
      </c>
      <c r="Q64" s="80">
        <f t="shared" si="4"/>
        <v>212.14</v>
      </c>
      <c r="R64" s="66">
        <f t="shared" si="25"/>
        <v>1</v>
      </c>
      <c r="S64" s="67">
        <f t="shared" si="26"/>
        <v>212.14</v>
      </c>
      <c r="T64" s="19"/>
      <c r="U64" s="19"/>
      <c r="V64" s="19"/>
      <c r="W64" s="19"/>
      <c r="X64" s="19"/>
      <c r="Y64" s="19"/>
      <c r="Z64" s="19"/>
      <c r="AA64" s="68">
        <f t="shared" si="27"/>
        <v>6.9427636363636358</v>
      </c>
      <c r="AB64" s="67">
        <f t="shared" si="60"/>
        <v>219.08276363636361</v>
      </c>
      <c r="AC64" s="67"/>
      <c r="AD64" s="67">
        <f>(VLOOKUP('Resumo Geral limpeza imposto cl'!A64,VATOTAL,6,FALSE)*20-1)*R64</f>
        <v>279</v>
      </c>
      <c r="AE64" s="67">
        <f t="shared" si="62"/>
        <v>111.27160000000001</v>
      </c>
      <c r="AF64" s="67"/>
      <c r="AG64" s="67">
        <f>$AG$2*R64</f>
        <v>3.12</v>
      </c>
      <c r="AH64" s="67">
        <f t="shared" si="63"/>
        <v>0</v>
      </c>
      <c r="AI64" s="67">
        <f t="shared" si="64"/>
        <v>8.43</v>
      </c>
      <c r="AJ64" s="67">
        <f t="shared" si="65"/>
        <v>0</v>
      </c>
      <c r="AK64" s="67">
        <v>0</v>
      </c>
      <c r="AL64" s="67">
        <f t="shared" si="29"/>
        <v>401.82160000000005</v>
      </c>
      <c r="AM64" s="67">
        <f>C64*'[2]Uniforme Limpeza'!$Z$10+F64*'[2]Uniforme Limpeza'!$Z$11+I64*'[2]Uniforme Limpeza'!$Z$12+L64*'[2]Uniforme Limpeza'!$Z$12+O64*'[2]Uniforme Limpeza'!$Z$12</f>
        <v>39.76</v>
      </c>
      <c r="AN64" s="67">
        <f>I64*'[2]Materiais de Consumo'!$F$33+L64*'[2]Materiais de Consumo'!$F$34+O64*'[2]Materiais de Consumo'!$F$35</f>
        <v>10.32</v>
      </c>
      <c r="AO64" s="67">
        <f>'[2]Equipamentos  TOTAL'!$H$19*'Resumo Geral limpeza imposto cl'!F64+'Resumo Geral limpeza imposto cl'!I64*'[2]Equipamentos  TOTAL'!$I$11+'[2]Equipamentos  TOTAL'!$I$12*'Resumo Geral limpeza imposto cl'!L64+'Resumo Geral limpeza imposto cl'!O64*'[2]Equipamentos  TOTAL'!$I$13</f>
        <v>1.47</v>
      </c>
      <c r="AP64" s="67">
        <f>(I64*'[2]PRODUTOS DE LIMPEZA'!$I$36+L64*'[2]PRODUTOS DE LIMPEZA'!$I$37+O64*'[2]PRODUTOS DE LIMPEZA'!$I$38)</f>
        <v>45.06</v>
      </c>
      <c r="AQ64" s="67">
        <f t="shared" si="30"/>
        <v>96.61</v>
      </c>
      <c r="AR64" s="19">
        <f t="shared" si="31"/>
        <v>43.816552727272722</v>
      </c>
      <c r="AS64" s="19">
        <f t="shared" si="8"/>
        <v>3.2862414545454541</v>
      </c>
      <c r="AT64" s="81">
        <f t="shared" si="9"/>
        <v>2.1908276363636361</v>
      </c>
      <c r="AU64" s="19">
        <f t="shared" si="10"/>
        <v>0.43816552727272723</v>
      </c>
      <c r="AV64" s="81">
        <f t="shared" si="11"/>
        <v>5.4770690909090902</v>
      </c>
      <c r="AW64" s="19">
        <f t="shared" si="12"/>
        <v>17.526621090909089</v>
      </c>
      <c r="AX64" s="81">
        <f t="shared" si="13"/>
        <v>6.5724829090909083</v>
      </c>
      <c r="AY64" s="19">
        <f t="shared" si="14"/>
        <v>1.3144965818181817</v>
      </c>
      <c r="AZ64" s="19">
        <f t="shared" si="15"/>
        <v>80.622457018181805</v>
      </c>
      <c r="BA64" s="67">
        <f t="shared" si="32"/>
        <v>18.249594210909088</v>
      </c>
      <c r="BB64" s="67">
        <f t="shared" si="33"/>
        <v>6.0905008290909084</v>
      </c>
      <c r="BC64" s="67">
        <f t="shared" si="34"/>
        <v>8.9604850327272718</v>
      </c>
      <c r="BD64" s="67">
        <f t="shared" si="35"/>
        <v>33.300580072727264</v>
      </c>
      <c r="BE64" s="67">
        <f t="shared" si="36"/>
        <v>0.28480759272727268</v>
      </c>
      <c r="BF64" s="67">
        <f t="shared" si="37"/>
        <v>0.10954138181818181</v>
      </c>
      <c r="BG64" s="67">
        <f t="shared" si="66"/>
        <v>0.39434897454545448</v>
      </c>
      <c r="BH64" s="67">
        <f t="shared" si="38"/>
        <v>1.6431207272727271</v>
      </c>
      <c r="BI64" s="67">
        <f t="shared" si="39"/>
        <v>0.13144965818181814</v>
      </c>
      <c r="BJ64" s="67">
        <f t="shared" si="40"/>
        <v>6.572482909090907E-2</v>
      </c>
      <c r="BK64" s="67">
        <f t="shared" si="41"/>
        <v>0.76678967272727261</v>
      </c>
      <c r="BL64" s="67">
        <f t="shared" si="42"/>
        <v>0.28480759272727268</v>
      </c>
      <c r="BM64" s="67">
        <f t="shared" si="43"/>
        <v>9.4205588363636341</v>
      </c>
      <c r="BN64" s="67">
        <f t="shared" si="44"/>
        <v>0.37244069818181813</v>
      </c>
      <c r="BO64" s="67">
        <f t="shared" si="45"/>
        <v>12.684892014545451</v>
      </c>
      <c r="BP64" s="67">
        <f t="shared" si="46"/>
        <v>18.249594210909088</v>
      </c>
      <c r="BQ64" s="67">
        <f t="shared" si="47"/>
        <v>3.0452504145454542</v>
      </c>
      <c r="BR64" s="67">
        <f t="shared" si="48"/>
        <v>1.8402952145454543</v>
      </c>
      <c r="BS64" s="67">
        <f t="shared" si="49"/>
        <v>0.72297311999999991</v>
      </c>
      <c r="BT64" s="67">
        <f t="shared" si="50"/>
        <v>0</v>
      </c>
      <c r="BU64" s="67">
        <f t="shared" si="51"/>
        <v>8.7852188218181801</v>
      </c>
      <c r="BV64" s="67">
        <f t="shared" si="52"/>
        <v>32.643331781818176</v>
      </c>
      <c r="BW64" s="67">
        <f t="shared" si="53"/>
        <v>159.6456098618182</v>
      </c>
      <c r="BX64" s="67">
        <f t="shared" si="17"/>
        <v>159.64560986181817</v>
      </c>
      <c r="BY64" s="67">
        <f t="shared" si="18"/>
        <v>877.1599734981819</v>
      </c>
      <c r="BZ64" s="67">
        <f t="shared" si="54"/>
        <v>115.19</v>
      </c>
      <c r="CA64" s="70">
        <f t="shared" si="67"/>
        <v>3</v>
      </c>
      <c r="CB64" s="82">
        <f t="shared" si="20"/>
        <v>12.25</v>
      </c>
      <c r="CC64" s="20">
        <f t="shared" si="21"/>
        <v>3.4188034188034218</v>
      </c>
      <c r="CD64" s="69">
        <f t="shared" si="55"/>
        <v>36.709400803356687</v>
      </c>
      <c r="CE64" s="20">
        <f t="shared" si="22"/>
        <v>8.6609686609686669</v>
      </c>
      <c r="CF64" s="73">
        <f t="shared" si="68"/>
        <v>92.997148701836906</v>
      </c>
      <c r="CG64" s="20">
        <f t="shared" si="24"/>
        <v>1.8803418803418819</v>
      </c>
      <c r="CH64" s="67">
        <f t="shared" si="56"/>
        <v>20.190170441846174</v>
      </c>
      <c r="CI64" s="67">
        <f t="shared" si="57"/>
        <v>81.400000000000006</v>
      </c>
      <c r="CJ64" s="67">
        <f t="shared" si="58"/>
        <v>346.48671994703977</v>
      </c>
      <c r="CK64" s="74">
        <f t="shared" si="59"/>
        <v>1223.6466934452217</v>
      </c>
    </row>
    <row r="65" spans="1:89" ht="15" customHeight="1">
      <c r="A65" s="84" t="str">
        <f>[2]CCT!D72</f>
        <v>Região de Juiz de Fora</v>
      </c>
      <c r="B65" s="76" t="str">
        <f>[2]CCT!C72</f>
        <v>Miradouro</v>
      </c>
      <c r="C65" s="18"/>
      <c r="D65" s="77"/>
      <c r="E65" s="17">
        <f t="shared" si="0"/>
        <v>0</v>
      </c>
      <c r="F65" s="78"/>
      <c r="G65" s="17"/>
      <c r="H65" s="77">
        <f t="shared" si="1"/>
        <v>0</v>
      </c>
      <c r="I65" s="18"/>
      <c r="J65" s="77"/>
      <c r="K65" s="17">
        <f t="shared" si="2"/>
        <v>0</v>
      </c>
      <c r="L65" s="18"/>
      <c r="M65" s="77"/>
      <c r="N65" s="17">
        <f t="shared" si="3"/>
        <v>0</v>
      </c>
      <c r="O65" s="21">
        <f>[2]CCT!N72</f>
        <v>1</v>
      </c>
      <c r="P65" s="77">
        <f>[2]CCT!M72</f>
        <v>212.14</v>
      </c>
      <c r="Q65" s="80">
        <f t="shared" si="4"/>
        <v>212.14</v>
      </c>
      <c r="R65" s="66">
        <f t="shared" si="25"/>
        <v>1</v>
      </c>
      <c r="S65" s="67">
        <f t="shared" si="26"/>
        <v>212.14</v>
      </c>
      <c r="T65" s="19"/>
      <c r="U65" s="19"/>
      <c r="V65" s="19"/>
      <c r="W65" s="19"/>
      <c r="X65" s="19"/>
      <c r="Y65" s="19"/>
      <c r="Z65" s="19"/>
      <c r="AA65" s="68">
        <f t="shared" si="27"/>
        <v>6.9427636363636358</v>
      </c>
      <c r="AB65" s="67">
        <f t="shared" si="60"/>
        <v>219.08276363636361</v>
      </c>
      <c r="AC65" s="67"/>
      <c r="AD65" s="67">
        <f>(VLOOKUP('Resumo Geral limpeza imposto cl'!A65,VATOTAL,6,FALSE)*20-1)*R65</f>
        <v>279</v>
      </c>
      <c r="AE65" s="67">
        <f t="shared" si="62"/>
        <v>111.27160000000001</v>
      </c>
      <c r="AF65" s="67"/>
      <c r="AG65" s="67">
        <f t="shared" si="28"/>
        <v>3.12</v>
      </c>
      <c r="AH65" s="67">
        <f t="shared" si="63"/>
        <v>0</v>
      </c>
      <c r="AI65" s="67">
        <f t="shared" si="64"/>
        <v>0</v>
      </c>
      <c r="AJ65" s="67">
        <f t="shared" si="65"/>
        <v>0</v>
      </c>
      <c r="AK65" s="67">
        <v>0</v>
      </c>
      <c r="AL65" s="67">
        <f t="shared" si="29"/>
        <v>393.39160000000004</v>
      </c>
      <c r="AM65" s="67">
        <f>C65*'[2]Uniforme Limpeza'!$Z$10+F65*'[2]Uniforme Limpeza'!$Z$11+I65*'[2]Uniforme Limpeza'!$Z$12+L65*'[2]Uniforme Limpeza'!$Z$12+O65*'[2]Uniforme Limpeza'!$Z$12</f>
        <v>39.76</v>
      </c>
      <c r="AN65" s="67">
        <f>I65*'[2]Materiais de Consumo'!$F$33+L65*'[2]Materiais de Consumo'!$F$34+O65*'[2]Materiais de Consumo'!$F$35</f>
        <v>10.32</v>
      </c>
      <c r="AO65" s="67">
        <f>'[2]Equipamentos  TOTAL'!$H$19*'Resumo Geral limpeza imposto cl'!F65+'Resumo Geral limpeza imposto cl'!I65*'[2]Equipamentos  TOTAL'!$I$11+'[2]Equipamentos  TOTAL'!$I$12*'Resumo Geral limpeza imposto cl'!L65+'Resumo Geral limpeza imposto cl'!O65*'[2]Equipamentos  TOTAL'!$I$13</f>
        <v>1.47</v>
      </c>
      <c r="AP65" s="67">
        <f>(I65*'[2]PRODUTOS DE LIMPEZA'!$I$36+L65*'[2]PRODUTOS DE LIMPEZA'!$I$37+O65*'[2]PRODUTOS DE LIMPEZA'!$I$38)</f>
        <v>45.06</v>
      </c>
      <c r="AQ65" s="67">
        <f t="shared" si="30"/>
        <v>96.61</v>
      </c>
      <c r="AR65" s="19">
        <f t="shared" si="31"/>
        <v>43.816552727272722</v>
      </c>
      <c r="AS65" s="19">
        <f t="shared" si="8"/>
        <v>3.2862414545454541</v>
      </c>
      <c r="AT65" s="81">
        <f t="shared" si="9"/>
        <v>2.1908276363636361</v>
      </c>
      <c r="AU65" s="19">
        <f t="shared" si="10"/>
        <v>0.43816552727272723</v>
      </c>
      <c r="AV65" s="81">
        <f t="shared" si="11"/>
        <v>5.4770690909090902</v>
      </c>
      <c r="AW65" s="19">
        <f t="shared" si="12"/>
        <v>17.526621090909089</v>
      </c>
      <c r="AX65" s="81">
        <f t="shared" si="13"/>
        <v>6.5724829090909083</v>
      </c>
      <c r="AY65" s="19">
        <f t="shared" si="14"/>
        <v>1.3144965818181817</v>
      </c>
      <c r="AZ65" s="19">
        <f t="shared" si="15"/>
        <v>80.622457018181805</v>
      </c>
      <c r="BA65" s="67">
        <f t="shared" si="32"/>
        <v>18.249594210909088</v>
      </c>
      <c r="BB65" s="67">
        <f t="shared" si="33"/>
        <v>6.0905008290909084</v>
      </c>
      <c r="BC65" s="67">
        <f t="shared" si="34"/>
        <v>8.9604850327272718</v>
      </c>
      <c r="BD65" s="67">
        <f t="shared" si="35"/>
        <v>33.300580072727264</v>
      </c>
      <c r="BE65" s="67">
        <f t="shared" si="36"/>
        <v>0.28480759272727268</v>
      </c>
      <c r="BF65" s="67">
        <f t="shared" si="37"/>
        <v>0.10954138181818181</v>
      </c>
      <c r="BG65" s="67">
        <f t="shared" si="66"/>
        <v>0.39434897454545448</v>
      </c>
      <c r="BH65" s="67">
        <f t="shared" si="38"/>
        <v>1.6431207272727271</v>
      </c>
      <c r="BI65" s="67">
        <f t="shared" si="39"/>
        <v>0.13144965818181814</v>
      </c>
      <c r="BJ65" s="67">
        <f t="shared" si="40"/>
        <v>6.572482909090907E-2</v>
      </c>
      <c r="BK65" s="67">
        <f t="shared" si="41"/>
        <v>0.76678967272727261</v>
      </c>
      <c r="BL65" s="67">
        <f t="shared" si="42"/>
        <v>0.28480759272727268</v>
      </c>
      <c r="BM65" s="67">
        <f t="shared" si="43"/>
        <v>9.4205588363636341</v>
      </c>
      <c r="BN65" s="67">
        <f t="shared" si="44"/>
        <v>0.37244069818181813</v>
      </c>
      <c r="BO65" s="67">
        <f t="shared" si="45"/>
        <v>12.684892014545451</v>
      </c>
      <c r="BP65" s="67">
        <f t="shared" si="46"/>
        <v>18.249594210909088</v>
      </c>
      <c r="BQ65" s="67">
        <f t="shared" si="47"/>
        <v>3.0452504145454542</v>
      </c>
      <c r="BR65" s="67">
        <f t="shared" si="48"/>
        <v>1.8402952145454543</v>
      </c>
      <c r="BS65" s="67">
        <f t="shared" si="49"/>
        <v>0.72297311999999991</v>
      </c>
      <c r="BT65" s="67">
        <f t="shared" si="50"/>
        <v>0</v>
      </c>
      <c r="BU65" s="67">
        <f t="shared" si="51"/>
        <v>8.7852188218181801</v>
      </c>
      <c r="BV65" s="67">
        <f t="shared" si="52"/>
        <v>32.643331781818176</v>
      </c>
      <c r="BW65" s="67">
        <f t="shared" si="53"/>
        <v>159.6456098618182</v>
      </c>
      <c r="BX65" s="67">
        <f t="shared" si="17"/>
        <v>159.64560986181817</v>
      </c>
      <c r="BY65" s="67">
        <f t="shared" si="18"/>
        <v>868.72997349818183</v>
      </c>
      <c r="BZ65" s="67">
        <f t="shared" si="54"/>
        <v>115.19</v>
      </c>
      <c r="CA65" s="70">
        <f t="shared" si="67"/>
        <v>5</v>
      </c>
      <c r="CB65" s="82">
        <f t="shared" si="20"/>
        <v>14.25</v>
      </c>
      <c r="CC65" s="20">
        <f t="shared" si="21"/>
        <v>5.8309037900874632</v>
      </c>
      <c r="CD65" s="69">
        <f t="shared" si="55"/>
        <v>62.117782711264255</v>
      </c>
      <c r="CE65" s="20">
        <f t="shared" si="22"/>
        <v>8.8629737609329435</v>
      </c>
      <c r="CF65" s="73">
        <f t="shared" si="68"/>
        <v>94.41902972112166</v>
      </c>
      <c r="CG65" s="20">
        <f t="shared" si="24"/>
        <v>1.9241982507288626</v>
      </c>
      <c r="CH65" s="67">
        <f t="shared" si="56"/>
        <v>20.498868294717198</v>
      </c>
      <c r="CI65" s="67">
        <f t="shared" si="57"/>
        <v>81.400000000000006</v>
      </c>
      <c r="CJ65" s="67">
        <f t="shared" si="58"/>
        <v>373.62568072710314</v>
      </c>
      <c r="CK65" s="74">
        <f t="shared" si="59"/>
        <v>1242.355654225285</v>
      </c>
    </row>
    <row r="66" spans="1:89" ht="15" customHeight="1">
      <c r="A66" s="84" t="str">
        <f>[2]CCT!D73</f>
        <v>Região de Juiz de Fora</v>
      </c>
      <c r="B66" s="76" t="str">
        <f>[2]CCT!C73</f>
        <v>Miraí</v>
      </c>
      <c r="C66" s="18"/>
      <c r="D66" s="77"/>
      <c r="E66" s="17">
        <f t="shared" si="0"/>
        <v>0</v>
      </c>
      <c r="F66" s="78"/>
      <c r="G66" s="17"/>
      <c r="H66" s="77">
        <f t="shared" si="1"/>
        <v>0</v>
      </c>
      <c r="I66" s="18"/>
      <c r="J66" s="77"/>
      <c r="K66" s="17">
        <f t="shared" si="2"/>
        <v>0</v>
      </c>
      <c r="L66" s="18"/>
      <c r="M66" s="77"/>
      <c r="N66" s="17">
        <f t="shared" si="3"/>
        <v>0</v>
      </c>
      <c r="O66" s="21">
        <f>[2]CCT!N73</f>
        <v>1</v>
      </c>
      <c r="P66" s="77">
        <f>[2]CCT!M73</f>
        <v>212.14</v>
      </c>
      <c r="Q66" s="80">
        <f t="shared" si="4"/>
        <v>212.14</v>
      </c>
      <c r="R66" s="66">
        <f t="shared" si="25"/>
        <v>1</v>
      </c>
      <c r="S66" s="67">
        <f t="shared" si="26"/>
        <v>212.14</v>
      </c>
      <c r="T66" s="19"/>
      <c r="U66" s="19"/>
      <c r="V66" s="19"/>
      <c r="W66" s="19"/>
      <c r="X66" s="19"/>
      <c r="Y66" s="19"/>
      <c r="Z66" s="19"/>
      <c r="AA66" s="68">
        <f t="shared" si="27"/>
        <v>6.9427636363636358</v>
      </c>
      <c r="AB66" s="67">
        <f t="shared" si="60"/>
        <v>219.08276363636361</v>
      </c>
      <c r="AC66" s="67"/>
      <c r="AD66" s="67">
        <f>(VLOOKUP('Resumo Geral limpeza imposto cl'!A66,VATOTAL,6,FALSE)*20-1)*R66</f>
        <v>279</v>
      </c>
      <c r="AE66" s="67">
        <f t="shared" si="62"/>
        <v>111.27160000000001</v>
      </c>
      <c r="AF66" s="67"/>
      <c r="AG66" s="67">
        <f t="shared" si="28"/>
        <v>3.12</v>
      </c>
      <c r="AH66" s="67">
        <f t="shared" si="63"/>
        <v>0</v>
      </c>
      <c r="AI66" s="67">
        <f t="shared" si="64"/>
        <v>0</v>
      </c>
      <c r="AJ66" s="67">
        <f t="shared" si="65"/>
        <v>0</v>
      </c>
      <c r="AK66" s="67">
        <v>0</v>
      </c>
      <c r="AL66" s="67">
        <f t="shared" si="29"/>
        <v>393.39160000000004</v>
      </c>
      <c r="AM66" s="67">
        <f>C66*'[2]Uniforme Limpeza'!$Z$10+F66*'[2]Uniforme Limpeza'!$Z$11+I66*'[2]Uniforme Limpeza'!$Z$12+L66*'[2]Uniforme Limpeza'!$Z$12+O66*'[2]Uniforme Limpeza'!$Z$12</f>
        <v>39.76</v>
      </c>
      <c r="AN66" s="67">
        <f>I66*'[2]Materiais de Consumo'!$F$33+L66*'[2]Materiais de Consumo'!$F$34+O66*'[2]Materiais de Consumo'!$F$35</f>
        <v>10.32</v>
      </c>
      <c r="AO66" s="67">
        <f>'[2]Equipamentos  TOTAL'!$H$19*'Resumo Geral limpeza imposto cl'!F66+'Resumo Geral limpeza imposto cl'!I66*'[2]Equipamentos  TOTAL'!$I$11+'[2]Equipamentos  TOTAL'!$I$12*'Resumo Geral limpeza imposto cl'!L66+'Resumo Geral limpeza imposto cl'!O66*'[2]Equipamentos  TOTAL'!$I$13</f>
        <v>1.47</v>
      </c>
      <c r="AP66" s="67">
        <f>(I66*'[2]PRODUTOS DE LIMPEZA'!$I$36+L66*'[2]PRODUTOS DE LIMPEZA'!$I$37+O66*'[2]PRODUTOS DE LIMPEZA'!$I$38)</f>
        <v>45.06</v>
      </c>
      <c r="AQ66" s="67">
        <f t="shared" si="30"/>
        <v>96.61</v>
      </c>
      <c r="AR66" s="19">
        <f t="shared" si="31"/>
        <v>43.816552727272722</v>
      </c>
      <c r="AS66" s="19">
        <f t="shared" si="8"/>
        <v>3.2862414545454541</v>
      </c>
      <c r="AT66" s="81">
        <f t="shared" si="9"/>
        <v>2.1908276363636361</v>
      </c>
      <c r="AU66" s="19">
        <f t="shared" si="10"/>
        <v>0.43816552727272723</v>
      </c>
      <c r="AV66" s="81">
        <f t="shared" si="11"/>
        <v>5.4770690909090902</v>
      </c>
      <c r="AW66" s="19">
        <f t="shared" si="12"/>
        <v>17.526621090909089</v>
      </c>
      <c r="AX66" s="81">
        <f t="shared" si="13"/>
        <v>6.5724829090909083</v>
      </c>
      <c r="AY66" s="19">
        <f t="shared" si="14"/>
        <v>1.3144965818181817</v>
      </c>
      <c r="AZ66" s="19">
        <f t="shared" si="15"/>
        <v>80.622457018181805</v>
      </c>
      <c r="BA66" s="67">
        <f t="shared" si="32"/>
        <v>18.249594210909088</v>
      </c>
      <c r="BB66" s="67">
        <f t="shared" si="33"/>
        <v>6.0905008290909084</v>
      </c>
      <c r="BC66" s="67">
        <f t="shared" si="34"/>
        <v>8.9604850327272718</v>
      </c>
      <c r="BD66" s="67">
        <f t="shared" si="35"/>
        <v>33.300580072727264</v>
      </c>
      <c r="BE66" s="67">
        <f t="shared" si="36"/>
        <v>0.28480759272727268</v>
      </c>
      <c r="BF66" s="67">
        <f t="shared" si="37"/>
        <v>0.10954138181818181</v>
      </c>
      <c r="BG66" s="67">
        <f t="shared" si="66"/>
        <v>0.39434897454545448</v>
      </c>
      <c r="BH66" s="67">
        <f t="shared" si="38"/>
        <v>1.6431207272727271</v>
      </c>
      <c r="BI66" s="67">
        <f t="shared" si="39"/>
        <v>0.13144965818181814</v>
      </c>
      <c r="BJ66" s="67">
        <f t="shared" si="40"/>
        <v>6.572482909090907E-2</v>
      </c>
      <c r="BK66" s="67">
        <f t="shared" si="41"/>
        <v>0.76678967272727261</v>
      </c>
      <c r="BL66" s="67">
        <f t="shared" si="42"/>
        <v>0.28480759272727268</v>
      </c>
      <c r="BM66" s="67">
        <f t="shared" si="43"/>
        <v>9.4205588363636341</v>
      </c>
      <c r="BN66" s="67">
        <f t="shared" si="44"/>
        <v>0.37244069818181813</v>
      </c>
      <c r="BO66" s="67">
        <f t="shared" si="45"/>
        <v>12.684892014545451</v>
      </c>
      <c r="BP66" s="67">
        <f t="shared" si="46"/>
        <v>18.249594210909088</v>
      </c>
      <c r="BQ66" s="67">
        <f t="shared" si="47"/>
        <v>3.0452504145454542</v>
      </c>
      <c r="BR66" s="67">
        <f t="shared" si="48"/>
        <v>1.8402952145454543</v>
      </c>
      <c r="BS66" s="67">
        <f t="shared" si="49"/>
        <v>0.72297311999999991</v>
      </c>
      <c r="BT66" s="67">
        <f t="shared" si="50"/>
        <v>0</v>
      </c>
      <c r="BU66" s="67">
        <f t="shared" si="51"/>
        <v>8.7852188218181801</v>
      </c>
      <c r="BV66" s="67">
        <f t="shared" si="52"/>
        <v>32.643331781818176</v>
      </c>
      <c r="BW66" s="67">
        <f t="shared" si="53"/>
        <v>159.6456098618182</v>
      </c>
      <c r="BX66" s="67">
        <f t="shared" si="17"/>
        <v>159.64560986181817</v>
      </c>
      <c r="BY66" s="67">
        <f t="shared" si="18"/>
        <v>868.72997349818183</v>
      </c>
      <c r="BZ66" s="67">
        <f t="shared" si="54"/>
        <v>115.19</v>
      </c>
      <c r="CA66" s="70">
        <f t="shared" si="67"/>
        <v>3</v>
      </c>
      <c r="CB66" s="82">
        <f t="shared" si="20"/>
        <v>12.25</v>
      </c>
      <c r="CC66" s="20">
        <f t="shared" si="21"/>
        <v>3.4188034188034218</v>
      </c>
      <c r="CD66" s="69">
        <f t="shared" si="55"/>
        <v>36.421195675151552</v>
      </c>
      <c r="CE66" s="20">
        <f t="shared" si="22"/>
        <v>8.6609686609686669</v>
      </c>
      <c r="CF66" s="73">
        <f t="shared" si="68"/>
        <v>92.267029043717244</v>
      </c>
      <c r="CG66" s="20">
        <f t="shared" si="24"/>
        <v>1.8803418803418819</v>
      </c>
      <c r="CH66" s="67">
        <f t="shared" si="56"/>
        <v>20.031657621333352</v>
      </c>
      <c r="CI66" s="67">
        <f t="shared" si="57"/>
        <v>81.400000000000006</v>
      </c>
      <c r="CJ66" s="67">
        <f t="shared" si="58"/>
        <v>345.30988234020219</v>
      </c>
      <c r="CK66" s="74">
        <f t="shared" si="59"/>
        <v>1214.039855838384</v>
      </c>
    </row>
    <row r="67" spans="1:89" ht="15" customHeight="1">
      <c r="A67" s="84" t="str">
        <f>[2]CCT!D74</f>
        <v>Sethac Norte de Minas</v>
      </c>
      <c r="B67" s="76" t="str">
        <f>[2]CCT!C74</f>
        <v>Monte Azul</v>
      </c>
      <c r="C67" s="18"/>
      <c r="D67" s="77"/>
      <c r="E67" s="17">
        <f t="shared" si="0"/>
        <v>0</v>
      </c>
      <c r="F67" s="78"/>
      <c r="G67" s="17"/>
      <c r="H67" s="77">
        <f t="shared" si="1"/>
        <v>0</v>
      </c>
      <c r="I67" s="18"/>
      <c r="J67" s="77"/>
      <c r="K67" s="17">
        <f t="shared" si="2"/>
        <v>0</v>
      </c>
      <c r="L67" s="18"/>
      <c r="M67" s="77"/>
      <c r="N67" s="17">
        <f t="shared" si="3"/>
        <v>0</v>
      </c>
      <c r="O67" s="21">
        <f>[2]CCT!N74</f>
        <v>1</v>
      </c>
      <c r="P67" s="77">
        <f>[2]CCT!M74</f>
        <v>212.14</v>
      </c>
      <c r="Q67" s="80">
        <f t="shared" si="4"/>
        <v>212.14</v>
      </c>
      <c r="R67" s="66">
        <f t="shared" si="25"/>
        <v>1</v>
      </c>
      <c r="S67" s="67">
        <f t="shared" si="26"/>
        <v>212.14</v>
      </c>
      <c r="T67" s="19"/>
      <c r="U67" s="19"/>
      <c r="V67" s="19"/>
      <c r="W67" s="19"/>
      <c r="X67" s="19"/>
      <c r="Y67" s="19"/>
      <c r="Z67" s="19"/>
      <c r="AA67" s="68">
        <f t="shared" si="27"/>
        <v>6.9427636363636358</v>
      </c>
      <c r="AB67" s="67">
        <f t="shared" si="60"/>
        <v>219.08276363636361</v>
      </c>
      <c r="AC67" s="67"/>
      <c r="AD67" s="67">
        <f>(VLOOKUP('Resumo Geral limpeza imposto cl'!A67,VATOTAL,6,FALSE)*20-1)*R67</f>
        <v>279</v>
      </c>
      <c r="AE67" s="67">
        <f t="shared" si="62"/>
        <v>111.27160000000001</v>
      </c>
      <c r="AF67" s="67"/>
      <c r="AG67" s="67">
        <f t="shared" si="28"/>
        <v>3.12</v>
      </c>
      <c r="AH67" s="67">
        <f t="shared" si="63"/>
        <v>28.19</v>
      </c>
      <c r="AI67" s="67">
        <f t="shared" si="64"/>
        <v>0</v>
      </c>
      <c r="AJ67" s="67">
        <f t="shared" si="65"/>
        <v>0</v>
      </c>
      <c r="AK67" s="67">
        <v>0</v>
      </c>
      <c r="AL67" s="67">
        <f t="shared" si="29"/>
        <v>421.58160000000004</v>
      </c>
      <c r="AM67" s="67">
        <f>C67*'[2]Uniforme Limpeza'!$Z$10+F67*'[2]Uniforme Limpeza'!$Z$11+I67*'[2]Uniforme Limpeza'!$Z$12+L67*'[2]Uniforme Limpeza'!$Z$12+O67*'[2]Uniforme Limpeza'!$Z$12</f>
        <v>39.76</v>
      </c>
      <c r="AN67" s="67">
        <f>I67*'[2]Materiais de Consumo'!$F$33+L67*'[2]Materiais de Consumo'!$F$34+O67*'[2]Materiais de Consumo'!$F$35</f>
        <v>10.32</v>
      </c>
      <c r="AO67" s="67">
        <f>'[2]Equipamentos  TOTAL'!$H$19*'Resumo Geral limpeza imposto cl'!F67+'Resumo Geral limpeza imposto cl'!I67*'[2]Equipamentos  TOTAL'!$I$11+'[2]Equipamentos  TOTAL'!$I$12*'Resumo Geral limpeza imposto cl'!L67+'Resumo Geral limpeza imposto cl'!O67*'[2]Equipamentos  TOTAL'!$I$13</f>
        <v>1.47</v>
      </c>
      <c r="AP67" s="67">
        <f>(I67*'[2]PRODUTOS DE LIMPEZA'!$I$36+L67*'[2]PRODUTOS DE LIMPEZA'!$I$37+O67*'[2]PRODUTOS DE LIMPEZA'!$I$38)</f>
        <v>45.06</v>
      </c>
      <c r="AQ67" s="67">
        <f t="shared" si="30"/>
        <v>96.61</v>
      </c>
      <c r="AR67" s="19">
        <f t="shared" si="31"/>
        <v>43.816552727272722</v>
      </c>
      <c r="AS67" s="19">
        <f t="shared" si="8"/>
        <v>3.2862414545454541</v>
      </c>
      <c r="AT67" s="81">
        <f t="shared" si="9"/>
        <v>2.1908276363636361</v>
      </c>
      <c r="AU67" s="19">
        <f t="shared" si="10"/>
        <v>0.43816552727272723</v>
      </c>
      <c r="AV67" s="81">
        <f t="shared" si="11"/>
        <v>5.4770690909090902</v>
      </c>
      <c r="AW67" s="19">
        <f t="shared" si="12"/>
        <v>17.526621090909089</v>
      </c>
      <c r="AX67" s="81">
        <f t="shared" si="13"/>
        <v>6.5724829090909083</v>
      </c>
      <c r="AY67" s="19">
        <f t="shared" si="14"/>
        <v>1.3144965818181817</v>
      </c>
      <c r="AZ67" s="19">
        <f t="shared" ref="AZ67:AZ110" si="69">SUM(AR67:AY67)</f>
        <v>80.622457018181805</v>
      </c>
      <c r="BA67" s="67">
        <f t="shared" si="32"/>
        <v>18.249594210909088</v>
      </c>
      <c r="BB67" s="67">
        <f t="shared" si="33"/>
        <v>6.0905008290909084</v>
      </c>
      <c r="BC67" s="67">
        <f t="shared" si="34"/>
        <v>8.9604850327272718</v>
      </c>
      <c r="BD67" s="67">
        <f t="shared" si="35"/>
        <v>33.300580072727264</v>
      </c>
      <c r="BE67" s="67">
        <f t="shared" si="36"/>
        <v>0.28480759272727268</v>
      </c>
      <c r="BF67" s="67">
        <f t="shared" si="37"/>
        <v>0.10954138181818181</v>
      </c>
      <c r="BG67" s="67">
        <f t="shared" si="66"/>
        <v>0.39434897454545448</v>
      </c>
      <c r="BH67" s="67">
        <f t="shared" si="38"/>
        <v>1.6431207272727271</v>
      </c>
      <c r="BI67" s="67">
        <f t="shared" si="39"/>
        <v>0.13144965818181814</v>
      </c>
      <c r="BJ67" s="67">
        <f t="shared" si="40"/>
        <v>6.572482909090907E-2</v>
      </c>
      <c r="BK67" s="67">
        <f t="shared" si="41"/>
        <v>0.76678967272727261</v>
      </c>
      <c r="BL67" s="67">
        <f t="shared" si="42"/>
        <v>0.28480759272727268</v>
      </c>
      <c r="BM67" s="67">
        <f t="shared" si="43"/>
        <v>9.4205588363636341</v>
      </c>
      <c r="BN67" s="67">
        <f t="shared" si="44"/>
        <v>0.37244069818181813</v>
      </c>
      <c r="BO67" s="67">
        <f t="shared" si="45"/>
        <v>12.684892014545451</v>
      </c>
      <c r="BP67" s="67">
        <f t="shared" si="46"/>
        <v>18.249594210909088</v>
      </c>
      <c r="BQ67" s="67">
        <f t="shared" si="47"/>
        <v>3.0452504145454542</v>
      </c>
      <c r="BR67" s="67">
        <f t="shared" si="48"/>
        <v>1.8402952145454543</v>
      </c>
      <c r="BS67" s="67">
        <f t="shared" si="49"/>
        <v>0.72297311999999991</v>
      </c>
      <c r="BT67" s="67">
        <f t="shared" si="50"/>
        <v>0</v>
      </c>
      <c r="BU67" s="67">
        <f t="shared" si="51"/>
        <v>8.7852188218181801</v>
      </c>
      <c r="BV67" s="67">
        <f t="shared" si="52"/>
        <v>32.643331781818176</v>
      </c>
      <c r="BW67" s="67">
        <f t="shared" si="53"/>
        <v>159.6456098618182</v>
      </c>
      <c r="BX67" s="67">
        <f t="shared" si="17"/>
        <v>159.64560986181817</v>
      </c>
      <c r="BY67" s="67">
        <f t="shared" si="18"/>
        <v>896.91997349818189</v>
      </c>
      <c r="BZ67" s="67">
        <f t="shared" si="54"/>
        <v>115.19</v>
      </c>
      <c r="CA67" s="70">
        <f t="shared" si="67"/>
        <v>3</v>
      </c>
      <c r="CB67" s="82">
        <f t="shared" si="20"/>
        <v>12.25</v>
      </c>
      <c r="CC67" s="20">
        <f t="shared" si="21"/>
        <v>3.4188034188034218</v>
      </c>
      <c r="CD67" s="69">
        <f t="shared" si="55"/>
        <v>37.384956358912241</v>
      </c>
      <c r="CE67" s="20">
        <f t="shared" si="22"/>
        <v>8.6609686609686669</v>
      </c>
      <c r="CF67" s="73">
        <f t="shared" si="68"/>
        <v>94.708556109244327</v>
      </c>
      <c r="CG67" s="20">
        <f t="shared" si="24"/>
        <v>1.8803418803418819</v>
      </c>
      <c r="CH67" s="67">
        <f t="shared" si="56"/>
        <v>20.56172599740173</v>
      </c>
      <c r="CI67" s="67">
        <f t="shared" si="57"/>
        <v>81.400000000000006</v>
      </c>
      <c r="CJ67" s="67">
        <f t="shared" si="58"/>
        <v>349.24523846555826</v>
      </c>
      <c r="CK67" s="74">
        <f t="shared" si="59"/>
        <v>1246.1652119637401</v>
      </c>
    </row>
    <row r="68" spans="1:89" ht="15" customHeight="1">
      <c r="A68" s="84" t="str">
        <f>[2]CCT!D75</f>
        <v>Montes Claros</v>
      </c>
      <c r="B68" s="76" t="str">
        <f>[2]CCT!C75</f>
        <v>Montes Claros</v>
      </c>
      <c r="C68" s="18"/>
      <c r="D68" s="77"/>
      <c r="E68" s="17">
        <f t="shared" ref="E68:E110" si="70">C68*D68</f>
        <v>0</v>
      </c>
      <c r="F68" s="78"/>
      <c r="G68" s="17"/>
      <c r="H68" s="77">
        <f t="shared" ref="H68:H110" si="71">F68*G68</f>
        <v>0</v>
      </c>
      <c r="I68" s="21">
        <f>[2]CCT!J75</f>
        <v>5</v>
      </c>
      <c r="J68" s="77">
        <f>[2]CCT!I75</f>
        <v>876.66</v>
      </c>
      <c r="K68" s="17">
        <f t="shared" ref="K68:K110" si="72">I68*J68</f>
        <v>4383.3</v>
      </c>
      <c r="L68" s="18"/>
      <c r="M68" s="77"/>
      <c r="N68" s="17">
        <f t="shared" ref="N68:N110" si="73">L68*M68</f>
        <v>0</v>
      </c>
      <c r="O68" s="18"/>
      <c r="P68" s="77"/>
      <c r="Q68" s="80">
        <f t="shared" ref="Q68:Q110" si="74">O68*P68</f>
        <v>0</v>
      </c>
      <c r="R68" s="66">
        <f t="shared" si="25"/>
        <v>5</v>
      </c>
      <c r="S68" s="67">
        <f t="shared" si="26"/>
        <v>4383.3</v>
      </c>
      <c r="T68" s="19"/>
      <c r="U68" s="19"/>
      <c r="V68" s="19"/>
      <c r="W68" s="19"/>
      <c r="X68" s="19"/>
      <c r="Y68" s="19"/>
      <c r="Z68" s="19"/>
      <c r="AA68" s="68">
        <f t="shared" si="27"/>
        <v>143.45345454545455</v>
      </c>
      <c r="AB68" s="67">
        <f t="shared" si="60"/>
        <v>4526.7534545454546</v>
      </c>
      <c r="AC68" s="67"/>
      <c r="AD68" s="67">
        <f>(VLOOKUP('Resumo Geral limpeza imposto cl'!A68,VATOTAL,6,FALSE)*20-1)*R68</f>
        <v>1395</v>
      </c>
      <c r="AE68" s="67">
        <f t="shared" ref="AE68:AE99" si="75">(VLOOKUP(B68,valetransporte1,4,FALSE)*(2*20*R68))-(IF(S68*6%&lt;=(VLOOKUP(B68,valetransporte1,4,FALSE)*(2*20*R68)),S68*6%,VLOOKUP(B68,valetransporte1,4,FALSE)*(2*20*R68)))</f>
        <v>357.00200000000001</v>
      </c>
      <c r="AF68" s="67"/>
      <c r="AG68" s="67">
        <f t="shared" si="28"/>
        <v>15.600000000000001</v>
      </c>
      <c r="AH68" s="67">
        <f t="shared" ref="AH68:AH99" si="76">VLOOKUP(A68,VATOTAL,2,FALSE)*R68</f>
        <v>140.95000000000002</v>
      </c>
      <c r="AI68" s="67">
        <f t="shared" ref="AI68:AI99" si="77">VLOOKUP(A68,VATOTAL,3,FALSE)*R68</f>
        <v>0</v>
      </c>
      <c r="AJ68" s="67">
        <f t="shared" ref="AJ68:AJ99" si="78">VLOOKUP(A68,VATOTAL,4,FALSE)*R68</f>
        <v>0</v>
      </c>
      <c r="AK68" s="67">
        <v>0</v>
      </c>
      <c r="AL68" s="67">
        <f t="shared" ref="AL68:AL110" si="79">SUM(AC68:AK68)</f>
        <v>1908.5519999999999</v>
      </c>
      <c r="AM68" s="67">
        <f>C68*'[2]Uniforme Limpeza'!$Z$10+F68*'[2]Uniforme Limpeza'!$Z$11+I68*'[2]Uniforme Limpeza'!$Z$12+L68*'[2]Uniforme Limpeza'!$Z$12+O68*'[2]Uniforme Limpeza'!$Z$12</f>
        <v>198.79999999999998</v>
      </c>
      <c r="AN68" s="67">
        <f>I68*'[2]Materiais de Consumo'!$F$33+L68*'[2]Materiais de Consumo'!$F$34+O68*'[2]Materiais de Consumo'!$F$35</f>
        <v>206.45</v>
      </c>
      <c r="AO68" s="67">
        <f>'[2]Equipamentos  TOTAL'!$H$19*'Resumo Geral limpeza imposto cl'!F68+'Resumo Geral limpeza imposto cl'!I68*'[2]Equipamentos  TOTAL'!$I$11+'[2]Equipamentos  TOTAL'!$I$12*'Resumo Geral limpeza imposto cl'!L68+'Resumo Geral limpeza imposto cl'!O68*'[2]Equipamentos  TOTAL'!$I$13</f>
        <v>29.35</v>
      </c>
      <c r="AP68" s="67">
        <f>(I68*'[2]PRODUTOS DE LIMPEZA'!$I$36+L68*'[2]PRODUTOS DE LIMPEZA'!$I$37+O68*'[2]PRODUTOS DE LIMPEZA'!$I$38)</f>
        <v>901.25</v>
      </c>
      <c r="AQ68" s="67">
        <f t="shared" si="30"/>
        <v>1335.85</v>
      </c>
      <c r="AR68" s="19">
        <f t="shared" si="31"/>
        <v>905.35069090909099</v>
      </c>
      <c r="AS68" s="19">
        <f t="shared" ref="AS68:AS110" si="80">AB68*$AS$2</f>
        <v>67.901301818181821</v>
      </c>
      <c r="AT68" s="81">
        <f t="shared" ref="AT68:AT110" si="81">AB68*$AT$2</f>
        <v>45.267534545454545</v>
      </c>
      <c r="AU68" s="19">
        <f t="shared" ref="AU68:AU110" si="82">AB68*$AU$2</f>
        <v>9.0535069090909097</v>
      </c>
      <c r="AV68" s="81">
        <f t="shared" ref="AV68:AV110" si="83">AB68*$AV$2</f>
        <v>113.16883636363637</v>
      </c>
      <c r="AW68" s="19">
        <f t="shared" ref="AW68:AW110" si="84">AB68*$AW$2</f>
        <v>362.14027636363636</v>
      </c>
      <c r="AX68" s="81">
        <f t="shared" ref="AX68:AX110" si="85">AB68*$AX$2</f>
        <v>135.80260363636364</v>
      </c>
      <c r="AY68" s="19">
        <f t="shared" ref="AY68:AY110" si="86">AB68*$AY$2</f>
        <v>27.160520727272729</v>
      </c>
      <c r="AZ68" s="19">
        <f t="shared" si="69"/>
        <v>1665.8452712727271</v>
      </c>
      <c r="BA68" s="67">
        <f t="shared" si="32"/>
        <v>377.07856276363634</v>
      </c>
      <c r="BB68" s="67">
        <f t="shared" si="33"/>
        <v>125.84374603636363</v>
      </c>
      <c r="BC68" s="67">
        <f t="shared" si="34"/>
        <v>185.1442162909091</v>
      </c>
      <c r="BD68" s="67">
        <f t="shared" si="35"/>
        <v>688.06652509090907</v>
      </c>
      <c r="BE68" s="67">
        <f t="shared" si="36"/>
        <v>5.8847794909090911</v>
      </c>
      <c r="BF68" s="67">
        <f t="shared" si="37"/>
        <v>2.2633767272727274</v>
      </c>
      <c r="BG68" s="67">
        <f t="shared" ref="BG68:BG99" si="87">SUM(BE68:BF68)</f>
        <v>8.1481562181818177</v>
      </c>
      <c r="BH68" s="67">
        <f t="shared" si="38"/>
        <v>33.950650909090911</v>
      </c>
      <c r="BI68" s="67">
        <f t="shared" si="39"/>
        <v>2.7160520727272726</v>
      </c>
      <c r="BJ68" s="67">
        <f t="shared" si="40"/>
        <v>1.3580260363636363</v>
      </c>
      <c r="BK68" s="67">
        <f t="shared" si="41"/>
        <v>15.843637090909091</v>
      </c>
      <c r="BL68" s="67">
        <f t="shared" si="42"/>
        <v>5.8847794909090911</v>
      </c>
      <c r="BM68" s="67">
        <f t="shared" si="43"/>
        <v>194.65039854545452</v>
      </c>
      <c r="BN68" s="67">
        <f t="shared" si="44"/>
        <v>7.6954808727272725</v>
      </c>
      <c r="BO68" s="67">
        <f t="shared" si="45"/>
        <v>262.09902501818181</v>
      </c>
      <c r="BP68" s="67">
        <f t="shared" si="46"/>
        <v>377.07856276363634</v>
      </c>
      <c r="BQ68" s="67">
        <f t="shared" si="47"/>
        <v>62.921873018181813</v>
      </c>
      <c r="BR68" s="67">
        <f t="shared" si="48"/>
        <v>38.024729018181816</v>
      </c>
      <c r="BS68" s="67">
        <f t="shared" si="49"/>
        <v>14.938286400000001</v>
      </c>
      <c r="BT68" s="67">
        <f t="shared" si="50"/>
        <v>0</v>
      </c>
      <c r="BU68" s="67">
        <f t="shared" si="51"/>
        <v>181.52281352727272</v>
      </c>
      <c r="BV68" s="67">
        <f t="shared" si="52"/>
        <v>674.48626472727267</v>
      </c>
      <c r="BW68" s="67">
        <f t="shared" si="53"/>
        <v>3298.6452423272735</v>
      </c>
      <c r="BX68" s="67">
        <f t="shared" ref="BX68:BX111" si="88">SUM(BV68,BO68,BG68,BD68,AZ68)</f>
        <v>3298.6452423272726</v>
      </c>
      <c r="BY68" s="67">
        <f t="shared" ref="BY68:BY111" si="89">SUM(BX68,AQ68,AL68,AB68)</f>
        <v>11069.800696872728</v>
      </c>
      <c r="BZ68" s="67">
        <f t="shared" si="54"/>
        <v>575.95000000000005</v>
      </c>
      <c r="CA68" s="70">
        <f t="shared" ref="CA68:CA99" si="90">VLOOKUP(B68,ISS_LIMPEZA,2,FALSE)*100</f>
        <v>3</v>
      </c>
      <c r="CB68" s="82">
        <f t="shared" ref="CB68:CB110" si="91">CA68+7.6+1.65</f>
        <v>12.25</v>
      </c>
      <c r="CC68" s="20">
        <f t="shared" ref="CC68:CC110" si="92">((100/((100-CB68)%)-100)*CA68)/CB68</f>
        <v>3.4188034188034218</v>
      </c>
      <c r="CD68" s="69">
        <f t="shared" si="55"/>
        <v>412.05985288453803</v>
      </c>
      <c r="CE68" s="20">
        <f t="shared" ref="CE68:CE110" si="93">((100/((100-CB68)%)-100)*$CF$2)/CB68</f>
        <v>8.6609686609686669</v>
      </c>
      <c r="CF68" s="73">
        <f t="shared" si="68"/>
        <v>1043.8849606408296</v>
      </c>
      <c r="CG68" s="20">
        <f t="shared" ref="CG68:CG110" si="94">((100/((100-CB68)%)-100)*$CH$2)/CB68</f>
        <v>1.8803418803418819</v>
      </c>
      <c r="CH68" s="67">
        <f t="shared" si="56"/>
        <v>226.63291908649592</v>
      </c>
      <c r="CI68" s="67">
        <f t="shared" si="57"/>
        <v>407</v>
      </c>
      <c r="CJ68" s="67">
        <f t="shared" si="58"/>
        <v>2665.5277326118635</v>
      </c>
      <c r="CK68" s="74">
        <f t="shared" si="59"/>
        <v>13735.328429484591</v>
      </c>
    </row>
    <row r="69" spans="1:89" ht="15" customHeight="1">
      <c r="A69" s="84" t="str">
        <f>[2]CCT!D76</f>
        <v>Cataguases</v>
      </c>
      <c r="B69" s="76" t="str">
        <f>[2]CCT!C76</f>
        <v>Muriaé</v>
      </c>
      <c r="C69" s="18"/>
      <c r="D69" s="77"/>
      <c r="E69" s="17">
        <f t="shared" si="70"/>
        <v>0</v>
      </c>
      <c r="F69" s="78"/>
      <c r="G69" s="17"/>
      <c r="H69" s="77">
        <f t="shared" si="71"/>
        <v>0</v>
      </c>
      <c r="I69" s="18"/>
      <c r="J69" s="77"/>
      <c r="K69" s="17">
        <f t="shared" si="72"/>
        <v>0</v>
      </c>
      <c r="L69" s="21">
        <f>[2]CCT!L76</f>
        <v>1</v>
      </c>
      <c r="M69" s="77">
        <f>[2]CCT!K76</f>
        <v>424.29</v>
      </c>
      <c r="N69" s="17">
        <f t="shared" si="73"/>
        <v>424.29</v>
      </c>
      <c r="O69" s="18"/>
      <c r="P69" s="77"/>
      <c r="Q69" s="80">
        <f t="shared" si="74"/>
        <v>0</v>
      </c>
      <c r="R69" s="66">
        <f t="shared" ref="R69:R111" si="95">O69+L69+I69+F69+C69</f>
        <v>1</v>
      </c>
      <c r="S69" s="67">
        <f t="shared" ref="S69:S111" si="96">Q69+N69+K69+H69+E69</f>
        <v>424.29</v>
      </c>
      <c r="T69" s="19"/>
      <c r="U69" s="19"/>
      <c r="V69" s="19"/>
      <c r="W69" s="19"/>
      <c r="X69" s="19"/>
      <c r="Y69" s="19"/>
      <c r="Z69" s="19"/>
      <c r="AA69" s="68">
        <f t="shared" ref="AA69:AA111" si="97">(J69/220*2)*I69*$AA$2*30+(M69/110*1)*L69*$AA$2*30+(P69/55*0.5)*O69*$AA$2*30</f>
        <v>13.885854545454546</v>
      </c>
      <c r="AB69" s="67">
        <f t="shared" ref="AB69:AB109" si="98">SUM(S69:AA69)</f>
        <v>438.17585454545457</v>
      </c>
      <c r="AC69" s="67"/>
      <c r="AD69" s="67">
        <f>(VLOOKUP('Resumo Geral limpeza imposto cl'!A69,VATOTAL,6,FALSE)*20-1)*R69</f>
        <v>279</v>
      </c>
      <c r="AE69" s="67">
        <f t="shared" si="75"/>
        <v>98.542599999999993</v>
      </c>
      <c r="AF69" s="67"/>
      <c r="AG69" s="67">
        <f t="shared" ref="AG69:AG111" si="99">$AG$2*R69</f>
        <v>3.12</v>
      </c>
      <c r="AH69" s="67">
        <f t="shared" si="76"/>
        <v>32.049999999999997</v>
      </c>
      <c r="AI69" s="67">
        <f t="shared" si="77"/>
        <v>0</v>
      </c>
      <c r="AJ69" s="67">
        <f t="shared" si="78"/>
        <v>0</v>
      </c>
      <c r="AK69" s="67">
        <v>0</v>
      </c>
      <c r="AL69" s="67">
        <f t="shared" si="79"/>
        <v>412.71260000000001</v>
      </c>
      <c r="AM69" s="67">
        <f>C69*'[2]Uniforme Limpeza'!$Z$10+F69*'[2]Uniforme Limpeza'!$Z$11+I69*'[2]Uniforme Limpeza'!$Z$12+L69*'[2]Uniforme Limpeza'!$Z$12+O69*'[2]Uniforme Limpeza'!$Z$12</f>
        <v>39.76</v>
      </c>
      <c r="AN69" s="67">
        <f>I69*'[2]Materiais de Consumo'!$F$33+L69*'[2]Materiais de Consumo'!$F$34+O69*'[2]Materiais de Consumo'!$F$35</f>
        <v>20.65</v>
      </c>
      <c r="AO69" s="67">
        <f>'[2]Equipamentos  TOTAL'!$H$19*'Resumo Geral limpeza imposto cl'!F69+'Resumo Geral limpeza imposto cl'!I69*'[2]Equipamentos  TOTAL'!$I$11+'[2]Equipamentos  TOTAL'!$I$12*'Resumo Geral limpeza imposto cl'!L69+'Resumo Geral limpeza imposto cl'!O69*'[2]Equipamentos  TOTAL'!$I$13</f>
        <v>2.94</v>
      </c>
      <c r="AP69" s="67">
        <f>(I69*'[2]PRODUTOS DE LIMPEZA'!$I$36+L69*'[2]PRODUTOS DE LIMPEZA'!$I$37+O69*'[2]PRODUTOS DE LIMPEZA'!$I$38)</f>
        <v>90.13</v>
      </c>
      <c r="AQ69" s="67">
        <f t="shared" ref="AQ69:AQ110" si="100">SUM(AM69:AP69)</f>
        <v>153.47999999999999</v>
      </c>
      <c r="AR69" s="19">
        <f t="shared" ref="AR69:AR110" si="101">AB69*$AR$2</f>
        <v>87.635170909090917</v>
      </c>
      <c r="AS69" s="19">
        <f t="shared" si="80"/>
        <v>6.5726378181818186</v>
      </c>
      <c r="AT69" s="81">
        <f t="shared" si="81"/>
        <v>4.381758545454546</v>
      </c>
      <c r="AU69" s="19">
        <f t="shared" si="82"/>
        <v>0.8763517090909092</v>
      </c>
      <c r="AV69" s="81">
        <f t="shared" si="83"/>
        <v>10.954396363636365</v>
      </c>
      <c r="AW69" s="19">
        <f t="shared" si="84"/>
        <v>35.054068363636368</v>
      </c>
      <c r="AX69" s="81">
        <f t="shared" si="85"/>
        <v>13.145275636363637</v>
      </c>
      <c r="AY69" s="19">
        <f t="shared" si="86"/>
        <v>2.6290551272727276</v>
      </c>
      <c r="AZ69" s="19">
        <f t="shared" si="69"/>
        <v>161.24871447272727</v>
      </c>
      <c r="BA69" s="67">
        <f t="shared" ref="BA69:BA110" si="102">$BA$2*AB69</f>
        <v>36.500048683636365</v>
      </c>
      <c r="BB69" s="67">
        <f t="shared" ref="BB69:BB110" si="103">$BB$2*AB69</f>
        <v>12.181288756363637</v>
      </c>
      <c r="BC69" s="67">
        <f t="shared" ref="BC69:BC110" si="104">$BC$2*AB69</f>
        <v>17.921392450909092</v>
      </c>
      <c r="BD69" s="67">
        <f t="shared" ref="BD69:BD110" si="105">SUM(BA69:BC69)</f>
        <v>66.602729890909089</v>
      </c>
      <c r="BE69" s="67">
        <f t="shared" ref="BE69:BE110" si="106">$BE$2*AB69</f>
        <v>0.56962861090909089</v>
      </c>
      <c r="BF69" s="67">
        <f t="shared" ref="BF69:BF110" si="107">$BF$2*AB69</f>
        <v>0.2190879272727273</v>
      </c>
      <c r="BG69" s="67">
        <f t="shared" si="87"/>
        <v>0.78871653818181819</v>
      </c>
      <c r="BH69" s="67">
        <f t="shared" ref="BH69:BH110" si="108">$BH$2*AB69</f>
        <v>3.2863189090909093</v>
      </c>
      <c r="BI69" s="67">
        <f t="shared" ref="BI69:BI110" si="109">$BI$2*AB69</f>
        <v>0.26290551272727269</v>
      </c>
      <c r="BJ69" s="67">
        <f t="shared" ref="BJ69:BJ110" si="110">$BJ$2*AB69</f>
        <v>0.13145275636363635</v>
      </c>
      <c r="BK69" s="67">
        <f t="shared" ref="BK69:BK110" si="111">$BK$2*AB69</f>
        <v>1.5336154909090911</v>
      </c>
      <c r="BL69" s="67">
        <f t="shared" ref="BL69:BL110" si="112">$BL$2*AB69</f>
        <v>0.56962861090909089</v>
      </c>
      <c r="BM69" s="67">
        <f t="shared" ref="BM69:BM110" si="113">$BM$2*AB69</f>
        <v>18.841561745454545</v>
      </c>
      <c r="BN69" s="67">
        <f t="shared" ref="BN69:BN110" si="114">$BN$2*AB69</f>
        <v>0.74489895272727269</v>
      </c>
      <c r="BO69" s="67">
        <f t="shared" ref="BO69:BO110" si="115">SUM(BH69:BN69)</f>
        <v>25.370381978181818</v>
      </c>
      <c r="BP69" s="67">
        <f t="shared" ref="BP69:BP110" si="116">$BP$2*AB69</f>
        <v>36.500048683636365</v>
      </c>
      <c r="BQ69" s="67">
        <f t="shared" ref="BQ69:BQ110" si="117">$BQ$2*AB69</f>
        <v>6.0906443781818185</v>
      </c>
      <c r="BR69" s="67">
        <f t="shared" ref="BR69:BR110" si="118">$BR$2*AB69</f>
        <v>3.6806771781818179</v>
      </c>
      <c r="BS69" s="67">
        <f t="shared" ref="BS69:BS110" si="119">$BS$2*AB69</f>
        <v>1.4459803200000001</v>
      </c>
      <c r="BT69" s="67">
        <f t="shared" ref="BT69:BT110" si="120">$BT$2*AB69</f>
        <v>0</v>
      </c>
      <c r="BU69" s="67">
        <f t="shared" ref="BU69:BU110" si="121">$BU$2*AB69</f>
        <v>17.570851767272728</v>
      </c>
      <c r="BV69" s="67">
        <f t="shared" ref="BV69:BV110" si="122">SUM(BP69:BU69)</f>
        <v>65.288202327272728</v>
      </c>
      <c r="BW69" s="67">
        <f t="shared" ref="BW69:BW108" si="123">$BW$2*AB69</f>
        <v>319.29874520727282</v>
      </c>
      <c r="BX69" s="67">
        <f t="shared" si="88"/>
        <v>319.29874520727276</v>
      </c>
      <c r="BY69" s="67">
        <f t="shared" si="89"/>
        <v>1323.6671997527274</v>
      </c>
      <c r="BZ69" s="67">
        <f t="shared" ref="BZ69:BZ111" si="124">$BZ$2*R69</f>
        <v>115.19</v>
      </c>
      <c r="CA69" s="70">
        <f t="shared" si="90"/>
        <v>3</v>
      </c>
      <c r="CB69" s="82">
        <f t="shared" si="91"/>
        <v>12.25</v>
      </c>
      <c r="CC69" s="20">
        <f t="shared" si="92"/>
        <v>3.4188034188034218</v>
      </c>
      <c r="CD69" s="69">
        <f t="shared" ref="CD69:CD110" si="125">((BY69+BZ69+CI69)*CC69)%</f>
        <v>51.974605119751416</v>
      </c>
      <c r="CE69" s="20">
        <f t="shared" si="93"/>
        <v>8.6609686609686669</v>
      </c>
      <c r="CF69" s="73">
        <f t="shared" si="68"/>
        <v>131.66899963670355</v>
      </c>
      <c r="CG69" s="20">
        <f t="shared" si="94"/>
        <v>1.8803418803418819</v>
      </c>
      <c r="CH69" s="67">
        <f t="shared" ref="CH69:CH110" si="126">((BY69+BZ69+CI69)*CG69)%</f>
        <v>28.586032815863277</v>
      </c>
      <c r="CI69" s="67">
        <f t="shared" ref="CI69:CI111" si="127">$CI$2*R69</f>
        <v>81.400000000000006</v>
      </c>
      <c r="CJ69" s="67">
        <f t="shared" ref="CJ69:CJ110" si="128">BZ69+CD69+CF69+CH69+CI69</f>
        <v>408.81963757231824</v>
      </c>
      <c r="CK69" s="74">
        <f t="shared" ref="CK69:CK109" si="129">CJ69+BY69</f>
        <v>1732.4868373250456</v>
      </c>
    </row>
    <row r="70" spans="1:89" ht="15" customHeight="1">
      <c r="A70" s="84" t="str">
        <f>[2]CCT!D77</f>
        <v>Sind - Asseio</v>
      </c>
      <c r="B70" s="76" t="str">
        <f>[2]CCT!C77</f>
        <v>Nova Lima</v>
      </c>
      <c r="C70" s="18"/>
      <c r="D70" s="77"/>
      <c r="E70" s="17">
        <f t="shared" si="70"/>
        <v>0</v>
      </c>
      <c r="F70" s="78"/>
      <c r="G70" s="17"/>
      <c r="H70" s="77">
        <f t="shared" si="71"/>
        <v>0</v>
      </c>
      <c r="I70" s="21">
        <f>[2]CCT!J77</f>
        <v>2</v>
      </c>
      <c r="J70" s="77">
        <f>[2]CCT!I77</f>
        <v>876.66</v>
      </c>
      <c r="K70" s="17">
        <f t="shared" si="72"/>
        <v>1753.32</v>
      </c>
      <c r="L70" s="18"/>
      <c r="M70" s="77"/>
      <c r="N70" s="17">
        <f t="shared" si="73"/>
        <v>0</v>
      </c>
      <c r="O70" s="18"/>
      <c r="P70" s="77"/>
      <c r="Q70" s="80">
        <f t="shared" si="74"/>
        <v>0</v>
      </c>
      <c r="R70" s="66">
        <f t="shared" si="95"/>
        <v>2</v>
      </c>
      <c r="S70" s="67">
        <f t="shared" si="96"/>
        <v>1753.32</v>
      </c>
      <c r="T70" s="19"/>
      <c r="U70" s="19"/>
      <c r="V70" s="19"/>
      <c r="W70" s="19"/>
      <c r="X70" s="19"/>
      <c r="Y70" s="19"/>
      <c r="Z70" s="19"/>
      <c r="AA70" s="68">
        <f t="shared" si="97"/>
        <v>57.381381818181815</v>
      </c>
      <c r="AB70" s="67">
        <f t="shared" si="98"/>
        <v>1810.7013818181817</v>
      </c>
      <c r="AC70" s="67"/>
      <c r="AD70" s="67">
        <f>(VLOOKUP('Resumo Geral limpeza imposto cl'!A70,VATOTAL,6,FALSE)*20-1)*R70</f>
        <v>558</v>
      </c>
      <c r="AE70" s="67">
        <f t="shared" si="75"/>
        <v>142.80080000000001</v>
      </c>
      <c r="AF70" s="67"/>
      <c r="AG70" s="67">
        <f t="shared" si="99"/>
        <v>6.24</v>
      </c>
      <c r="AH70" s="67">
        <f t="shared" si="76"/>
        <v>0</v>
      </c>
      <c r="AI70" s="67">
        <f t="shared" si="77"/>
        <v>16.86</v>
      </c>
      <c r="AJ70" s="67">
        <f t="shared" si="78"/>
        <v>82.06</v>
      </c>
      <c r="AK70" s="67">
        <v>0</v>
      </c>
      <c r="AL70" s="67">
        <f t="shared" si="79"/>
        <v>805.96080000000006</v>
      </c>
      <c r="AM70" s="67">
        <f>C70*'[2]Uniforme Limpeza'!$Z$10+F70*'[2]Uniforme Limpeza'!$Z$11+I70*'[2]Uniforme Limpeza'!$Z$12+L70*'[2]Uniforme Limpeza'!$Z$12+O70*'[2]Uniforme Limpeza'!$Z$12</f>
        <v>79.52</v>
      </c>
      <c r="AN70" s="67">
        <f>I70*'[2]Materiais de Consumo'!$F$33+L70*'[2]Materiais de Consumo'!$F$34+O70*'[2]Materiais de Consumo'!$F$35</f>
        <v>82.58</v>
      </c>
      <c r="AO70" s="67">
        <f>'[2]Equipamentos  TOTAL'!$H$19*'Resumo Geral limpeza imposto cl'!F70+'Resumo Geral limpeza imposto cl'!I70*'[2]Equipamentos  TOTAL'!$I$11+'[2]Equipamentos  TOTAL'!$I$12*'Resumo Geral limpeza imposto cl'!L70+'Resumo Geral limpeza imposto cl'!O70*'[2]Equipamentos  TOTAL'!$I$13</f>
        <v>11.74</v>
      </c>
      <c r="AP70" s="67">
        <f>(I70*'[2]PRODUTOS DE LIMPEZA'!$I$36+L70*'[2]PRODUTOS DE LIMPEZA'!$I$37+O70*'[2]PRODUTOS DE LIMPEZA'!$I$38)</f>
        <v>360.5</v>
      </c>
      <c r="AQ70" s="67">
        <f t="shared" si="100"/>
        <v>534.34</v>
      </c>
      <c r="AR70" s="19">
        <f t="shared" si="101"/>
        <v>362.14027636363636</v>
      </c>
      <c r="AS70" s="19">
        <f t="shared" si="80"/>
        <v>27.160520727272726</v>
      </c>
      <c r="AT70" s="81">
        <f t="shared" si="81"/>
        <v>18.107013818181819</v>
      </c>
      <c r="AU70" s="19">
        <f t="shared" si="82"/>
        <v>3.6214027636363637</v>
      </c>
      <c r="AV70" s="81">
        <f t="shared" si="83"/>
        <v>45.267534545454545</v>
      </c>
      <c r="AW70" s="19">
        <f t="shared" si="84"/>
        <v>144.85611054545456</v>
      </c>
      <c r="AX70" s="81">
        <f t="shared" si="85"/>
        <v>54.321041454545451</v>
      </c>
      <c r="AY70" s="19">
        <f t="shared" si="86"/>
        <v>10.86420829090909</v>
      </c>
      <c r="AZ70" s="19">
        <f t="shared" si="69"/>
        <v>666.33810850909106</v>
      </c>
      <c r="BA70" s="67">
        <f t="shared" si="102"/>
        <v>150.83142510545454</v>
      </c>
      <c r="BB70" s="67">
        <f t="shared" si="103"/>
        <v>50.33749841454545</v>
      </c>
      <c r="BC70" s="67">
        <f t="shared" si="104"/>
        <v>74.057686516363631</v>
      </c>
      <c r="BD70" s="67">
        <f t="shared" si="105"/>
        <v>275.22661003636364</v>
      </c>
      <c r="BE70" s="67">
        <f t="shared" si="106"/>
        <v>2.353911796363636</v>
      </c>
      <c r="BF70" s="67">
        <f t="shared" si="107"/>
        <v>0.90535069090909093</v>
      </c>
      <c r="BG70" s="67">
        <f t="shared" si="87"/>
        <v>3.2592624872727267</v>
      </c>
      <c r="BH70" s="67">
        <f t="shared" si="108"/>
        <v>13.580260363636363</v>
      </c>
      <c r="BI70" s="67">
        <f t="shared" si="109"/>
        <v>1.086420829090909</v>
      </c>
      <c r="BJ70" s="67">
        <f t="shared" si="110"/>
        <v>0.54321041454545449</v>
      </c>
      <c r="BK70" s="67">
        <f t="shared" si="111"/>
        <v>6.3374548363636363</v>
      </c>
      <c r="BL70" s="67">
        <f t="shared" si="112"/>
        <v>2.353911796363636</v>
      </c>
      <c r="BM70" s="67">
        <f t="shared" si="113"/>
        <v>77.860159418181809</v>
      </c>
      <c r="BN70" s="67">
        <f t="shared" si="114"/>
        <v>3.0781923490909087</v>
      </c>
      <c r="BO70" s="67">
        <f t="shared" si="115"/>
        <v>104.83961000727273</v>
      </c>
      <c r="BP70" s="67">
        <f t="shared" si="116"/>
        <v>150.83142510545454</v>
      </c>
      <c r="BQ70" s="67">
        <f t="shared" si="117"/>
        <v>25.168749207272725</v>
      </c>
      <c r="BR70" s="67">
        <f t="shared" si="118"/>
        <v>15.209891607272725</v>
      </c>
      <c r="BS70" s="67">
        <f t="shared" si="119"/>
        <v>5.9753145600000002</v>
      </c>
      <c r="BT70" s="67">
        <f t="shared" si="120"/>
        <v>0</v>
      </c>
      <c r="BU70" s="67">
        <f t="shared" si="121"/>
        <v>72.609125410909087</v>
      </c>
      <c r="BV70" s="67">
        <f t="shared" si="122"/>
        <v>269.79450589090908</v>
      </c>
      <c r="BW70" s="67">
        <f t="shared" si="123"/>
        <v>1319.4580969309093</v>
      </c>
      <c r="BX70" s="67">
        <f t="shared" si="88"/>
        <v>1319.4580969309091</v>
      </c>
      <c r="BY70" s="67">
        <f t="shared" si="89"/>
        <v>4470.4602787490912</v>
      </c>
      <c r="BZ70" s="67">
        <f t="shared" si="124"/>
        <v>230.38</v>
      </c>
      <c r="CA70" s="70">
        <f t="shared" si="90"/>
        <v>3</v>
      </c>
      <c r="CB70" s="82">
        <f t="shared" si="91"/>
        <v>12.25</v>
      </c>
      <c r="CC70" s="20">
        <f t="shared" si="92"/>
        <v>3.4188034188034218</v>
      </c>
      <c r="CD70" s="69">
        <f t="shared" si="125"/>
        <v>166.27830012817421</v>
      </c>
      <c r="CE70" s="20">
        <f t="shared" si="93"/>
        <v>8.6609686609686669</v>
      </c>
      <c r="CF70" s="73">
        <f t="shared" si="68"/>
        <v>421.23836032470791</v>
      </c>
      <c r="CG70" s="20">
        <f t="shared" si="94"/>
        <v>1.8803418803418819</v>
      </c>
      <c r="CH70" s="67">
        <f t="shared" si="126"/>
        <v>91.453065070495811</v>
      </c>
      <c r="CI70" s="67">
        <f t="shared" si="127"/>
        <v>162.80000000000001</v>
      </c>
      <c r="CJ70" s="67">
        <f t="shared" si="128"/>
        <v>1072.1497255233778</v>
      </c>
      <c r="CK70" s="74">
        <f t="shared" si="129"/>
        <v>5542.6100042724693</v>
      </c>
    </row>
    <row r="71" spans="1:89" ht="15" customHeight="1">
      <c r="A71" s="84" t="str">
        <f>[2]CCT!D78</f>
        <v>Alto Paranaiba</v>
      </c>
      <c r="B71" s="76" t="str">
        <f>[2]CCT!C78</f>
        <v>Nova Ponte</v>
      </c>
      <c r="C71" s="18"/>
      <c r="D71" s="77"/>
      <c r="E71" s="17">
        <f t="shared" si="70"/>
        <v>0</v>
      </c>
      <c r="F71" s="78"/>
      <c r="G71" s="17"/>
      <c r="H71" s="77">
        <f t="shared" si="71"/>
        <v>0</v>
      </c>
      <c r="I71" s="21">
        <f>[2]CCT!J78</f>
        <v>2</v>
      </c>
      <c r="J71" s="77">
        <f>[2]CCT!I78</f>
        <v>848.57</v>
      </c>
      <c r="K71" s="17">
        <f t="shared" si="72"/>
        <v>1697.14</v>
      </c>
      <c r="L71" s="18"/>
      <c r="M71" s="77"/>
      <c r="N71" s="17">
        <f t="shared" si="73"/>
        <v>0</v>
      </c>
      <c r="O71" s="18"/>
      <c r="P71" s="77"/>
      <c r="Q71" s="80">
        <f t="shared" si="74"/>
        <v>0</v>
      </c>
      <c r="R71" s="66">
        <f t="shared" si="95"/>
        <v>2</v>
      </c>
      <c r="S71" s="67">
        <f t="shared" si="96"/>
        <v>1697.14</v>
      </c>
      <c r="T71" s="19"/>
      <c r="U71" s="19"/>
      <c r="V71" s="19"/>
      <c r="W71" s="19"/>
      <c r="X71" s="19"/>
      <c r="Y71" s="19"/>
      <c r="Z71" s="19"/>
      <c r="AA71" s="68">
        <f t="shared" si="97"/>
        <v>55.542763636363631</v>
      </c>
      <c r="AB71" s="67">
        <f t="shared" si="98"/>
        <v>1752.6827636363637</v>
      </c>
      <c r="AC71" s="67"/>
      <c r="AD71" s="67">
        <f>(VLOOKUP('Resumo Geral limpeza imposto cl'!A71,VATOTAL,6,FALSE))*R71</f>
        <v>438.04</v>
      </c>
      <c r="AE71" s="67">
        <f t="shared" si="75"/>
        <v>146.17160000000001</v>
      </c>
      <c r="AF71" s="67"/>
      <c r="AG71" s="67">
        <f t="shared" si="99"/>
        <v>6.24</v>
      </c>
      <c r="AH71" s="67">
        <f t="shared" si="76"/>
        <v>38.880000000000003</v>
      </c>
      <c r="AI71" s="67">
        <f t="shared" si="77"/>
        <v>0</v>
      </c>
      <c r="AJ71" s="67">
        <f t="shared" si="78"/>
        <v>0</v>
      </c>
      <c r="AK71" s="67">
        <v>0</v>
      </c>
      <c r="AL71" s="67">
        <f t="shared" si="79"/>
        <v>629.33160000000009</v>
      </c>
      <c r="AM71" s="67">
        <f>C71*'[2]Uniforme Limpeza'!$Z$10+F71*'[2]Uniforme Limpeza'!$Z$11+I71*'[2]Uniforme Limpeza'!$Z$12+L71*'[2]Uniforme Limpeza'!$Z$12+O71*'[2]Uniforme Limpeza'!$Z$12</f>
        <v>79.52</v>
      </c>
      <c r="AN71" s="67">
        <f>I71*'[2]Materiais de Consumo'!$F$33+L71*'[2]Materiais de Consumo'!$F$34+O71*'[2]Materiais de Consumo'!$F$35</f>
        <v>82.58</v>
      </c>
      <c r="AO71" s="67">
        <f>'[2]Equipamentos  TOTAL'!$H$19*'Resumo Geral limpeza imposto cl'!F71+'Resumo Geral limpeza imposto cl'!I71*'[2]Equipamentos  TOTAL'!$I$11+'[2]Equipamentos  TOTAL'!$I$12*'Resumo Geral limpeza imposto cl'!L71+'Resumo Geral limpeza imposto cl'!O71*'[2]Equipamentos  TOTAL'!$I$13</f>
        <v>11.74</v>
      </c>
      <c r="AP71" s="67">
        <f>(I71*'[2]PRODUTOS DE LIMPEZA'!$I$36+L71*'[2]PRODUTOS DE LIMPEZA'!$I$37+O71*'[2]PRODUTOS DE LIMPEZA'!$I$38)</f>
        <v>360.5</v>
      </c>
      <c r="AQ71" s="67">
        <f t="shared" si="100"/>
        <v>534.34</v>
      </c>
      <c r="AR71" s="19">
        <f t="shared" si="101"/>
        <v>350.53655272727275</v>
      </c>
      <c r="AS71" s="19">
        <f t="shared" si="80"/>
        <v>26.290241454545455</v>
      </c>
      <c r="AT71" s="81">
        <f t="shared" si="81"/>
        <v>17.526827636363638</v>
      </c>
      <c r="AU71" s="19">
        <f t="shared" si="82"/>
        <v>3.5053655272727275</v>
      </c>
      <c r="AV71" s="81">
        <f t="shared" si="83"/>
        <v>43.817069090909094</v>
      </c>
      <c r="AW71" s="19">
        <f t="shared" si="84"/>
        <v>140.21462109090911</v>
      </c>
      <c r="AX71" s="81">
        <f t="shared" si="85"/>
        <v>52.580482909090911</v>
      </c>
      <c r="AY71" s="19">
        <f t="shared" si="86"/>
        <v>10.516096581818182</v>
      </c>
      <c r="AZ71" s="19">
        <f t="shared" si="69"/>
        <v>644.98725701818194</v>
      </c>
      <c r="BA71" s="67">
        <f t="shared" si="102"/>
        <v>145.99847421090908</v>
      </c>
      <c r="BB71" s="67">
        <f t="shared" si="103"/>
        <v>48.724580829090911</v>
      </c>
      <c r="BC71" s="67">
        <f t="shared" si="104"/>
        <v>71.684725032727272</v>
      </c>
      <c r="BD71" s="67">
        <f t="shared" si="105"/>
        <v>266.40778007272729</v>
      </c>
      <c r="BE71" s="67">
        <f t="shared" si="106"/>
        <v>2.2784875927272727</v>
      </c>
      <c r="BF71" s="67">
        <f t="shared" si="107"/>
        <v>0.87634138181818189</v>
      </c>
      <c r="BG71" s="67">
        <f t="shared" si="87"/>
        <v>3.1548289745454547</v>
      </c>
      <c r="BH71" s="67">
        <f t="shared" si="108"/>
        <v>13.145120727272728</v>
      </c>
      <c r="BI71" s="67">
        <f t="shared" si="109"/>
        <v>1.0516096581818182</v>
      </c>
      <c r="BJ71" s="67">
        <f t="shared" si="110"/>
        <v>0.52580482909090909</v>
      </c>
      <c r="BK71" s="67">
        <f t="shared" si="111"/>
        <v>6.1343896727272726</v>
      </c>
      <c r="BL71" s="67">
        <f t="shared" si="112"/>
        <v>2.2784875927272727</v>
      </c>
      <c r="BM71" s="67">
        <f t="shared" si="113"/>
        <v>75.365358836363626</v>
      </c>
      <c r="BN71" s="67">
        <f t="shared" si="114"/>
        <v>2.9795606981818179</v>
      </c>
      <c r="BO71" s="67">
        <f t="shared" si="115"/>
        <v>101.48033201454544</v>
      </c>
      <c r="BP71" s="67">
        <f t="shared" si="116"/>
        <v>145.99847421090908</v>
      </c>
      <c r="BQ71" s="67">
        <f t="shared" si="117"/>
        <v>24.362290414545456</v>
      </c>
      <c r="BR71" s="67">
        <f t="shared" si="118"/>
        <v>14.722535214545454</v>
      </c>
      <c r="BS71" s="67">
        <f t="shared" si="119"/>
        <v>5.7838531199999998</v>
      </c>
      <c r="BT71" s="67">
        <f t="shared" si="120"/>
        <v>0</v>
      </c>
      <c r="BU71" s="67">
        <f t="shared" si="121"/>
        <v>70.282578821818177</v>
      </c>
      <c r="BV71" s="67">
        <f t="shared" si="122"/>
        <v>261.14973178181816</v>
      </c>
      <c r="BW71" s="67">
        <f t="shared" si="123"/>
        <v>1277.1799298618184</v>
      </c>
      <c r="BX71" s="67">
        <f t="shared" si="88"/>
        <v>1277.1799298618184</v>
      </c>
      <c r="BY71" s="67">
        <f t="shared" si="89"/>
        <v>4193.5342934981818</v>
      </c>
      <c r="BZ71" s="67">
        <f t="shared" si="124"/>
        <v>230.38</v>
      </c>
      <c r="CA71" s="70">
        <f t="shared" si="90"/>
        <v>2</v>
      </c>
      <c r="CB71" s="82">
        <f t="shared" si="91"/>
        <v>11.25</v>
      </c>
      <c r="CC71" s="20">
        <f t="shared" si="92"/>
        <v>2.2535211267605644</v>
      </c>
      <c r="CD71" s="69">
        <f t="shared" si="125"/>
        <v>103.36257562812808</v>
      </c>
      <c r="CE71" s="20">
        <f t="shared" si="93"/>
        <v>8.5633802816901436</v>
      </c>
      <c r="CF71" s="73">
        <f t="shared" si="68"/>
        <v>392.7777873868867</v>
      </c>
      <c r="CG71" s="20">
        <f t="shared" si="94"/>
        <v>1.8591549295774654</v>
      </c>
      <c r="CH71" s="67">
        <f t="shared" si="126"/>
        <v>85.274124893205666</v>
      </c>
      <c r="CI71" s="67">
        <f t="shared" si="127"/>
        <v>162.80000000000001</v>
      </c>
      <c r="CJ71" s="67">
        <f t="shared" si="128"/>
        <v>974.59448790822034</v>
      </c>
      <c r="CK71" s="74">
        <f t="shared" si="129"/>
        <v>5168.1287814064017</v>
      </c>
    </row>
    <row r="72" spans="1:89" ht="15" customHeight="1">
      <c r="A72" s="84" t="str">
        <f>[2]CCT!D79</f>
        <v>Região de Divinopolis</v>
      </c>
      <c r="B72" s="76" t="str">
        <f>[2]CCT!C79</f>
        <v>Nova Serrana</v>
      </c>
      <c r="C72" s="18"/>
      <c r="D72" s="77"/>
      <c r="E72" s="17">
        <f t="shared" si="70"/>
        <v>0</v>
      </c>
      <c r="F72" s="78"/>
      <c r="G72" s="17"/>
      <c r="H72" s="77">
        <f t="shared" si="71"/>
        <v>0</v>
      </c>
      <c r="I72" s="18"/>
      <c r="J72" s="77"/>
      <c r="K72" s="17">
        <f t="shared" si="72"/>
        <v>0</v>
      </c>
      <c r="L72" s="18"/>
      <c r="M72" s="77"/>
      <c r="N72" s="17">
        <f t="shared" si="73"/>
        <v>0</v>
      </c>
      <c r="O72" s="21">
        <f>[2]CCT!N79</f>
        <v>1</v>
      </c>
      <c r="P72" s="77">
        <f>[2]CCT!M79</f>
        <v>212.14</v>
      </c>
      <c r="Q72" s="80">
        <f t="shared" si="74"/>
        <v>212.14</v>
      </c>
      <c r="R72" s="66">
        <f t="shared" si="95"/>
        <v>1</v>
      </c>
      <c r="S72" s="67">
        <f t="shared" si="96"/>
        <v>212.14</v>
      </c>
      <c r="T72" s="19"/>
      <c r="U72" s="19"/>
      <c r="V72" s="19"/>
      <c r="W72" s="19"/>
      <c r="X72" s="19"/>
      <c r="Y72" s="19"/>
      <c r="Z72" s="19"/>
      <c r="AA72" s="68">
        <f t="shared" si="97"/>
        <v>6.9427636363636358</v>
      </c>
      <c r="AB72" s="67">
        <f t="shared" si="98"/>
        <v>219.08276363636361</v>
      </c>
      <c r="AC72" s="67"/>
      <c r="AD72" s="67">
        <f>(VLOOKUP('Resumo Geral limpeza imposto cl'!A72,VATOTAL,6,FALSE)*20-1)*R72</f>
        <v>279</v>
      </c>
      <c r="AE72" s="67">
        <f t="shared" si="75"/>
        <v>111.27160000000001</v>
      </c>
      <c r="AF72" s="67"/>
      <c r="AG72" s="67">
        <f t="shared" si="99"/>
        <v>3.12</v>
      </c>
      <c r="AH72" s="67">
        <f t="shared" si="76"/>
        <v>28.19</v>
      </c>
      <c r="AI72" s="67">
        <f t="shared" si="77"/>
        <v>0</v>
      </c>
      <c r="AJ72" s="67">
        <f t="shared" si="78"/>
        <v>0</v>
      </c>
      <c r="AK72" s="67">
        <v>0</v>
      </c>
      <c r="AL72" s="67">
        <f t="shared" si="79"/>
        <v>421.58160000000004</v>
      </c>
      <c r="AM72" s="67">
        <f>C72*'[2]Uniforme Limpeza'!$Z$10+F72*'[2]Uniforme Limpeza'!$Z$11+I72*'[2]Uniforme Limpeza'!$Z$12+L72*'[2]Uniforme Limpeza'!$Z$12+O72*'[2]Uniforme Limpeza'!$Z$12</f>
        <v>39.76</v>
      </c>
      <c r="AN72" s="67">
        <f>I72*'[2]Materiais de Consumo'!$F$33+L72*'[2]Materiais de Consumo'!$F$34+O72*'[2]Materiais de Consumo'!$F$35</f>
        <v>10.32</v>
      </c>
      <c r="AO72" s="67">
        <f>'[2]Equipamentos  TOTAL'!$H$19*'Resumo Geral limpeza imposto cl'!F72+'Resumo Geral limpeza imposto cl'!I72*'[2]Equipamentos  TOTAL'!$I$11+'[2]Equipamentos  TOTAL'!$I$12*'Resumo Geral limpeza imposto cl'!L72+'Resumo Geral limpeza imposto cl'!O72*'[2]Equipamentos  TOTAL'!$I$13</f>
        <v>1.47</v>
      </c>
      <c r="AP72" s="67">
        <f>(I72*'[2]PRODUTOS DE LIMPEZA'!$I$36+L72*'[2]PRODUTOS DE LIMPEZA'!$I$37+O72*'[2]PRODUTOS DE LIMPEZA'!$I$38)</f>
        <v>45.06</v>
      </c>
      <c r="AQ72" s="67">
        <f t="shared" si="100"/>
        <v>96.61</v>
      </c>
      <c r="AR72" s="19">
        <f t="shared" si="101"/>
        <v>43.816552727272722</v>
      </c>
      <c r="AS72" s="19">
        <f t="shared" si="80"/>
        <v>3.2862414545454541</v>
      </c>
      <c r="AT72" s="81">
        <f t="shared" si="81"/>
        <v>2.1908276363636361</v>
      </c>
      <c r="AU72" s="19">
        <f t="shared" si="82"/>
        <v>0.43816552727272723</v>
      </c>
      <c r="AV72" s="81">
        <f t="shared" si="83"/>
        <v>5.4770690909090902</v>
      </c>
      <c r="AW72" s="19">
        <f t="shared" si="84"/>
        <v>17.526621090909089</v>
      </c>
      <c r="AX72" s="81">
        <f t="shared" si="85"/>
        <v>6.5724829090909083</v>
      </c>
      <c r="AY72" s="19">
        <f t="shared" si="86"/>
        <v>1.3144965818181817</v>
      </c>
      <c r="AZ72" s="19">
        <f t="shared" si="69"/>
        <v>80.622457018181805</v>
      </c>
      <c r="BA72" s="67">
        <f t="shared" si="102"/>
        <v>18.249594210909088</v>
      </c>
      <c r="BB72" s="67">
        <f t="shared" si="103"/>
        <v>6.0905008290909084</v>
      </c>
      <c r="BC72" s="67">
        <f t="shared" si="104"/>
        <v>8.9604850327272718</v>
      </c>
      <c r="BD72" s="67">
        <f t="shared" si="105"/>
        <v>33.300580072727264</v>
      </c>
      <c r="BE72" s="67">
        <f t="shared" si="106"/>
        <v>0.28480759272727268</v>
      </c>
      <c r="BF72" s="67">
        <f t="shared" si="107"/>
        <v>0.10954138181818181</v>
      </c>
      <c r="BG72" s="67">
        <f t="shared" si="87"/>
        <v>0.39434897454545448</v>
      </c>
      <c r="BH72" s="67">
        <f t="shared" si="108"/>
        <v>1.6431207272727271</v>
      </c>
      <c r="BI72" s="67">
        <f t="shared" si="109"/>
        <v>0.13144965818181814</v>
      </c>
      <c r="BJ72" s="67">
        <f t="shared" si="110"/>
        <v>6.572482909090907E-2</v>
      </c>
      <c r="BK72" s="67">
        <f t="shared" si="111"/>
        <v>0.76678967272727261</v>
      </c>
      <c r="BL72" s="67">
        <f t="shared" si="112"/>
        <v>0.28480759272727268</v>
      </c>
      <c r="BM72" s="67">
        <f t="shared" si="113"/>
        <v>9.4205588363636341</v>
      </c>
      <c r="BN72" s="67">
        <f t="shared" si="114"/>
        <v>0.37244069818181813</v>
      </c>
      <c r="BO72" s="67">
        <f t="shared" si="115"/>
        <v>12.684892014545451</v>
      </c>
      <c r="BP72" s="67">
        <f t="shared" si="116"/>
        <v>18.249594210909088</v>
      </c>
      <c r="BQ72" s="67">
        <f t="shared" si="117"/>
        <v>3.0452504145454542</v>
      </c>
      <c r="BR72" s="67">
        <f t="shared" si="118"/>
        <v>1.8402952145454543</v>
      </c>
      <c r="BS72" s="67">
        <f t="shared" si="119"/>
        <v>0.72297311999999991</v>
      </c>
      <c r="BT72" s="67">
        <f t="shared" si="120"/>
        <v>0</v>
      </c>
      <c r="BU72" s="67">
        <f t="shared" si="121"/>
        <v>8.7852188218181801</v>
      </c>
      <c r="BV72" s="67">
        <f t="shared" si="122"/>
        <v>32.643331781818176</v>
      </c>
      <c r="BW72" s="67">
        <f t="shared" si="123"/>
        <v>159.6456098618182</v>
      </c>
      <c r="BX72" s="67">
        <f t="shared" si="88"/>
        <v>159.64560986181817</v>
      </c>
      <c r="BY72" s="67">
        <f t="shared" si="89"/>
        <v>896.91997349818189</v>
      </c>
      <c r="BZ72" s="67">
        <f t="shared" si="124"/>
        <v>115.19</v>
      </c>
      <c r="CA72" s="70">
        <f t="shared" si="90"/>
        <v>2</v>
      </c>
      <c r="CB72" s="82">
        <f t="shared" si="91"/>
        <v>11.25</v>
      </c>
      <c r="CC72" s="20">
        <f t="shared" si="92"/>
        <v>2.2535211267605644</v>
      </c>
      <c r="CD72" s="69">
        <f t="shared" si="125"/>
        <v>24.642478276015382</v>
      </c>
      <c r="CE72" s="20">
        <f t="shared" si="93"/>
        <v>8.5633802816901436</v>
      </c>
      <c r="CF72" s="73">
        <f t="shared" si="68"/>
        <v>93.641417448858434</v>
      </c>
      <c r="CG72" s="20">
        <f t="shared" si="94"/>
        <v>1.8591549295774654</v>
      </c>
      <c r="CH72" s="67">
        <f t="shared" si="126"/>
        <v>20.330044577712687</v>
      </c>
      <c r="CI72" s="67">
        <f t="shared" si="127"/>
        <v>81.400000000000006</v>
      </c>
      <c r="CJ72" s="67">
        <f t="shared" si="128"/>
        <v>335.20394030258649</v>
      </c>
      <c r="CK72" s="74">
        <f t="shared" si="129"/>
        <v>1232.1239138007684</v>
      </c>
    </row>
    <row r="73" spans="1:89" ht="15" customHeight="1">
      <c r="A73" s="84" t="str">
        <f>[2]CCT!D80</f>
        <v>Região de Divinopolis</v>
      </c>
      <c r="B73" s="76" t="str">
        <f>[2]CCT!C80</f>
        <v>Oliveira</v>
      </c>
      <c r="C73" s="18"/>
      <c r="D73" s="77"/>
      <c r="E73" s="17">
        <f t="shared" si="70"/>
        <v>0</v>
      </c>
      <c r="F73" s="78"/>
      <c r="G73" s="17"/>
      <c r="H73" s="77">
        <f t="shared" si="71"/>
        <v>0</v>
      </c>
      <c r="I73" s="18"/>
      <c r="J73" s="77"/>
      <c r="K73" s="17">
        <f t="shared" si="72"/>
        <v>0</v>
      </c>
      <c r="L73" s="21">
        <f>[2]CCT!L80</f>
        <v>1</v>
      </c>
      <c r="M73" s="77">
        <f>[2]CCT!K80</f>
        <v>424.29</v>
      </c>
      <c r="N73" s="17">
        <f t="shared" si="73"/>
        <v>424.29</v>
      </c>
      <c r="O73" s="18"/>
      <c r="P73" s="77"/>
      <c r="Q73" s="80">
        <f t="shared" si="74"/>
        <v>0</v>
      </c>
      <c r="R73" s="66">
        <f t="shared" si="95"/>
        <v>1</v>
      </c>
      <c r="S73" s="67">
        <f t="shared" si="96"/>
        <v>424.29</v>
      </c>
      <c r="T73" s="19"/>
      <c r="U73" s="19"/>
      <c r="V73" s="19"/>
      <c r="W73" s="19"/>
      <c r="X73" s="19"/>
      <c r="Y73" s="19"/>
      <c r="Z73" s="19"/>
      <c r="AA73" s="68">
        <f t="shared" si="97"/>
        <v>13.885854545454546</v>
      </c>
      <c r="AB73" s="67">
        <f t="shared" si="98"/>
        <v>438.17585454545457</v>
      </c>
      <c r="AC73" s="67"/>
      <c r="AD73" s="67">
        <f>(VLOOKUP('Resumo Geral limpeza imposto cl'!A73,VATOTAL,6,FALSE)*20-1)*R73</f>
        <v>279</v>
      </c>
      <c r="AE73" s="67">
        <f t="shared" si="75"/>
        <v>98.542599999999993</v>
      </c>
      <c r="AF73" s="67"/>
      <c r="AG73" s="67">
        <f t="shared" si="99"/>
        <v>3.12</v>
      </c>
      <c r="AH73" s="67">
        <f t="shared" si="76"/>
        <v>28.19</v>
      </c>
      <c r="AI73" s="67">
        <f t="shared" si="77"/>
        <v>0</v>
      </c>
      <c r="AJ73" s="67">
        <f t="shared" si="78"/>
        <v>0</v>
      </c>
      <c r="AK73" s="67">
        <v>0</v>
      </c>
      <c r="AL73" s="67">
        <f t="shared" si="79"/>
        <v>408.8526</v>
      </c>
      <c r="AM73" s="67">
        <f>C73*'[2]Uniforme Limpeza'!$Z$10+F73*'[2]Uniforme Limpeza'!$Z$11+I73*'[2]Uniforme Limpeza'!$Z$12+L73*'[2]Uniforme Limpeza'!$Z$12+O73*'[2]Uniforme Limpeza'!$Z$12</f>
        <v>39.76</v>
      </c>
      <c r="AN73" s="67">
        <f>I73*'[2]Materiais de Consumo'!$F$33+L73*'[2]Materiais de Consumo'!$F$34+O73*'[2]Materiais de Consumo'!$F$35</f>
        <v>20.65</v>
      </c>
      <c r="AO73" s="67">
        <f>'[2]Equipamentos  TOTAL'!$H$19*'Resumo Geral limpeza imposto cl'!F73+'Resumo Geral limpeza imposto cl'!I73*'[2]Equipamentos  TOTAL'!$I$11+'[2]Equipamentos  TOTAL'!$I$12*'Resumo Geral limpeza imposto cl'!L73+'Resumo Geral limpeza imposto cl'!O73*'[2]Equipamentos  TOTAL'!$I$13</f>
        <v>2.94</v>
      </c>
      <c r="AP73" s="67">
        <f>(I73*'[2]PRODUTOS DE LIMPEZA'!$I$36+L73*'[2]PRODUTOS DE LIMPEZA'!$I$37+O73*'[2]PRODUTOS DE LIMPEZA'!$I$38)</f>
        <v>90.13</v>
      </c>
      <c r="AQ73" s="67">
        <f t="shared" si="100"/>
        <v>153.47999999999999</v>
      </c>
      <c r="AR73" s="19">
        <f t="shared" si="101"/>
        <v>87.635170909090917</v>
      </c>
      <c r="AS73" s="19">
        <f t="shared" si="80"/>
        <v>6.5726378181818186</v>
      </c>
      <c r="AT73" s="81">
        <f t="shared" si="81"/>
        <v>4.381758545454546</v>
      </c>
      <c r="AU73" s="19">
        <f t="shared" si="82"/>
        <v>0.8763517090909092</v>
      </c>
      <c r="AV73" s="81">
        <f t="shared" si="83"/>
        <v>10.954396363636365</v>
      </c>
      <c r="AW73" s="19">
        <f t="shared" si="84"/>
        <v>35.054068363636368</v>
      </c>
      <c r="AX73" s="81">
        <f t="shared" si="85"/>
        <v>13.145275636363637</v>
      </c>
      <c r="AY73" s="19">
        <f t="shared" si="86"/>
        <v>2.6290551272727276</v>
      </c>
      <c r="AZ73" s="19">
        <f t="shared" si="69"/>
        <v>161.24871447272727</v>
      </c>
      <c r="BA73" s="67">
        <f t="shared" si="102"/>
        <v>36.500048683636365</v>
      </c>
      <c r="BB73" s="67">
        <f t="shared" si="103"/>
        <v>12.181288756363637</v>
      </c>
      <c r="BC73" s="67">
        <f t="shared" si="104"/>
        <v>17.921392450909092</v>
      </c>
      <c r="BD73" s="67">
        <f t="shared" si="105"/>
        <v>66.602729890909089</v>
      </c>
      <c r="BE73" s="67">
        <f t="shared" si="106"/>
        <v>0.56962861090909089</v>
      </c>
      <c r="BF73" s="67">
        <f t="shared" si="107"/>
        <v>0.2190879272727273</v>
      </c>
      <c r="BG73" s="67">
        <f t="shared" si="87"/>
        <v>0.78871653818181819</v>
      </c>
      <c r="BH73" s="67">
        <f t="shared" si="108"/>
        <v>3.2863189090909093</v>
      </c>
      <c r="BI73" s="67">
        <f t="shared" si="109"/>
        <v>0.26290551272727269</v>
      </c>
      <c r="BJ73" s="67">
        <f t="shared" si="110"/>
        <v>0.13145275636363635</v>
      </c>
      <c r="BK73" s="67">
        <f t="shared" si="111"/>
        <v>1.5336154909090911</v>
      </c>
      <c r="BL73" s="67">
        <f t="shared" si="112"/>
        <v>0.56962861090909089</v>
      </c>
      <c r="BM73" s="67">
        <f t="shared" si="113"/>
        <v>18.841561745454545</v>
      </c>
      <c r="BN73" s="67">
        <f t="shared" si="114"/>
        <v>0.74489895272727269</v>
      </c>
      <c r="BO73" s="67">
        <f t="shared" si="115"/>
        <v>25.370381978181818</v>
      </c>
      <c r="BP73" s="67">
        <f t="shared" si="116"/>
        <v>36.500048683636365</v>
      </c>
      <c r="BQ73" s="67">
        <f t="shared" si="117"/>
        <v>6.0906443781818185</v>
      </c>
      <c r="BR73" s="67">
        <f t="shared" si="118"/>
        <v>3.6806771781818179</v>
      </c>
      <c r="BS73" s="67">
        <f t="shared" si="119"/>
        <v>1.4459803200000001</v>
      </c>
      <c r="BT73" s="67">
        <f t="shared" si="120"/>
        <v>0</v>
      </c>
      <c r="BU73" s="67">
        <f t="shared" si="121"/>
        <v>17.570851767272728</v>
      </c>
      <c r="BV73" s="67">
        <f t="shared" si="122"/>
        <v>65.288202327272728</v>
      </c>
      <c r="BW73" s="67">
        <f t="shared" si="123"/>
        <v>319.29874520727282</v>
      </c>
      <c r="BX73" s="67">
        <f t="shared" si="88"/>
        <v>319.29874520727276</v>
      </c>
      <c r="BY73" s="67">
        <f t="shared" si="89"/>
        <v>1319.8071997527272</v>
      </c>
      <c r="BZ73" s="67">
        <f t="shared" si="124"/>
        <v>115.19</v>
      </c>
      <c r="CA73" s="70">
        <f t="shared" si="90"/>
        <v>3</v>
      </c>
      <c r="CB73" s="82">
        <f t="shared" si="91"/>
        <v>12.25</v>
      </c>
      <c r="CC73" s="20">
        <f t="shared" si="92"/>
        <v>3.4188034188034218</v>
      </c>
      <c r="CD73" s="69">
        <f t="shared" si="125"/>
        <v>51.842639307785596</v>
      </c>
      <c r="CE73" s="20">
        <f t="shared" si="93"/>
        <v>8.6609686609686669</v>
      </c>
      <c r="CF73" s="73">
        <f t="shared" si="68"/>
        <v>131.33468624639016</v>
      </c>
      <c r="CG73" s="20">
        <f t="shared" si="94"/>
        <v>1.8803418803418819</v>
      </c>
      <c r="CH73" s="67">
        <f t="shared" si="126"/>
        <v>28.513451619282076</v>
      </c>
      <c r="CI73" s="67">
        <f t="shared" si="127"/>
        <v>81.400000000000006</v>
      </c>
      <c r="CJ73" s="67">
        <f t="shared" si="128"/>
        <v>408.28077717345786</v>
      </c>
      <c r="CK73" s="74">
        <f t="shared" si="129"/>
        <v>1728.0879769261851</v>
      </c>
    </row>
    <row r="74" spans="1:89" ht="15" customHeight="1">
      <c r="A74" s="84" t="str">
        <f>[2]CCT!D81</f>
        <v>Região de São Lourenço</v>
      </c>
      <c r="B74" s="76" t="str">
        <f>[2]CCT!C81</f>
        <v>Ouro Fino</v>
      </c>
      <c r="C74" s="18"/>
      <c r="D74" s="77"/>
      <c r="E74" s="17">
        <f t="shared" si="70"/>
        <v>0</v>
      </c>
      <c r="F74" s="78"/>
      <c r="G74" s="17"/>
      <c r="H74" s="77">
        <f t="shared" si="71"/>
        <v>0</v>
      </c>
      <c r="I74" s="18"/>
      <c r="J74" s="77"/>
      <c r="K74" s="17">
        <f t="shared" si="72"/>
        <v>0</v>
      </c>
      <c r="L74" s="18"/>
      <c r="M74" s="77"/>
      <c r="N74" s="17">
        <f t="shared" si="73"/>
        <v>0</v>
      </c>
      <c r="O74" s="21">
        <f>[2]CCT!N81</f>
        <v>1</v>
      </c>
      <c r="P74" s="77">
        <f>[2]CCT!M81</f>
        <v>212.14</v>
      </c>
      <c r="Q74" s="80">
        <f t="shared" si="74"/>
        <v>212.14</v>
      </c>
      <c r="R74" s="66">
        <f t="shared" si="95"/>
        <v>1</v>
      </c>
      <c r="S74" s="67">
        <f t="shared" si="96"/>
        <v>212.14</v>
      </c>
      <c r="T74" s="19"/>
      <c r="U74" s="19"/>
      <c r="V74" s="19"/>
      <c r="W74" s="19"/>
      <c r="X74" s="19"/>
      <c r="Y74" s="19"/>
      <c r="Z74" s="19"/>
      <c r="AA74" s="68">
        <f t="shared" si="97"/>
        <v>6.9427636363636358</v>
      </c>
      <c r="AB74" s="67">
        <f t="shared" si="98"/>
        <v>219.08276363636361</v>
      </c>
      <c r="AC74" s="67"/>
      <c r="AD74" s="67">
        <f>(VLOOKUP('Resumo Geral limpeza imposto cl'!A74,VATOTAL,6,FALSE)*20-1)*R74</f>
        <v>279</v>
      </c>
      <c r="AE74" s="67">
        <f t="shared" si="75"/>
        <v>111.27160000000001</v>
      </c>
      <c r="AF74" s="67"/>
      <c r="AG74" s="67">
        <f t="shared" si="99"/>
        <v>3.12</v>
      </c>
      <c r="AH74" s="67">
        <v>0</v>
      </c>
      <c r="AI74" s="67">
        <f t="shared" si="77"/>
        <v>0</v>
      </c>
      <c r="AJ74" s="67">
        <f t="shared" si="78"/>
        <v>0</v>
      </c>
      <c r="AK74" s="67">
        <v>0</v>
      </c>
      <c r="AL74" s="67">
        <f t="shared" si="79"/>
        <v>393.39160000000004</v>
      </c>
      <c r="AM74" s="67">
        <f>C74*'[2]Uniforme Limpeza'!$Z$10+F74*'[2]Uniforme Limpeza'!$Z$11+I74*'[2]Uniforme Limpeza'!$Z$12+L74*'[2]Uniforme Limpeza'!$Z$12+O74*'[2]Uniforme Limpeza'!$Z$12</f>
        <v>39.76</v>
      </c>
      <c r="AN74" s="67">
        <f>I74*'[2]Materiais de Consumo'!$F$33+L74*'[2]Materiais de Consumo'!$F$34+O74*'[2]Materiais de Consumo'!$F$35</f>
        <v>10.32</v>
      </c>
      <c r="AO74" s="67">
        <f>'[2]Equipamentos  TOTAL'!$H$19*'Resumo Geral limpeza imposto cl'!F74+'Resumo Geral limpeza imposto cl'!I74*'[2]Equipamentos  TOTAL'!$I$11+'[2]Equipamentos  TOTAL'!$I$12*'Resumo Geral limpeza imposto cl'!L74+'Resumo Geral limpeza imposto cl'!O74*'[2]Equipamentos  TOTAL'!$I$13</f>
        <v>1.47</v>
      </c>
      <c r="AP74" s="67">
        <f>(I74*'[2]PRODUTOS DE LIMPEZA'!$I$36+L74*'[2]PRODUTOS DE LIMPEZA'!$I$37+O74*'[2]PRODUTOS DE LIMPEZA'!$I$38)</f>
        <v>45.06</v>
      </c>
      <c r="AQ74" s="67">
        <f t="shared" si="100"/>
        <v>96.61</v>
      </c>
      <c r="AR74" s="19">
        <f t="shared" si="101"/>
        <v>43.816552727272722</v>
      </c>
      <c r="AS74" s="19">
        <f t="shared" si="80"/>
        <v>3.2862414545454541</v>
      </c>
      <c r="AT74" s="81">
        <f t="shared" si="81"/>
        <v>2.1908276363636361</v>
      </c>
      <c r="AU74" s="19">
        <f t="shared" si="82"/>
        <v>0.43816552727272723</v>
      </c>
      <c r="AV74" s="81">
        <f t="shared" si="83"/>
        <v>5.4770690909090902</v>
      </c>
      <c r="AW74" s="19">
        <f t="shared" si="84"/>
        <v>17.526621090909089</v>
      </c>
      <c r="AX74" s="81">
        <f t="shared" si="85"/>
        <v>6.5724829090909083</v>
      </c>
      <c r="AY74" s="19">
        <f t="shared" si="86"/>
        <v>1.3144965818181817</v>
      </c>
      <c r="AZ74" s="19">
        <f t="shared" si="69"/>
        <v>80.622457018181805</v>
      </c>
      <c r="BA74" s="67">
        <f t="shared" si="102"/>
        <v>18.249594210909088</v>
      </c>
      <c r="BB74" s="67">
        <f t="shared" si="103"/>
        <v>6.0905008290909084</v>
      </c>
      <c r="BC74" s="67">
        <f t="shared" si="104"/>
        <v>8.9604850327272718</v>
      </c>
      <c r="BD74" s="67">
        <f t="shared" si="105"/>
        <v>33.300580072727264</v>
      </c>
      <c r="BE74" s="67">
        <f t="shared" si="106"/>
        <v>0.28480759272727268</v>
      </c>
      <c r="BF74" s="67">
        <f t="shared" si="107"/>
        <v>0.10954138181818181</v>
      </c>
      <c r="BG74" s="67">
        <f t="shared" si="87"/>
        <v>0.39434897454545448</v>
      </c>
      <c r="BH74" s="67">
        <f t="shared" si="108"/>
        <v>1.6431207272727271</v>
      </c>
      <c r="BI74" s="67">
        <f t="shared" si="109"/>
        <v>0.13144965818181814</v>
      </c>
      <c r="BJ74" s="67">
        <f t="shared" si="110"/>
        <v>6.572482909090907E-2</v>
      </c>
      <c r="BK74" s="67">
        <f t="shared" si="111"/>
        <v>0.76678967272727261</v>
      </c>
      <c r="BL74" s="67">
        <f t="shared" si="112"/>
        <v>0.28480759272727268</v>
      </c>
      <c r="BM74" s="67">
        <f t="shared" si="113"/>
        <v>9.4205588363636341</v>
      </c>
      <c r="BN74" s="67">
        <f t="shared" si="114"/>
        <v>0.37244069818181813</v>
      </c>
      <c r="BO74" s="67">
        <f t="shared" si="115"/>
        <v>12.684892014545451</v>
      </c>
      <c r="BP74" s="67">
        <f t="shared" si="116"/>
        <v>18.249594210909088</v>
      </c>
      <c r="BQ74" s="67">
        <f t="shared" si="117"/>
        <v>3.0452504145454542</v>
      </c>
      <c r="BR74" s="67">
        <f t="shared" si="118"/>
        <v>1.8402952145454543</v>
      </c>
      <c r="BS74" s="67">
        <f t="shared" si="119"/>
        <v>0.72297311999999991</v>
      </c>
      <c r="BT74" s="67">
        <f t="shared" si="120"/>
        <v>0</v>
      </c>
      <c r="BU74" s="67">
        <f t="shared" si="121"/>
        <v>8.7852188218181801</v>
      </c>
      <c r="BV74" s="67">
        <f t="shared" si="122"/>
        <v>32.643331781818176</v>
      </c>
      <c r="BW74" s="67">
        <f t="shared" si="123"/>
        <v>159.6456098618182</v>
      </c>
      <c r="BX74" s="67">
        <f t="shared" si="88"/>
        <v>159.64560986181817</v>
      </c>
      <c r="BY74" s="67">
        <f t="shared" si="89"/>
        <v>868.72997349818183</v>
      </c>
      <c r="BZ74" s="67">
        <f t="shared" si="124"/>
        <v>115.19</v>
      </c>
      <c r="CA74" s="70">
        <f t="shared" si="90"/>
        <v>5</v>
      </c>
      <c r="CB74" s="82">
        <f t="shared" si="91"/>
        <v>14.25</v>
      </c>
      <c r="CC74" s="20">
        <f t="shared" si="92"/>
        <v>5.8309037900874632</v>
      </c>
      <c r="CD74" s="69">
        <f t="shared" si="125"/>
        <v>62.117782711264255</v>
      </c>
      <c r="CE74" s="20">
        <f t="shared" si="93"/>
        <v>8.8629737609329435</v>
      </c>
      <c r="CF74" s="73">
        <f t="shared" si="68"/>
        <v>94.41902972112166</v>
      </c>
      <c r="CG74" s="20">
        <f t="shared" si="94"/>
        <v>1.9241982507288626</v>
      </c>
      <c r="CH74" s="67">
        <f t="shared" si="126"/>
        <v>20.498868294717198</v>
      </c>
      <c r="CI74" s="67">
        <f t="shared" si="127"/>
        <v>81.400000000000006</v>
      </c>
      <c r="CJ74" s="67">
        <f t="shared" si="128"/>
        <v>373.62568072710314</v>
      </c>
      <c r="CK74" s="74">
        <f t="shared" si="129"/>
        <v>1242.355654225285</v>
      </c>
    </row>
    <row r="75" spans="1:89" ht="15" customHeight="1">
      <c r="A75" s="84" t="str">
        <f>[2]CCT!D82</f>
        <v>Região de Ouro Preto</v>
      </c>
      <c r="B75" s="76" t="str">
        <f>[2]CCT!C82</f>
        <v>Ouro Preto</v>
      </c>
      <c r="C75" s="18"/>
      <c r="D75" s="77"/>
      <c r="E75" s="17">
        <f t="shared" si="70"/>
        <v>0</v>
      </c>
      <c r="F75" s="78"/>
      <c r="G75" s="17"/>
      <c r="H75" s="77">
        <f t="shared" si="71"/>
        <v>0</v>
      </c>
      <c r="I75" s="21">
        <f>[2]CCT!J82</f>
        <v>1</v>
      </c>
      <c r="J75" s="77">
        <f>[2]CCT!I82</f>
        <v>848.57</v>
      </c>
      <c r="K75" s="17">
        <f t="shared" si="72"/>
        <v>848.57</v>
      </c>
      <c r="L75" s="18"/>
      <c r="M75" s="77"/>
      <c r="N75" s="17">
        <f t="shared" si="73"/>
        <v>0</v>
      </c>
      <c r="O75" s="18"/>
      <c r="P75" s="77"/>
      <c r="Q75" s="80">
        <f t="shared" si="74"/>
        <v>0</v>
      </c>
      <c r="R75" s="66">
        <f t="shared" si="95"/>
        <v>1</v>
      </c>
      <c r="S75" s="67">
        <f t="shared" si="96"/>
        <v>848.57</v>
      </c>
      <c r="T75" s="19"/>
      <c r="U75" s="19"/>
      <c r="V75" s="19"/>
      <c r="W75" s="19"/>
      <c r="X75" s="19"/>
      <c r="Y75" s="19"/>
      <c r="Z75" s="19"/>
      <c r="AA75" s="68">
        <f t="shared" si="97"/>
        <v>27.771381818181816</v>
      </c>
      <c r="AB75" s="67">
        <f t="shared" si="98"/>
        <v>876.34138181818184</v>
      </c>
      <c r="AC75" s="67"/>
      <c r="AD75" s="67">
        <f>(VLOOKUP('Resumo Geral limpeza imposto cl'!A75,VATOTAL,6,FALSE)*20-1)*R75</f>
        <v>279</v>
      </c>
      <c r="AE75" s="67">
        <f t="shared" si="75"/>
        <v>73.085800000000006</v>
      </c>
      <c r="AF75" s="67"/>
      <c r="AG75" s="67">
        <f t="shared" si="99"/>
        <v>3.12</v>
      </c>
      <c r="AH75" s="67">
        <f t="shared" si="76"/>
        <v>28.19</v>
      </c>
      <c r="AI75" s="67">
        <f t="shared" si="77"/>
        <v>0</v>
      </c>
      <c r="AJ75" s="67">
        <f t="shared" si="78"/>
        <v>0</v>
      </c>
      <c r="AK75" s="67">
        <v>0</v>
      </c>
      <c r="AL75" s="67">
        <f t="shared" si="79"/>
        <v>383.39580000000001</v>
      </c>
      <c r="AM75" s="67">
        <f>C75*'[2]Uniforme Limpeza'!$Z$10+F75*'[2]Uniforme Limpeza'!$Z$11+I75*'[2]Uniforme Limpeza'!$Z$12+L75*'[2]Uniforme Limpeza'!$Z$12+O75*'[2]Uniforme Limpeza'!$Z$12</f>
        <v>39.76</v>
      </c>
      <c r="AN75" s="67">
        <f>I75*'[2]Materiais de Consumo'!$F$33+L75*'[2]Materiais de Consumo'!$F$34+O75*'[2]Materiais de Consumo'!$F$35</f>
        <v>41.29</v>
      </c>
      <c r="AO75" s="67">
        <f>'[2]Equipamentos  TOTAL'!$H$19*'Resumo Geral limpeza imposto cl'!F75+'Resumo Geral limpeza imposto cl'!I75*'[2]Equipamentos  TOTAL'!$I$11+'[2]Equipamentos  TOTAL'!$I$12*'Resumo Geral limpeza imposto cl'!L75+'Resumo Geral limpeza imposto cl'!O75*'[2]Equipamentos  TOTAL'!$I$13</f>
        <v>5.87</v>
      </c>
      <c r="AP75" s="67">
        <f>(I75*'[2]PRODUTOS DE LIMPEZA'!$I$36+L75*'[2]PRODUTOS DE LIMPEZA'!$I$37+O75*'[2]PRODUTOS DE LIMPEZA'!$I$38)</f>
        <v>180.25</v>
      </c>
      <c r="AQ75" s="67">
        <f t="shared" si="100"/>
        <v>267.17</v>
      </c>
      <c r="AR75" s="19">
        <f t="shared" si="101"/>
        <v>175.26827636363637</v>
      </c>
      <c r="AS75" s="19">
        <f t="shared" si="80"/>
        <v>13.145120727272728</v>
      </c>
      <c r="AT75" s="81">
        <f t="shared" si="81"/>
        <v>8.7634138181818191</v>
      </c>
      <c r="AU75" s="19">
        <f t="shared" si="82"/>
        <v>1.7526827636363638</v>
      </c>
      <c r="AV75" s="81">
        <f t="shared" si="83"/>
        <v>21.908534545454547</v>
      </c>
      <c r="AW75" s="19">
        <f t="shared" si="84"/>
        <v>70.107310545454553</v>
      </c>
      <c r="AX75" s="81">
        <f t="shared" si="85"/>
        <v>26.290241454545455</v>
      </c>
      <c r="AY75" s="19">
        <f t="shared" si="86"/>
        <v>5.2580482909090911</v>
      </c>
      <c r="AZ75" s="19">
        <f t="shared" si="69"/>
        <v>322.49362850909097</v>
      </c>
      <c r="BA75" s="67">
        <f t="shared" si="102"/>
        <v>72.99923710545454</v>
      </c>
      <c r="BB75" s="67">
        <f t="shared" si="103"/>
        <v>24.362290414545456</v>
      </c>
      <c r="BC75" s="67">
        <f t="shared" si="104"/>
        <v>35.842362516363636</v>
      </c>
      <c r="BD75" s="67">
        <f t="shared" si="105"/>
        <v>133.20389003636365</v>
      </c>
      <c r="BE75" s="67">
        <f t="shared" si="106"/>
        <v>1.1392437963636364</v>
      </c>
      <c r="BF75" s="67">
        <f t="shared" si="107"/>
        <v>0.43817069090909094</v>
      </c>
      <c r="BG75" s="67">
        <f t="shared" si="87"/>
        <v>1.5774144872727274</v>
      </c>
      <c r="BH75" s="67">
        <f t="shared" si="108"/>
        <v>6.5725603636363639</v>
      </c>
      <c r="BI75" s="67">
        <f t="shared" si="109"/>
        <v>0.52580482909090909</v>
      </c>
      <c r="BJ75" s="67">
        <f t="shared" si="110"/>
        <v>0.26290241454545454</v>
      </c>
      <c r="BK75" s="67">
        <f t="shared" si="111"/>
        <v>3.0671948363636363</v>
      </c>
      <c r="BL75" s="67">
        <f t="shared" si="112"/>
        <v>1.1392437963636364</v>
      </c>
      <c r="BM75" s="67">
        <f t="shared" si="113"/>
        <v>37.682679418181813</v>
      </c>
      <c r="BN75" s="67">
        <f t="shared" si="114"/>
        <v>1.489780349090909</v>
      </c>
      <c r="BO75" s="67">
        <f t="shared" si="115"/>
        <v>50.74016600727272</v>
      </c>
      <c r="BP75" s="67">
        <f t="shared" si="116"/>
        <v>72.99923710545454</v>
      </c>
      <c r="BQ75" s="67">
        <f t="shared" si="117"/>
        <v>12.181145207272728</v>
      </c>
      <c r="BR75" s="67">
        <f t="shared" si="118"/>
        <v>7.361267607272727</v>
      </c>
      <c r="BS75" s="67">
        <f t="shared" si="119"/>
        <v>2.8919265599999999</v>
      </c>
      <c r="BT75" s="67">
        <f t="shared" si="120"/>
        <v>0</v>
      </c>
      <c r="BU75" s="67">
        <f t="shared" si="121"/>
        <v>35.141289410909089</v>
      </c>
      <c r="BV75" s="67">
        <f t="shared" si="122"/>
        <v>130.57486589090908</v>
      </c>
      <c r="BW75" s="67">
        <f t="shared" si="123"/>
        <v>638.58996493090922</v>
      </c>
      <c r="BX75" s="67">
        <f t="shared" si="88"/>
        <v>638.58996493090922</v>
      </c>
      <c r="BY75" s="67">
        <f t="shared" si="89"/>
        <v>2165.4971467490914</v>
      </c>
      <c r="BZ75" s="67">
        <f t="shared" si="124"/>
        <v>115.19</v>
      </c>
      <c r="CA75" s="70">
        <f t="shared" si="90"/>
        <v>3</v>
      </c>
      <c r="CB75" s="82">
        <f t="shared" si="91"/>
        <v>12.25</v>
      </c>
      <c r="CC75" s="20">
        <f t="shared" si="92"/>
        <v>3.4188034188034218</v>
      </c>
      <c r="CD75" s="69">
        <f t="shared" si="125"/>
        <v>80.755116128174137</v>
      </c>
      <c r="CE75" s="20">
        <f t="shared" si="93"/>
        <v>8.6609686609686669</v>
      </c>
      <c r="CF75" s="73">
        <f t="shared" si="68"/>
        <v>204.5796275247078</v>
      </c>
      <c r="CG75" s="20">
        <f t="shared" si="94"/>
        <v>1.8803418803418819</v>
      </c>
      <c r="CH75" s="67">
        <f t="shared" si="126"/>
        <v>44.415313870495773</v>
      </c>
      <c r="CI75" s="67">
        <f t="shared" si="127"/>
        <v>81.400000000000006</v>
      </c>
      <c r="CJ75" s="67">
        <f t="shared" si="128"/>
        <v>526.34005752337771</v>
      </c>
      <c r="CK75" s="74">
        <f t="shared" si="129"/>
        <v>2691.8372042724691</v>
      </c>
    </row>
    <row r="76" spans="1:89" ht="15" customHeight="1">
      <c r="A76" s="84" t="str">
        <f>[2]CCT!D83</f>
        <v>Fethemg Interior</v>
      </c>
      <c r="B76" s="76" t="str">
        <f>[2]CCT!C83</f>
        <v>Pará de Minas</v>
      </c>
      <c r="C76" s="18"/>
      <c r="D76" s="77"/>
      <c r="E76" s="17">
        <f t="shared" si="70"/>
        <v>0</v>
      </c>
      <c r="F76" s="78"/>
      <c r="G76" s="17"/>
      <c r="H76" s="77">
        <f t="shared" si="71"/>
        <v>0</v>
      </c>
      <c r="I76" s="21">
        <f>[2]CCT!J83</f>
        <v>1</v>
      </c>
      <c r="J76" s="77">
        <f>[2]CCT!I83</f>
        <v>848.57</v>
      </c>
      <c r="K76" s="17">
        <f t="shared" si="72"/>
        <v>848.57</v>
      </c>
      <c r="L76" s="18"/>
      <c r="M76" s="77"/>
      <c r="N76" s="17">
        <f t="shared" si="73"/>
        <v>0</v>
      </c>
      <c r="O76" s="18"/>
      <c r="P76" s="77"/>
      <c r="Q76" s="80">
        <f t="shared" si="74"/>
        <v>0</v>
      </c>
      <c r="R76" s="66">
        <f t="shared" si="95"/>
        <v>1</v>
      </c>
      <c r="S76" s="67">
        <f t="shared" si="96"/>
        <v>848.57</v>
      </c>
      <c r="T76" s="19"/>
      <c r="U76" s="19"/>
      <c r="V76" s="19"/>
      <c r="W76" s="19"/>
      <c r="X76" s="19"/>
      <c r="Y76" s="19"/>
      <c r="Z76" s="19"/>
      <c r="AA76" s="68">
        <f t="shared" si="97"/>
        <v>27.771381818181816</v>
      </c>
      <c r="AB76" s="67">
        <f t="shared" si="98"/>
        <v>876.34138181818184</v>
      </c>
      <c r="AC76" s="67"/>
      <c r="AD76" s="67">
        <f>(VLOOKUP('Resumo Geral limpeza imposto cl'!A76,VATOTAL,6,FALSE)*20-1)*R76</f>
        <v>279</v>
      </c>
      <c r="AE76" s="67">
        <f t="shared" si="75"/>
        <v>73.085800000000006</v>
      </c>
      <c r="AF76" s="67"/>
      <c r="AG76" s="67">
        <f t="shared" si="99"/>
        <v>3.12</v>
      </c>
      <c r="AH76" s="67">
        <f t="shared" si="76"/>
        <v>0</v>
      </c>
      <c r="AI76" s="67">
        <f t="shared" si="77"/>
        <v>8.43</v>
      </c>
      <c r="AJ76" s="67">
        <f t="shared" si="78"/>
        <v>0</v>
      </c>
      <c r="AK76" s="67">
        <v>0</v>
      </c>
      <c r="AL76" s="67">
        <f t="shared" si="79"/>
        <v>363.63580000000002</v>
      </c>
      <c r="AM76" s="67">
        <f>C76*'[2]Uniforme Limpeza'!$Z$10+F76*'[2]Uniforme Limpeza'!$Z$11+I76*'[2]Uniforme Limpeza'!$Z$12+L76*'[2]Uniforme Limpeza'!$Z$12+O76*'[2]Uniforme Limpeza'!$Z$12</f>
        <v>39.76</v>
      </c>
      <c r="AN76" s="67">
        <f>I76*'[2]Materiais de Consumo'!$F$33+L76*'[2]Materiais de Consumo'!$F$34+O76*'[2]Materiais de Consumo'!$F$35</f>
        <v>41.29</v>
      </c>
      <c r="AO76" s="67">
        <f>'[2]Equipamentos  TOTAL'!$H$19*'Resumo Geral limpeza imposto cl'!F76+'Resumo Geral limpeza imposto cl'!I76*'[2]Equipamentos  TOTAL'!$I$11+'[2]Equipamentos  TOTAL'!$I$12*'Resumo Geral limpeza imposto cl'!L76+'Resumo Geral limpeza imposto cl'!O76*'[2]Equipamentos  TOTAL'!$I$13</f>
        <v>5.87</v>
      </c>
      <c r="AP76" s="67">
        <f>(I76*'[2]PRODUTOS DE LIMPEZA'!$I$36+L76*'[2]PRODUTOS DE LIMPEZA'!$I$37+O76*'[2]PRODUTOS DE LIMPEZA'!$I$38)</f>
        <v>180.25</v>
      </c>
      <c r="AQ76" s="67">
        <f t="shared" si="100"/>
        <v>267.17</v>
      </c>
      <c r="AR76" s="19">
        <f t="shared" si="101"/>
        <v>175.26827636363637</v>
      </c>
      <c r="AS76" s="19">
        <f t="shared" si="80"/>
        <v>13.145120727272728</v>
      </c>
      <c r="AT76" s="81">
        <f t="shared" si="81"/>
        <v>8.7634138181818191</v>
      </c>
      <c r="AU76" s="19">
        <f t="shared" si="82"/>
        <v>1.7526827636363638</v>
      </c>
      <c r="AV76" s="81">
        <f t="shared" si="83"/>
        <v>21.908534545454547</v>
      </c>
      <c r="AW76" s="19">
        <f t="shared" si="84"/>
        <v>70.107310545454553</v>
      </c>
      <c r="AX76" s="81">
        <f t="shared" si="85"/>
        <v>26.290241454545455</v>
      </c>
      <c r="AY76" s="19">
        <f t="shared" si="86"/>
        <v>5.2580482909090911</v>
      </c>
      <c r="AZ76" s="19">
        <f t="shared" si="69"/>
        <v>322.49362850909097</v>
      </c>
      <c r="BA76" s="67">
        <f t="shared" si="102"/>
        <v>72.99923710545454</v>
      </c>
      <c r="BB76" s="67">
        <f t="shared" si="103"/>
        <v>24.362290414545456</v>
      </c>
      <c r="BC76" s="67">
        <f t="shared" si="104"/>
        <v>35.842362516363636</v>
      </c>
      <c r="BD76" s="67">
        <f t="shared" si="105"/>
        <v>133.20389003636365</v>
      </c>
      <c r="BE76" s="67">
        <f t="shared" si="106"/>
        <v>1.1392437963636364</v>
      </c>
      <c r="BF76" s="67">
        <f t="shared" si="107"/>
        <v>0.43817069090909094</v>
      </c>
      <c r="BG76" s="67">
        <f t="shared" si="87"/>
        <v>1.5774144872727274</v>
      </c>
      <c r="BH76" s="67">
        <f t="shared" si="108"/>
        <v>6.5725603636363639</v>
      </c>
      <c r="BI76" s="67">
        <f t="shared" si="109"/>
        <v>0.52580482909090909</v>
      </c>
      <c r="BJ76" s="67">
        <f t="shared" si="110"/>
        <v>0.26290241454545454</v>
      </c>
      <c r="BK76" s="67">
        <f t="shared" si="111"/>
        <v>3.0671948363636363</v>
      </c>
      <c r="BL76" s="67">
        <f t="shared" si="112"/>
        <v>1.1392437963636364</v>
      </c>
      <c r="BM76" s="67">
        <f t="shared" si="113"/>
        <v>37.682679418181813</v>
      </c>
      <c r="BN76" s="67">
        <f t="shared" si="114"/>
        <v>1.489780349090909</v>
      </c>
      <c r="BO76" s="67">
        <f t="shared" si="115"/>
        <v>50.74016600727272</v>
      </c>
      <c r="BP76" s="67">
        <f t="shared" si="116"/>
        <v>72.99923710545454</v>
      </c>
      <c r="BQ76" s="67">
        <f t="shared" si="117"/>
        <v>12.181145207272728</v>
      </c>
      <c r="BR76" s="67">
        <f t="shared" si="118"/>
        <v>7.361267607272727</v>
      </c>
      <c r="BS76" s="67">
        <f t="shared" si="119"/>
        <v>2.8919265599999999</v>
      </c>
      <c r="BT76" s="67">
        <f t="shared" si="120"/>
        <v>0</v>
      </c>
      <c r="BU76" s="67">
        <f t="shared" si="121"/>
        <v>35.141289410909089</v>
      </c>
      <c r="BV76" s="67">
        <f t="shared" si="122"/>
        <v>130.57486589090908</v>
      </c>
      <c r="BW76" s="67">
        <f t="shared" si="123"/>
        <v>638.58996493090922</v>
      </c>
      <c r="BX76" s="67">
        <f t="shared" si="88"/>
        <v>638.58996493090922</v>
      </c>
      <c r="BY76" s="67">
        <f t="shared" si="89"/>
        <v>2145.7371467490912</v>
      </c>
      <c r="BZ76" s="67">
        <f t="shared" si="124"/>
        <v>115.19</v>
      </c>
      <c r="CA76" s="70">
        <f t="shared" si="90"/>
        <v>3</v>
      </c>
      <c r="CB76" s="82">
        <f t="shared" si="91"/>
        <v>12.25</v>
      </c>
      <c r="CC76" s="20">
        <f t="shared" si="92"/>
        <v>3.4188034188034218</v>
      </c>
      <c r="CD76" s="69">
        <f t="shared" si="125"/>
        <v>80.079560572618576</v>
      </c>
      <c r="CE76" s="20">
        <f t="shared" si="93"/>
        <v>8.6609686609686669</v>
      </c>
      <c r="CF76" s="73">
        <f t="shared" si="68"/>
        <v>202.86822011730038</v>
      </c>
      <c r="CG76" s="20">
        <f t="shared" si="94"/>
        <v>1.8803418803418819</v>
      </c>
      <c r="CH76" s="67">
        <f t="shared" si="126"/>
        <v>44.043758314940213</v>
      </c>
      <c r="CI76" s="67">
        <f t="shared" si="127"/>
        <v>81.400000000000006</v>
      </c>
      <c r="CJ76" s="67">
        <f t="shared" si="128"/>
        <v>523.58153900485911</v>
      </c>
      <c r="CK76" s="74">
        <f t="shared" si="129"/>
        <v>2669.3186857539504</v>
      </c>
    </row>
    <row r="77" spans="1:89" ht="15" customHeight="1">
      <c r="A77" s="84" t="str">
        <f>[2]CCT!D84</f>
        <v>Região de São Lourenço</v>
      </c>
      <c r="B77" s="76" t="str">
        <f>[2]CCT!C84</f>
        <v>Passos</v>
      </c>
      <c r="C77" s="18"/>
      <c r="D77" s="77"/>
      <c r="E77" s="17">
        <f t="shared" si="70"/>
        <v>0</v>
      </c>
      <c r="F77" s="78"/>
      <c r="G77" s="17"/>
      <c r="H77" s="77">
        <f t="shared" si="71"/>
        <v>0</v>
      </c>
      <c r="I77" s="21">
        <f>[2]CCT!J84</f>
        <v>1</v>
      </c>
      <c r="J77" s="77">
        <f>[2]CCT!I84</f>
        <v>848.57</v>
      </c>
      <c r="K77" s="17">
        <f t="shared" si="72"/>
        <v>848.57</v>
      </c>
      <c r="L77" s="18"/>
      <c r="M77" s="77"/>
      <c r="N77" s="17">
        <f t="shared" si="73"/>
        <v>0</v>
      </c>
      <c r="O77" s="18"/>
      <c r="P77" s="77"/>
      <c r="Q77" s="80">
        <f t="shared" si="74"/>
        <v>0</v>
      </c>
      <c r="R77" s="66">
        <f t="shared" si="95"/>
        <v>1</v>
      </c>
      <c r="S77" s="67">
        <f t="shared" si="96"/>
        <v>848.57</v>
      </c>
      <c r="T77" s="19"/>
      <c r="U77" s="19"/>
      <c r="V77" s="19"/>
      <c r="W77" s="19"/>
      <c r="X77" s="19"/>
      <c r="Y77" s="19"/>
      <c r="Z77" s="19"/>
      <c r="AA77" s="68">
        <f t="shared" si="97"/>
        <v>27.771381818181816</v>
      </c>
      <c r="AB77" s="67">
        <f t="shared" si="98"/>
        <v>876.34138181818184</v>
      </c>
      <c r="AC77" s="67"/>
      <c r="AD77" s="67">
        <f>(VLOOKUP('Resumo Geral limpeza imposto cl'!A77,VATOTAL,6,FALSE)*20-1)*R77</f>
        <v>279</v>
      </c>
      <c r="AE77" s="67">
        <f t="shared" si="75"/>
        <v>73.085800000000006</v>
      </c>
      <c r="AF77" s="67"/>
      <c r="AG77" s="67">
        <f t="shared" si="99"/>
        <v>3.12</v>
      </c>
      <c r="AH77" s="67">
        <v>0</v>
      </c>
      <c r="AI77" s="67">
        <f t="shared" si="77"/>
        <v>0</v>
      </c>
      <c r="AJ77" s="67">
        <f t="shared" si="78"/>
        <v>0</v>
      </c>
      <c r="AK77" s="67">
        <v>0</v>
      </c>
      <c r="AL77" s="67">
        <f t="shared" si="79"/>
        <v>355.20580000000001</v>
      </c>
      <c r="AM77" s="67">
        <f>C77*'[2]Uniforme Limpeza'!$Z$10+F77*'[2]Uniforme Limpeza'!$Z$11+I77*'[2]Uniforme Limpeza'!$Z$12+L77*'[2]Uniforme Limpeza'!$Z$12+O77*'[2]Uniforme Limpeza'!$Z$12</f>
        <v>39.76</v>
      </c>
      <c r="AN77" s="67">
        <f>I77*'[2]Materiais de Consumo'!$F$33+L77*'[2]Materiais de Consumo'!$F$34+O77*'[2]Materiais de Consumo'!$F$35</f>
        <v>41.29</v>
      </c>
      <c r="AO77" s="67">
        <f>'[2]Equipamentos  TOTAL'!$H$19*'Resumo Geral limpeza imposto cl'!F77+'Resumo Geral limpeza imposto cl'!I77*'[2]Equipamentos  TOTAL'!$I$11+'[2]Equipamentos  TOTAL'!$I$12*'Resumo Geral limpeza imposto cl'!L77+'Resumo Geral limpeza imposto cl'!O77*'[2]Equipamentos  TOTAL'!$I$13</f>
        <v>5.87</v>
      </c>
      <c r="AP77" s="67">
        <f>(I77*'[2]PRODUTOS DE LIMPEZA'!$I$36+L77*'[2]PRODUTOS DE LIMPEZA'!$I$37+O77*'[2]PRODUTOS DE LIMPEZA'!$I$38)</f>
        <v>180.25</v>
      </c>
      <c r="AQ77" s="67">
        <f t="shared" si="100"/>
        <v>267.17</v>
      </c>
      <c r="AR77" s="19">
        <f t="shared" si="101"/>
        <v>175.26827636363637</v>
      </c>
      <c r="AS77" s="19">
        <f t="shared" si="80"/>
        <v>13.145120727272728</v>
      </c>
      <c r="AT77" s="81">
        <f t="shared" si="81"/>
        <v>8.7634138181818191</v>
      </c>
      <c r="AU77" s="19">
        <f t="shared" si="82"/>
        <v>1.7526827636363638</v>
      </c>
      <c r="AV77" s="81">
        <f t="shared" si="83"/>
        <v>21.908534545454547</v>
      </c>
      <c r="AW77" s="19">
        <f t="shared" si="84"/>
        <v>70.107310545454553</v>
      </c>
      <c r="AX77" s="81">
        <f t="shared" si="85"/>
        <v>26.290241454545455</v>
      </c>
      <c r="AY77" s="19">
        <f>AB77*$AY$2</f>
        <v>5.2580482909090911</v>
      </c>
      <c r="AZ77" s="19">
        <f t="shared" si="69"/>
        <v>322.49362850909097</v>
      </c>
      <c r="BA77" s="67">
        <f t="shared" si="102"/>
        <v>72.99923710545454</v>
      </c>
      <c r="BB77" s="67">
        <f t="shared" si="103"/>
        <v>24.362290414545456</v>
      </c>
      <c r="BC77" s="67">
        <f t="shared" si="104"/>
        <v>35.842362516363636</v>
      </c>
      <c r="BD77" s="67">
        <f t="shared" si="105"/>
        <v>133.20389003636365</v>
      </c>
      <c r="BE77" s="67">
        <f t="shared" si="106"/>
        <v>1.1392437963636364</v>
      </c>
      <c r="BF77" s="67">
        <f t="shared" si="107"/>
        <v>0.43817069090909094</v>
      </c>
      <c r="BG77" s="67">
        <f t="shared" si="87"/>
        <v>1.5774144872727274</v>
      </c>
      <c r="BH77" s="67">
        <f t="shared" si="108"/>
        <v>6.5725603636363639</v>
      </c>
      <c r="BI77" s="67">
        <f t="shared" si="109"/>
        <v>0.52580482909090909</v>
      </c>
      <c r="BJ77" s="67">
        <f t="shared" si="110"/>
        <v>0.26290241454545454</v>
      </c>
      <c r="BK77" s="67">
        <f t="shared" si="111"/>
        <v>3.0671948363636363</v>
      </c>
      <c r="BL77" s="67">
        <f t="shared" si="112"/>
        <v>1.1392437963636364</v>
      </c>
      <c r="BM77" s="67">
        <f t="shared" si="113"/>
        <v>37.682679418181813</v>
      </c>
      <c r="BN77" s="67">
        <f t="shared" si="114"/>
        <v>1.489780349090909</v>
      </c>
      <c r="BO77" s="67">
        <f t="shared" si="115"/>
        <v>50.74016600727272</v>
      </c>
      <c r="BP77" s="67">
        <f t="shared" si="116"/>
        <v>72.99923710545454</v>
      </c>
      <c r="BQ77" s="67">
        <f t="shared" si="117"/>
        <v>12.181145207272728</v>
      </c>
      <c r="BR77" s="67">
        <f t="shared" si="118"/>
        <v>7.361267607272727</v>
      </c>
      <c r="BS77" s="67">
        <f t="shared" si="119"/>
        <v>2.8919265599999999</v>
      </c>
      <c r="BT77" s="67">
        <f t="shared" si="120"/>
        <v>0</v>
      </c>
      <c r="BU77" s="67">
        <f t="shared" si="121"/>
        <v>35.141289410909089</v>
      </c>
      <c r="BV77" s="67">
        <f t="shared" si="122"/>
        <v>130.57486589090908</v>
      </c>
      <c r="BW77" s="67">
        <f t="shared" si="123"/>
        <v>638.58996493090922</v>
      </c>
      <c r="BX77" s="67">
        <f t="shared" si="88"/>
        <v>638.58996493090922</v>
      </c>
      <c r="BY77" s="67">
        <f t="shared" si="89"/>
        <v>2137.3071467490909</v>
      </c>
      <c r="BZ77" s="67">
        <f t="shared" si="124"/>
        <v>115.19</v>
      </c>
      <c r="CA77" s="70">
        <f t="shared" si="90"/>
        <v>3</v>
      </c>
      <c r="CB77" s="82">
        <f t="shared" si="91"/>
        <v>12.25</v>
      </c>
      <c r="CC77" s="20">
        <f t="shared" si="92"/>
        <v>3.4188034188034218</v>
      </c>
      <c r="CD77" s="69">
        <f t="shared" si="125"/>
        <v>79.791355444413441</v>
      </c>
      <c r="CE77" s="20">
        <f t="shared" si="93"/>
        <v>8.6609686609686669</v>
      </c>
      <c r="CF77" s="73">
        <f t="shared" si="68"/>
        <v>202.13810045918069</v>
      </c>
      <c r="CG77" s="20">
        <f t="shared" si="94"/>
        <v>1.8803418803418819</v>
      </c>
      <c r="CH77" s="67">
        <f t="shared" si="126"/>
        <v>43.885245494427387</v>
      </c>
      <c r="CI77" s="67">
        <f t="shared" si="127"/>
        <v>81.400000000000006</v>
      </c>
      <c r="CJ77" s="67">
        <f t="shared" si="128"/>
        <v>522.40470139802153</v>
      </c>
      <c r="CK77" s="74">
        <f t="shared" si="129"/>
        <v>2659.7118481471125</v>
      </c>
    </row>
    <row r="78" spans="1:89" ht="15" customHeight="1">
      <c r="A78" s="84" t="str">
        <f>[2]CCT!D85</f>
        <v>Região Uberaba</v>
      </c>
      <c r="B78" s="76" t="str">
        <f>[2]CCT!C85</f>
        <v>Patos de Minas</v>
      </c>
      <c r="C78" s="18"/>
      <c r="D78" s="77"/>
      <c r="E78" s="17">
        <f t="shared" si="70"/>
        <v>0</v>
      </c>
      <c r="F78" s="78"/>
      <c r="G78" s="17"/>
      <c r="H78" s="77">
        <f t="shared" si="71"/>
        <v>0</v>
      </c>
      <c r="I78" s="21">
        <f>[2]CCT!J85</f>
        <v>1</v>
      </c>
      <c r="J78" s="77">
        <f>[2]CCT!I85</f>
        <v>848.57</v>
      </c>
      <c r="K78" s="17">
        <f t="shared" si="72"/>
        <v>848.57</v>
      </c>
      <c r="L78" s="21">
        <f>[2]CCT!L85</f>
        <v>1</v>
      </c>
      <c r="M78" s="77">
        <f>[2]CCT!K85</f>
        <v>424.28</v>
      </c>
      <c r="N78" s="17">
        <f t="shared" si="73"/>
        <v>424.28</v>
      </c>
      <c r="O78" s="18"/>
      <c r="P78" s="77"/>
      <c r="Q78" s="80">
        <f t="shared" si="74"/>
        <v>0</v>
      </c>
      <c r="R78" s="66">
        <f t="shared" si="95"/>
        <v>2</v>
      </c>
      <c r="S78" s="67">
        <f t="shared" si="96"/>
        <v>1272.8499999999999</v>
      </c>
      <c r="T78" s="19"/>
      <c r="U78" s="19"/>
      <c r="V78" s="19"/>
      <c r="W78" s="19"/>
      <c r="X78" s="19"/>
      <c r="Y78" s="19"/>
      <c r="Z78" s="19"/>
      <c r="AA78" s="68">
        <f t="shared" si="97"/>
        <v>41.656909090909089</v>
      </c>
      <c r="AB78" s="67">
        <f t="shared" si="98"/>
        <v>1314.5069090909089</v>
      </c>
      <c r="AC78" s="67"/>
      <c r="AD78" s="67">
        <f>(VLOOKUP('Resumo Geral limpeza imposto cl'!A78,VATOTAL,6,FALSE)*20-1)*R78</f>
        <v>558</v>
      </c>
      <c r="AE78" s="67">
        <f t="shared" si="75"/>
        <v>171.62900000000002</v>
      </c>
      <c r="AF78" s="67"/>
      <c r="AG78" s="67">
        <f t="shared" si="99"/>
        <v>6.24</v>
      </c>
      <c r="AH78" s="67">
        <f t="shared" si="76"/>
        <v>56.38</v>
      </c>
      <c r="AI78" s="67">
        <f t="shared" si="77"/>
        <v>0</v>
      </c>
      <c r="AJ78" s="67">
        <f t="shared" si="78"/>
        <v>0</v>
      </c>
      <c r="AK78" s="67">
        <v>0</v>
      </c>
      <c r="AL78" s="67">
        <f t="shared" si="79"/>
        <v>792.24900000000002</v>
      </c>
      <c r="AM78" s="67">
        <f>C78*'[2]Uniforme Limpeza'!$Z$10+F78*'[2]Uniforme Limpeza'!$Z$11+I78*'[2]Uniforme Limpeza'!$Z$12+L78*'[2]Uniforme Limpeza'!$Z$12+O78*'[2]Uniforme Limpeza'!$Z$12</f>
        <v>79.52</v>
      </c>
      <c r="AN78" s="67">
        <f>I78*'[2]Materiais de Consumo'!$F$33+L78*'[2]Materiais de Consumo'!$F$34+O78*'[2]Materiais de Consumo'!$F$35</f>
        <v>61.94</v>
      </c>
      <c r="AO78" s="67">
        <f>'[2]Equipamentos  TOTAL'!$H$19*'Resumo Geral limpeza imposto cl'!F78+'Resumo Geral limpeza imposto cl'!I78*'[2]Equipamentos  TOTAL'!$I$11+'[2]Equipamentos  TOTAL'!$I$12*'Resumo Geral limpeza imposto cl'!L78+'Resumo Geral limpeza imposto cl'!O78*'[2]Equipamentos  TOTAL'!$I$13</f>
        <v>8.81</v>
      </c>
      <c r="AP78" s="67">
        <f>(I78*'[2]PRODUTOS DE LIMPEZA'!$I$36+L78*'[2]PRODUTOS DE LIMPEZA'!$I$37+O78*'[2]PRODUTOS DE LIMPEZA'!$I$38)</f>
        <v>270.38</v>
      </c>
      <c r="AQ78" s="67">
        <f t="shared" si="100"/>
        <v>420.65</v>
      </c>
      <c r="AR78" s="19">
        <f t="shared" si="101"/>
        <v>262.90138181818179</v>
      </c>
      <c r="AS78" s="19">
        <f t="shared" si="80"/>
        <v>19.717603636363634</v>
      </c>
      <c r="AT78" s="81">
        <f t="shared" si="81"/>
        <v>13.145069090909089</v>
      </c>
      <c r="AU78" s="19">
        <f t="shared" si="82"/>
        <v>2.6290138181818179</v>
      </c>
      <c r="AV78" s="81">
        <f t="shared" si="83"/>
        <v>32.862672727272724</v>
      </c>
      <c r="AW78" s="19">
        <f t="shared" si="84"/>
        <v>105.16055272727272</v>
      </c>
      <c r="AX78" s="81">
        <f t="shared" si="85"/>
        <v>39.435207272727268</v>
      </c>
      <c r="AY78" s="19">
        <f t="shared" si="86"/>
        <v>7.8870414545454537</v>
      </c>
      <c r="AZ78" s="19">
        <f t="shared" si="69"/>
        <v>483.73854254545449</v>
      </c>
      <c r="BA78" s="67">
        <f t="shared" si="102"/>
        <v>109.49842552727272</v>
      </c>
      <c r="BB78" s="67">
        <f t="shared" si="103"/>
        <v>36.543292072727269</v>
      </c>
      <c r="BC78" s="67">
        <f t="shared" si="104"/>
        <v>53.763332581818176</v>
      </c>
      <c r="BD78" s="67">
        <f t="shared" si="105"/>
        <v>199.80505018181816</v>
      </c>
      <c r="BE78" s="67">
        <f t="shared" si="106"/>
        <v>1.7088589818181816</v>
      </c>
      <c r="BF78" s="67">
        <f t="shared" si="107"/>
        <v>0.65725345454545447</v>
      </c>
      <c r="BG78" s="67">
        <f t="shared" si="87"/>
        <v>2.3661124363636361</v>
      </c>
      <c r="BH78" s="67">
        <f t="shared" si="108"/>
        <v>9.8588018181818171</v>
      </c>
      <c r="BI78" s="67">
        <f t="shared" si="109"/>
        <v>0.78870414545454526</v>
      </c>
      <c r="BJ78" s="67">
        <f t="shared" si="110"/>
        <v>0.39435207272727263</v>
      </c>
      <c r="BK78" s="67">
        <f t="shared" si="111"/>
        <v>4.6007741818181813</v>
      </c>
      <c r="BL78" s="67">
        <f t="shared" si="112"/>
        <v>1.7088589818181816</v>
      </c>
      <c r="BM78" s="67">
        <f t="shared" si="113"/>
        <v>56.523797090909078</v>
      </c>
      <c r="BN78" s="67">
        <f t="shared" si="114"/>
        <v>2.2346617454545452</v>
      </c>
      <c r="BO78" s="67">
        <f t="shared" si="115"/>
        <v>76.109950036363628</v>
      </c>
      <c r="BP78" s="67">
        <f t="shared" si="116"/>
        <v>109.49842552727272</v>
      </c>
      <c r="BQ78" s="67">
        <f t="shared" si="117"/>
        <v>18.271646036363634</v>
      </c>
      <c r="BR78" s="67">
        <f t="shared" si="118"/>
        <v>11.041858036363635</v>
      </c>
      <c r="BS78" s="67">
        <f t="shared" si="119"/>
        <v>4.3378727999999995</v>
      </c>
      <c r="BT78" s="67">
        <f t="shared" si="120"/>
        <v>0</v>
      </c>
      <c r="BU78" s="67">
        <f t="shared" si="121"/>
        <v>52.711727054545442</v>
      </c>
      <c r="BV78" s="67">
        <f t="shared" si="122"/>
        <v>195.86152945454543</v>
      </c>
      <c r="BW78" s="67">
        <f t="shared" si="123"/>
        <v>957.88118465454556</v>
      </c>
      <c r="BX78" s="67">
        <f t="shared" si="88"/>
        <v>957.88118465454534</v>
      </c>
      <c r="BY78" s="67">
        <f t="shared" si="89"/>
        <v>3485.2870937454545</v>
      </c>
      <c r="BZ78" s="67">
        <f t="shared" si="124"/>
        <v>230.38</v>
      </c>
      <c r="CA78" s="70">
        <f t="shared" si="90"/>
        <v>2</v>
      </c>
      <c r="CB78" s="82">
        <f t="shared" si="91"/>
        <v>11.25</v>
      </c>
      <c r="CC78" s="20">
        <f t="shared" si="92"/>
        <v>2.2535211267605644</v>
      </c>
      <c r="CD78" s="69">
        <f t="shared" si="125"/>
        <v>87.402075352010286</v>
      </c>
      <c r="CE78" s="20">
        <f t="shared" si="93"/>
        <v>8.5633802816901436</v>
      </c>
      <c r="CF78" s="73">
        <f t="shared" si="68"/>
        <v>332.12788633763904</v>
      </c>
      <c r="CG78" s="20">
        <f t="shared" si="94"/>
        <v>1.8591549295774654</v>
      </c>
      <c r="CH78" s="67">
        <f t="shared" si="126"/>
        <v>72.106712165408481</v>
      </c>
      <c r="CI78" s="67">
        <f t="shared" si="127"/>
        <v>162.80000000000001</v>
      </c>
      <c r="CJ78" s="67">
        <f t="shared" si="128"/>
        <v>884.81667385505784</v>
      </c>
      <c r="CK78" s="74">
        <f t="shared" si="129"/>
        <v>4370.1037676005126</v>
      </c>
    </row>
    <row r="79" spans="1:89" ht="15" customHeight="1">
      <c r="A79" s="84" t="str">
        <f>[2]CCT!D86</f>
        <v>Fethemg RM</v>
      </c>
      <c r="B79" s="76" t="str">
        <f>[2]CCT!C86</f>
        <v>Pedro Leopoldo</v>
      </c>
      <c r="C79" s="18"/>
      <c r="D79" s="77"/>
      <c r="E79" s="17">
        <f t="shared" si="70"/>
        <v>0</v>
      </c>
      <c r="F79" s="78"/>
      <c r="G79" s="17"/>
      <c r="H79" s="77">
        <f t="shared" si="71"/>
        <v>0</v>
      </c>
      <c r="I79" s="21">
        <f>[2]CCT!J86</f>
        <v>1</v>
      </c>
      <c r="J79" s="77">
        <f>[2]CCT!I86</f>
        <v>876.65</v>
      </c>
      <c r="K79" s="17">
        <f t="shared" si="72"/>
        <v>876.65</v>
      </c>
      <c r="L79" s="18"/>
      <c r="M79" s="77"/>
      <c r="N79" s="17">
        <f t="shared" si="73"/>
        <v>0</v>
      </c>
      <c r="O79" s="18"/>
      <c r="P79" s="77"/>
      <c r="Q79" s="80">
        <f t="shared" si="74"/>
        <v>0</v>
      </c>
      <c r="R79" s="66">
        <f t="shared" si="95"/>
        <v>1</v>
      </c>
      <c r="S79" s="67">
        <f t="shared" si="96"/>
        <v>876.65</v>
      </c>
      <c r="T79" s="19"/>
      <c r="U79" s="19"/>
      <c r="V79" s="19"/>
      <c r="W79" s="19"/>
      <c r="X79" s="19"/>
      <c r="Y79" s="19"/>
      <c r="Z79" s="19"/>
      <c r="AA79" s="68">
        <f t="shared" si="97"/>
        <v>28.690363636363635</v>
      </c>
      <c r="AB79" s="67">
        <f t="shared" si="98"/>
        <v>905.34036363636358</v>
      </c>
      <c r="AC79" s="67"/>
      <c r="AD79" s="67">
        <f>(VLOOKUP('Resumo Geral limpeza imposto cl'!A79,VATOTAL,6,FALSE)*20-1)*R79</f>
        <v>279</v>
      </c>
      <c r="AE79" s="67">
        <f t="shared" si="75"/>
        <v>71.40100000000001</v>
      </c>
      <c r="AF79" s="67"/>
      <c r="AG79" s="67">
        <f t="shared" si="99"/>
        <v>3.12</v>
      </c>
      <c r="AH79" s="67">
        <f t="shared" si="76"/>
        <v>0</v>
      </c>
      <c r="AI79" s="67">
        <f t="shared" si="77"/>
        <v>8.43</v>
      </c>
      <c r="AJ79" s="67">
        <f t="shared" si="78"/>
        <v>0</v>
      </c>
      <c r="AK79" s="67">
        <v>0</v>
      </c>
      <c r="AL79" s="67">
        <f t="shared" si="79"/>
        <v>361.95100000000002</v>
      </c>
      <c r="AM79" s="67">
        <f>C79*'[2]Uniforme Limpeza'!$Z$10+F79*'[2]Uniforme Limpeza'!$Z$11+I79*'[2]Uniforme Limpeza'!$Z$12+L79*'[2]Uniforme Limpeza'!$Z$12+O79*'[2]Uniforme Limpeza'!$Z$12</f>
        <v>39.76</v>
      </c>
      <c r="AN79" s="67">
        <f>I79*'[2]Materiais de Consumo'!$F$33+L79*'[2]Materiais de Consumo'!$F$34+O79*'[2]Materiais de Consumo'!$F$35</f>
        <v>41.29</v>
      </c>
      <c r="AO79" s="67">
        <f>'[2]Equipamentos  TOTAL'!$H$19*'Resumo Geral limpeza imposto cl'!F79+'Resumo Geral limpeza imposto cl'!I79*'[2]Equipamentos  TOTAL'!$I$11+'[2]Equipamentos  TOTAL'!$I$12*'Resumo Geral limpeza imposto cl'!L79+'Resumo Geral limpeza imposto cl'!O79*'[2]Equipamentos  TOTAL'!$I$13</f>
        <v>5.87</v>
      </c>
      <c r="AP79" s="67">
        <f>(I79*'[2]PRODUTOS DE LIMPEZA'!$I$36+L79*'[2]PRODUTOS DE LIMPEZA'!$I$37+O79*'[2]PRODUTOS DE LIMPEZA'!$I$38)</f>
        <v>180.25</v>
      </c>
      <c r="AQ79" s="67">
        <f t="shared" si="100"/>
        <v>267.17</v>
      </c>
      <c r="AR79" s="19">
        <f t="shared" si="101"/>
        <v>181.06807272727272</v>
      </c>
      <c r="AS79" s="19">
        <f t="shared" si="80"/>
        <v>13.580105454545453</v>
      </c>
      <c r="AT79" s="81">
        <f t="shared" si="81"/>
        <v>9.0534036363636368</v>
      </c>
      <c r="AU79" s="19">
        <f t="shared" si="82"/>
        <v>1.8106807272727272</v>
      </c>
      <c r="AV79" s="81">
        <f t="shared" si="83"/>
        <v>22.63350909090909</v>
      </c>
      <c r="AW79" s="19">
        <f t="shared" si="84"/>
        <v>72.427229090909094</v>
      </c>
      <c r="AX79" s="81">
        <f t="shared" si="85"/>
        <v>27.160210909090907</v>
      </c>
      <c r="AY79" s="19">
        <f t="shared" si="86"/>
        <v>5.4320421818181819</v>
      </c>
      <c r="AZ79" s="19">
        <f t="shared" si="69"/>
        <v>333.16525381818184</v>
      </c>
      <c r="BA79" s="67">
        <f t="shared" si="102"/>
        <v>75.414852290909081</v>
      </c>
      <c r="BB79" s="67">
        <f t="shared" si="103"/>
        <v>25.168462109090907</v>
      </c>
      <c r="BC79" s="67">
        <f t="shared" si="104"/>
        <v>37.028420872727267</v>
      </c>
      <c r="BD79" s="67">
        <f t="shared" si="105"/>
        <v>137.61173527272726</v>
      </c>
      <c r="BE79" s="67">
        <f t="shared" si="106"/>
        <v>1.1769424727272726</v>
      </c>
      <c r="BF79" s="67">
        <f t="shared" si="107"/>
        <v>0.4526701818181818</v>
      </c>
      <c r="BG79" s="67">
        <f t="shared" si="87"/>
        <v>1.6296126545454543</v>
      </c>
      <c r="BH79" s="67">
        <f t="shared" si="108"/>
        <v>6.7900527272727267</v>
      </c>
      <c r="BI79" s="67">
        <f t="shared" si="109"/>
        <v>0.54320421818181808</v>
      </c>
      <c r="BJ79" s="67">
        <f t="shared" si="110"/>
        <v>0.27160210909090904</v>
      </c>
      <c r="BK79" s="67">
        <f t="shared" si="111"/>
        <v>3.1686912727272727</v>
      </c>
      <c r="BL79" s="67">
        <f t="shared" si="112"/>
        <v>1.1769424727272726</v>
      </c>
      <c r="BM79" s="67">
        <f t="shared" si="113"/>
        <v>38.929635636363628</v>
      </c>
      <c r="BN79" s="67">
        <f t="shared" si="114"/>
        <v>1.5390786181818179</v>
      </c>
      <c r="BO79" s="67">
        <f t="shared" si="115"/>
        <v>52.419207054545446</v>
      </c>
      <c r="BP79" s="67">
        <f t="shared" si="116"/>
        <v>75.414852290909081</v>
      </c>
      <c r="BQ79" s="67">
        <f t="shared" si="117"/>
        <v>12.584231054545453</v>
      </c>
      <c r="BR79" s="67">
        <f t="shared" si="118"/>
        <v>7.6048590545454537</v>
      </c>
      <c r="BS79" s="67">
        <f t="shared" si="119"/>
        <v>2.9876231999999998</v>
      </c>
      <c r="BT79" s="67">
        <f t="shared" si="120"/>
        <v>0</v>
      </c>
      <c r="BU79" s="67">
        <f t="shared" si="121"/>
        <v>36.304148581818176</v>
      </c>
      <c r="BV79" s="67">
        <f t="shared" si="122"/>
        <v>134.89571418181816</v>
      </c>
      <c r="BW79" s="67">
        <f t="shared" si="123"/>
        <v>659.72152298181823</v>
      </c>
      <c r="BX79" s="67">
        <f t="shared" si="88"/>
        <v>659.72152298181823</v>
      </c>
      <c r="BY79" s="67">
        <f t="shared" si="89"/>
        <v>2194.1828866181818</v>
      </c>
      <c r="BZ79" s="67">
        <f t="shared" si="124"/>
        <v>115.19</v>
      </c>
      <c r="CA79" s="70">
        <f t="shared" si="90"/>
        <v>2</v>
      </c>
      <c r="CB79" s="82">
        <f t="shared" si="91"/>
        <v>11.25</v>
      </c>
      <c r="CC79" s="20">
        <f t="shared" si="92"/>
        <v>2.2535211267605644</v>
      </c>
      <c r="CD79" s="69">
        <f t="shared" si="125"/>
        <v>53.876572092804125</v>
      </c>
      <c r="CE79" s="20">
        <f t="shared" si="93"/>
        <v>8.5633802816901436</v>
      </c>
      <c r="CF79" s="73">
        <f t="shared" si="68"/>
        <v>204.73097395265566</v>
      </c>
      <c r="CG79" s="20">
        <f t="shared" si="94"/>
        <v>1.8591549295774654</v>
      </c>
      <c r="CH79" s="67">
        <f t="shared" si="126"/>
        <v>44.448171976563401</v>
      </c>
      <c r="CI79" s="67">
        <f t="shared" si="127"/>
        <v>81.400000000000006</v>
      </c>
      <c r="CJ79" s="67">
        <f t="shared" si="128"/>
        <v>499.64571802202317</v>
      </c>
      <c r="CK79" s="74">
        <f t="shared" si="129"/>
        <v>2693.828604640205</v>
      </c>
    </row>
    <row r="80" spans="1:89" ht="15" customHeight="1">
      <c r="A80" s="84" t="str">
        <f>[2]CCT!D87</f>
        <v>Região de Divinopolis</v>
      </c>
      <c r="B80" s="76" t="str">
        <f>[2]CCT!C87</f>
        <v>Pitangui</v>
      </c>
      <c r="C80" s="18"/>
      <c r="D80" s="77"/>
      <c r="E80" s="17">
        <f t="shared" si="70"/>
        <v>0</v>
      </c>
      <c r="F80" s="78"/>
      <c r="G80" s="17"/>
      <c r="H80" s="77">
        <f t="shared" si="71"/>
        <v>0</v>
      </c>
      <c r="I80" s="18"/>
      <c r="J80" s="77"/>
      <c r="K80" s="17">
        <f t="shared" si="72"/>
        <v>0</v>
      </c>
      <c r="L80" s="18"/>
      <c r="M80" s="77"/>
      <c r="N80" s="17">
        <f t="shared" si="73"/>
        <v>0</v>
      </c>
      <c r="O80" s="21">
        <f>[2]CCT!N87</f>
        <v>1</v>
      </c>
      <c r="P80" s="77">
        <f>[2]CCT!M87</f>
        <v>212.14</v>
      </c>
      <c r="Q80" s="80">
        <f t="shared" si="74"/>
        <v>212.14</v>
      </c>
      <c r="R80" s="66">
        <f t="shared" si="95"/>
        <v>1</v>
      </c>
      <c r="S80" s="67">
        <f t="shared" si="96"/>
        <v>212.14</v>
      </c>
      <c r="T80" s="19"/>
      <c r="U80" s="19"/>
      <c r="V80" s="19"/>
      <c r="W80" s="19"/>
      <c r="X80" s="19"/>
      <c r="Y80" s="19"/>
      <c r="Z80" s="19"/>
      <c r="AA80" s="68">
        <f t="shared" si="97"/>
        <v>6.9427636363636358</v>
      </c>
      <c r="AB80" s="67">
        <f t="shared" si="98"/>
        <v>219.08276363636361</v>
      </c>
      <c r="AC80" s="67"/>
      <c r="AD80" s="67">
        <f>(VLOOKUP('Resumo Geral limpeza imposto cl'!A80,VATOTAL,6,FALSE)*20-1)*R80</f>
        <v>279</v>
      </c>
      <c r="AE80" s="67">
        <f t="shared" si="75"/>
        <v>111.27160000000001</v>
      </c>
      <c r="AF80" s="67"/>
      <c r="AG80" s="67">
        <f t="shared" si="99"/>
        <v>3.12</v>
      </c>
      <c r="AH80" s="67">
        <f t="shared" si="76"/>
        <v>28.19</v>
      </c>
      <c r="AI80" s="67">
        <f t="shared" si="77"/>
        <v>0</v>
      </c>
      <c r="AJ80" s="67">
        <f t="shared" si="78"/>
        <v>0</v>
      </c>
      <c r="AK80" s="67">
        <v>0</v>
      </c>
      <c r="AL80" s="67">
        <f t="shared" si="79"/>
        <v>421.58160000000004</v>
      </c>
      <c r="AM80" s="67">
        <f>C80*'[2]Uniforme Limpeza'!$Z$10+F80*'[2]Uniforme Limpeza'!$Z$11+I80*'[2]Uniforme Limpeza'!$Z$12+L80*'[2]Uniforme Limpeza'!$Z$12+O80*'[2]Uniforme Limpeza'!$Z$12</f>
        <v>39.76</v>
      </c>
      <c r="AN80" s="67">
        <f>I80*'[2]Materiais de Consumo'!$F$33+L80*'[2]Materiais de Consumo'!$F$34+O80*'[2]Materiais de Consumo'!$F$35</f>
        <v>10.32</v>
      </c>
      <c r="AO80" s="67">
        <f>'[2]Equipamentos  TOTAL'!$H$19*'Resumo Geral limpeza imposto cl'!F80+'Resumo Geral limpeza imposto cl'!I80*'[2]Equipamentos  TOTAL'!$I$11+'[2]Equipamentos  TOTAL'!$I$12*'Resumo Geral limpeza imposto cl'!L80+'Resumo Geral limpeza imposto cl'!O80*'[2]Equipamentos  TOTAL'!$I$13</f>
        <v>1.47</v>
      </c>
      <c r="AP80" s="67">
        <f>(I80*'[2]PRODUTOS DE LIMPEZA'!$I$36+L80*'[2]PRODUTOS DE LIMPEZA'!$I$37+O80*'[2]PRODUTOS DE LIMPEZA'!$I$38)</f>
        <v>45.06</v>
      </c>
      <c r="AQ80" s="67">
        <f t="shared" si="100"/>
        <v>96.61</v>
      </c>
      <c r="AR80" s="19">
        <f t="shared" si="101"/>
        <v>43.816552727272722</v>
      </c>
      <c r="AS80" s="19">
        <f t="shared" si="80"/>
        <v>3.2862414545454541</v>
      </c>
      <c r="AT80" s="81">
        <f t="shared" si="81"/>
        <v>2.1908276363636361</v>
      </c>
      <c r="AU80" s="19">
        <f t="shared" si="82"/>
        <v>0.43816552727272723</v>
      </c>
      <c r="AV80" s="81">
        <f t="shared" si="83"/>
        <v>5.4770690909090902</v>
      </c>
      <c r="AW80" s="19">
        <f t="shared" si="84"/>
        <v>17.526621090909089</v>
      </c>
      <c r="AX80" s="81">
        <f t="shared" si="85"/>
        <v>6.5724829090909083</v>
      </c>
      <c r="AY80" s="19">
        <f t="shared" si="86"/>
        <v>1.3144965818181817</v>
      </c>
      <c r="AZ80" s="19">
        <f t="shared" si="69"/>
        <v>80.622457018181805</v>
      </c>
      <c r="BA80" s="67">
        <f t="shared" si="102"/>
        <v>18.249594210909088</v>
      </c>
      <c r="BB80" s="67">
        <f t="shared" si="103"/>
        <v>6.0905008290909084</v>
      </c>
      <c r="BC80" s="67">
        <f t="shared" si="104"/>
        <v>8.9604850327272718</v>
      </c>
      <c r="BD80" s="67">
        <f t="shared" si="105"/>
        <v>33.300580072727264</v>
      </c>
      <c r="BE80" s="67">
        <f t="shared" si="106"/>
        <v>0.28480759272727268</v>
      </c>
      <c r="BF80" s="67">
        <f t="shared" si="107"/>
        <v>0.10954138181818181</v>
      </c>
      <c r="BG80" s="67">
        <f t="shared" si="87"/>
        <v>0.39434897454545448</v>
      </c>
      <c r="BH80" s="67">
        <f t="shared" si="108"/>
        <v>1.6431207272727271</v>
      </c>
      <c r="BI80" s="67">
        <f t="shared" si="109"/>
        <v>0.13144965818181814</v>
      </c>
      <c r="BJ80" s="67">
        <f t="shared" si="110"/>
        <v>6.572482909090907E-2</v>
      </c>
      <c r="BK80" s="67">
        <f t="shared" si="111"/>
        <v>0.76678967272727261</v>
      </c>
      <c r="BL80" s="67">
        <f t="shared" si="112"/>
        <v>0.28480759272727268</v>
      </c>
      <c r="BM80" s="67">
        <f t="shared" si="113"/>
        <v>9.4205588363636341</v>
      </c>
      <c r="BN80" s="67">
        <f t="shared" si="114"/>
        <v>0.37244069818181813</v>
      </c>
      <c r="BO80" s="67">
        <f t="shared" si="115"/>
        <v>12.684892014545451</v>
      </c>
      <c r="BP80" s="67">
        <f t="shared" si="116"/>
        <v>18.249594210909088</v>
      </c>
      <c r="BQ80" s="67">
        <f t="shared" si="117"/>
        <v>3.0452504145454542</v>
      </c>
      <c r="BR80" s="67">
        <f t="shared" si="118"/>
        <v>1.8402952145454543</v>
      </c>
      <c r="BS80" s="67">
        <f t="shared" si="119"/>
        <v>0.72297311999999991</v>
      </c>
      <c r="BT80" s="67">
        <f t="shared" si="120"/>
        <v>0</v>
      </c>
      <c r="BU80" s="67">
        <f t="shared" si="121"/>
        <v>8.7852188218181801</v>
      </c>
      <c r="BV80" s="67">
        <f t="shared" si="122"/>
        <v>32.643331781818176</v>
      </c>
      <c r="BW80" s="67">
        <f t="shared" si="123"/>
        <v>159.6456098618182</v>
      </c>
      <c r="BX80" s="67">
        <f t="shared" si="88"/>
        <v>159.64560986181817</v>
      </c>
      <c r="BY80" s="67">
        <f t="shared" si="89"/>
        <v>896.91997349818189</v>
      </c>
      <c r="BZ80" s="67">
        <f t="shared" si="124"/>
        <v>115.19</v>
      </c>
      <c r="CA80" s="70">
        <f t="shared" si="90"/>
        <v>2</v>
      </c>
      <c r="CB80" s="82">
        <f t="shared" si="91"/>
        <v>11.25</v>
      </c>
      <c r="CC80" s="20">
        <f t="shared" si="92"/>
        <v>2.2535211267605644</v>
      </c>
      <c r="CD80" s="69">
        <f t="shared" si="125"/>
        <v>24.642478276015382</v>
      </c>
      <c r="CE80" s="20">
        <f t="shared" si="93"/>
        <v>8.5633802816901436</v>
      </c>
      <c r="CF80" s="73">
        <f t="shared" si="68"/>
        <v>93.641417448858434</v>
      </c>
      <c r="CG80" s="20">
        <f t="shared" si="94"/>
        <v>1.8591549295774654</v>
      </c>
      <c r="CH80" s="67">
        <f t="shared" si="126"/>
        <v>20.330044577712687</v>
      </c>
      <c r="CI80" s="67">
        <f t="shared" si="127"/>
        <v>81.400000000000006</v>
      </c>
      <c r="CJ80" s="67">
        <f t="shared" si="128"/>
        <v>335.20394030258649</v>
      </c>
      <c r="CK80" s="74">
        <f t="shared" si="129"/>
        <v>1232.1239138007684</v>
      </c>
    </row>
    <row r="81" spans="1:90" ht="15" customHeight="1">
      <c r="A81" s="84" t="str">
        <f>[2]CCT!D88</f>
        <v>Região de São Lourenço</v>
      </c>
      <c r="B81" s="76" t="str">
        <f>[2]CCT!C88</f>
        <v>Piunhi</v>
      </c>
      <c r="C81" s="18"/>
      <c r="D81" s="77"/>
      <c r="E81" s="17">
        <f t="shared" si="70"/>
        <v>0</v>
      </c>
      <c r="F81" s="78"/>
      <c r="G81" s="17"/>
      <c r="H81" s="77">
        <f t="shared" si="71"/>
        <v>0</v>
      </c>
      <c r="I81" s="18"/>
      <c r="J81" s="77"/>
      <c r="K81" s="17">
        <f t="shared" si="72"/>
        <v>0</v>
      </c>
      <c r="L81" s="18"/>
      <c r="M81" s="77"/>
      <c r="N81" s="17">
        <f t="shared" si="73"/>
        <v>0</v>
      </c>
      <c r="O81" s="21">
        <f>[2]CCT!N88</f>
        <v>1</v>
      </c>
      <c r="P81" s="77">
        <f>[2]CCT!M88</f>
        <v>212.14</v>
      </c>
      <c r="Q81" s="80">
        <f t="shared" si="74"/>
        <v>212.14</v>
      </c>
      <c r="R81" s="66">
        <f t="shared" si="95"/>
        <v>1</v>
      </c>
      <c r="S81" s="67">
        <f t="shared" si="96"/>
        <v>212.14</v>
      </c>
      <c r="T81" s="19"/>
      <c r="U81" s="19"/>
      <c r="V81" s="19"/>
      <c r="W81" s="19"/>
      <c r="X81" s="19"/>
      <c r="Y81" s="19"/>
      <c r="Z81" s="19"/>
      <c r="AA81" s="68">
        <f t="shared" si="97"/>
        <v>6.9427636363636358</v>
      </c>
      <c r="AB81" s="67">
        <f t="shared" si="98"/>
        <v>219.08276363636361</v>
      </c>
      <c r="AC81" s="67"/>
      <c r="AD81" s="67">
        <f>(VLOOKUP('Resumo Geral limpeza imposto cl'!A81,VATOTAL,6,FALSE)*20-1)*R81</f>
        <v>279</v>
      </c>
      <c r="AE81" s="67">
        <f t="shared" si="75"/>
        <v>111.27160000000001</v>
      </c>
      <c r="AF81" s="67"/>
      <c r="AG81" s="67">
        <f t="shared" si="99"/>
        <v>3.12</v>
      </c>
      <c r="AH81" s="67">
        <v>0</v>
      </c>
      <c r="AI81" s="67">
        <f t="shared" si="77"/>
        <v>0</v>
      </c>
      <c r="AJ81" s="67">
        <f t="shared" si="78"/>
        <v>0</v>
      </c>
      <c r="AK81" s="67">
        <v>0</v>
      </c>
      <c r="AL81" s="67">
        <f t="shared" si="79"/>
        <v>393.39160000000004</v>
      </c>
      <c r="AM81" s="67">
        <f>C81*'[2]Uniforme Limpeza'!$Z$10+F81*'[2]Uniforme Limpeza'!$Z$11+I81*'[2]Uniforme Limpeza'!$Z$12+L81*'[2]Uniforme Limpeza'!$Z$12+O81*'[2]Uniforme Limpeza'!$Z$12</f>
        <v>39.76</v>
      </c>
      <c r="AN81" s="67">
        <f>I81*'[2]Materiais de Consumo'!$F$33+L81*'[2]Materiais de Consumo'!$F$34+O81*'[2]Materiais de Consumo'!$F$35</f>
        <v>10.32</v>
      </c>
      <c r="AO81" s="67">
        <f>'[2]Equipamentos  TOTAL'!$H$19*'Resumo Geral limpeza imposto cl'!F81+'Resumo Geral limpeza imposto cl'!I81*'[2]Equipamentos  TOTAL'!$I$11+'[2]Equipamentos  TOTAL'!$I$12*'Resumo Geral limpeza imposto cl'!L81+'Resumo Geral limpeza imposto cl'!O81*'[2]Equipamentos  TOTAL'!$I$13</f>
        <v>1.47</v>
      </c>
      <c r="AP81" s="67">
        <f>(I81*'[2]PRODUTOS DE LIMPEZA'!$I$36+L81*'[2]PRODUTOS DE LIMPEZA'!$I$37+O81*'[2]PRODUTOS DE LIMPEZA'!$I$38)</f>
        <v>45.06</v>
      </c>
      <c r="AQ81" s="67">
        <f t="shared" si="100"/>
        <v>96.61</v>
      </c>
      <c r="AR81" s="19">
        <f t="shared" si="101"/>
        <v>43.816552727272722</v>
      </c>
      <c r="AS81" s="19">
        <f t="shared" si="80"/>
        <v>3.2862414545454541</v>
      </c>
      <c r="AT81" s="81">
        <f t="shared" si="81"/>
        <v>2.1908276363636361</v>
      </c>
      <c r="AU81" s="19">
        <f t="shared" si="82"/>
        <v>0.43816552727272723</v>
      </c>
      <c r="AV81" s="81">
        <f t="shared" si="83"/>
        <v>5.4770690909090902</v>
      </c>
      <c r="AW81" s="19">
        <f t="shared" si="84"/>
        <v>17.526621090909089</v>
      </c>
      <c r="AX81" s="81">
        <f t="shared" si="85"/>
        <v>6.5724829090909083</v>
      </c>
      <c r="AY81" s="19">
        <f t="shared" si="86"/>
        <v>1.3144965818181817</v>
      </c>
      <c r="AZ81" s="19">
        <f t="shared" si="69"/>
        <v>80.622457018181805</v>
      </c>
      <c r="BA81" s="67">
        <f t="shared" si="102"/>
        <v>18.249594210909088</v>
      </c>
      <c r="BB81" s="67">
        <f t="shared" si="103"/>
        <v>6.0905008290909084</v>
      </c>
      <c r="BC81" s="67">
        <f t="shared" si="104"/>
        <v>8.9604850327272718</v>
      </c>
      <c r="BD81" s="67">
        <f t="shared" si="105"/>
        <v>33.300580072727264</v>
      </c>
      <c r="BE81" s="67">
        <f t="shared" si="106"/>
        <v>0.28480759272727268</v>
      </c>
      <c r="BF81" s="67">
        <f t="shared" si="107"/>
        <v>0.10954138181818181</v>
      </c>
      <c r="BG81" s="67">
        <f t="shared" si="87"/>
        <v>0.39434897454545448</v>
      </c>
      <c r="BH81" s="67">
        <f t="shared" si="108"/>
        <v>1.6431207272727271</v>
      </c>
      <c r="BI81" s="67">
        <f t="shared" si="109"/>
        <v>0.13144965818181814</v>
      </c>
      <c r="BJ81" s="67">
        <f t="shared" si="110"/>
        <v>6.572482909090907E-2</v>
      </c>
      <c r="BK81" s="67">
        <f t="shared" si="111"/>
        <v>0.76678967272727261</v>
      </c>
      <c r="BL81" s="67">
        <f t="shared" si="112"/>
        <v>0.28480759272727268</v>
      </c>
      <c r="BM81" s="67">
        <f t="shared" si="113"/>
        <v>9.4205588363636341</v>
      </c>
      <c r="BN81" s="67">
        <f t="shared" si="114"/>
        <v>0.37244069818181813</v>
      </c>
      <c r="BO81" s="67">
        <f t="shared" si="115"/>
        <v>12.684892014545451</v>
      </c>
      <c r="BP81" s="67">
        <f t="shared" si="116"/>
        <v>18.249594210909088</v>
      </c>
      <c r="BQ81" s="67">
        <f t="shared" si="117"/>
        <v>3.0452504145454542</v>
      </c>
      <c r="BR81" s="67">
        <f t="shared" si="118"/>
        <v>1.8402952145454543</v>
      </c>
      <c r="BS81" s="67">
        <f t="shared" si="119"/>
        <v>0.72297311999999991</v>
      </c>
      <c r="BT81" s="67">
        <f t="shared" si="120"/>
        <v>0</v>
      </c>
      <c r="BU81" s="67">
        <f t="shared" si="121"/>
        <v>8.7852188218181801</v>
      </c>
      <c r="BV81" s="67">
        <f t="shared" si="122"/>
        <v>32.643331781818176</v>
      </c>
      <c r="BW81" s="67">
        <f t="shared" si="123"/>
        <v>159.6456098618182</v>
      </c>
      <c r="BX81" s="67">
        <f t="shared" si="88"/>
        <v>159.64560986181817</v>
      </c>
      <c r="BY81" s="67">
        <f t="shared" si="89"/>
        <v>868.72997349818183</v>
      </c>
      <c r="BZ81" s="67">
        <f t="shared" si="124"/>
        <v>115.19</v>
      </c>
      <c r="CA81" s="70">
        <f t="shared" si="90"/>
        <v>5</v>
      </c>
      <c r="CB81" s="82">
        <f t="shared" si="91"/>
        <v>14.25</v>
      </c>
      <c r="CC81" s="20">
        <f t="shared" si="92"/>
        <v>5.8309037900874632</v>
      </c>
      <c r="CD81" s="69">
        <f t="shared" si="125"/>
        <v>62.117782711264255</v>
      </c>
      <c r="CE81" s="20">
        <f t="shared" si="93"/>
        <v>8.8629737609329435</v>
      </c>
      <c r="CF81" s="73">
        <f t="shared" si="68"/>
        <v>94.41902972112166</v>
      </c>
      <c r="CG81" s="20">
        <f t="shared" si="94"/>
        <v>1.9241982507288626</v>
      </c>
      <c r="CH81" s="67">
        <f t="shared" si="126"/>
        <v>20.498868294717198</v>
      </c>
      <c r="CI81" s="67">
        <f t="shared" si="127"/>
        <v>81.400000000000006</v>
      </c>
      <c r="CJ81" s="67">
        <f t="shared" si="128"/>
        <v>373.62568072710314</v>
      </c>
      <c r="CK81" s="74">
        <f t="shared" si="129"/>
        <v>1242.355654225285</v>
      </c>
    </row>
    <row r="82" spans="1:90" ht="15" customHeight="1">
      <c r="A82" s="84" t="str">
        <f>[2]CCT!D89</f>
        <v>Região de São Lourenço</v>
      </c>
      <c r="B82" s="76" t="str">
        <f>[2]CCT!C89</f>
        <v>Poço Fundo</v>
      </c>
      <c r="C82" s="18"/>
      <c r="D82" s="77"/>
      <c r="E82" s="17">
        <f t="shared" si="70"/>
        <v>0</v>
      </c>
      <c r="F82" s="78"/>
      <c r="G82" s="17"/>
      <c r="H82" s="77">
        <f t="shared" si="71"/>
        <v>0</v>
      </c>
      <c r="I82" s="18"/>
      <c r="J82" s="77"/>
      <c r="K82" s="17">
        <f t="shared" si="72"/>
        <v>0</v>
      </c>
      <c r="L82" s="18"/>
      <c r="M82" s="77"/>
      <c r="N82" s="17">
        <f t="shared" si="73"/>
        <v>0</v>
      </c>
      <c r="O82" s="21">
        <f>[2]CCT!N89</f>
        <v>1</v>
      </c>
      <c r="P82" s="77">
        <f>[2]CCT!M89</f>
        <v>212.14</v>
      </c>
      <c r="Q82" s="80">
        <f t="shared" si="74"/>
        <v>212.14</v>
      </c>
      <c r="R82" s="66">
        <f t="shared" si="95"/>
        <v>1</v>
      </c>
      <c r="S82" s="67">
        <f t="shared" si="96"/>
        <v>212.14</v>
      </c>
      <c r="T82" s="19"/>
      <c r="U82" s="19"/>
      <c r="V82" s="19"/>
      <c r="W82" s="19"/>
      <c r="X82" s="19"/>
      <c r="Y82" s="19"/>
      <c r="Z82" s="19"/>
      <c r="AA82" s="68">
        <f t="shared" si="97"/>
        <v>6.9427636363636358</v>
      </c>
      <c r="AB82" s="67">
        <f t="shared" si="98"/>
        <v>219.08276363636361</v>
      </c>
      <c r="AC82" s="67"/>
      <c r="AD82" s="67">
        <f>(VLOOKUP('Resumo Geral limpeza imposto cl'!A82,VATOTAL,6,FALSE)*20-1)*R82</f>
        <v>279</v>
      </c>
      <c r="AE82" s="67">
        <f t="shared" si="75"/>
        <v>111.27160000000001</v>
      </c>
      <c r="AF82" s="67"/>
      <c r="AG82" s="67">
        <f t="shared" si="99"/>
        <v>3.12</v>
      </c>
      <c r="AH82" s="67">
        <v>0</v>
      </c>
      <c r="AI82" s="67">
        <f t="shared" si="77"/>
        <v>0</v>
      </c>
      <c r="AJ82" s="67">
        <f t="shared" si="78"/>
        <v>0</v>
      </c>
      <c r="AK82" s="67">
        <v>0</v>
      </c>
      <c r="AL82" s="67">
        <f t="shared" si="79"/>
        <v>393.39160000000004</v>
      </c>
      <c r="AM82" s="67">
        <f>C82*'[2]Uniforme Limpeza'!$Z$10+F82*'[2]Uniforme Limpeza'!$Z$11+I82*'[2]Uniforme Limpeza'!$Z$12+L82*'[2]Uniforme Limpeza'!$Z$12+O82*'[2]Uniforme Limpeza'!$Z$12</f>
        <v>39.76</v>
      </c>
      <c r="AN82" s="67">
        <f>I82*'[2]Materiais de Consumo'!$F$33+L82*'[2]Materiais de Consumo'!$F$34+O82*'[2]Materiais de Consumo'!$F$35</f>
        <v>10.32</v>
      </c>
      <c r="AO82" s="67">
        <f>'[2]Equipamentos  TOTAL'!$H$19*'Resumo Geral limpeza imposto cl'!F82+'Resumo Geral limpeza imposto cl'!I82*'[2]Equipamentos  TOTAL'!$I$11+'[2]Equipamentos  TOTAL'!$I$12*'Resumo Geral limpeza imposto cl'!L82+'Resumo Geral limpeza imposto cl'!O82*'[2]Equipamentos  TOTAL'!$I$13</f>
        <v>1.47</v>
      </c>
      <c r="AP82" s="67">
        <f>(I82*'[2]PRODUTOS DE LIMPEZA'!$I$36+L82*'[2]PRODUTOS DE LIMPEZA'!$I$37+O82*'[2]PRODUTOS DE LIMPEZA'!$I$38)</f>
        <v>45.06</v>
      </c>
      <c r="AQ82" s="67">
        <f t="shared" si="100"/>
        <v>96.61</v>
      </c>
      <c r="AR82" s="19">
        <f t="shared" si="101"/>
        <v>43.816552727272722</v>
      </c>
      <c r="AS82" s="19">
        <f t="shared" si="80"/>
        <v>3.2862414545454541</v>
      </c>
      <c r="AT82" s="81">
        <f t="shared" si="81"/>
        <v>2.1908276363636361</v>
      </c>
      <c r="AU82" s="19">
        <f t="shared" si="82"/>
        <v>0.43816552727272723</v>
      </c>
      <c r="AV82" s="81">
        <f t="shared" si="83"/>
        <v>5.4770690909090902</v>
      </c>
      <c r="AW82" s="19">
        <f t="shared" si="84"/>
        <v>17.526621090909089</v>
      </c>
      <c r="AX82" s="81">
        <f t="shared" si="85"/>
        <v>6.5724829090909083</v>
      </c>
      <c r="AY82" s="19">
        <f t="shared" si="86"/>
        <v>1.3144965818181817</v>
      </c>
      <c r="AZ82" s="19">
        <f t="shared" si="69"/>
        <v>80.622457018181805</v>
      </c>
      <c r="BA82" s="67">
        <f t="shared" si="102"/>
        <v>18.249594210909088</v>
      </c>
      <c r="BB82" s="67">
        <f t="shared" si="103"/>
        <v>6.0905008290909084</v>
      </c>
      <c r="BC82" s="67">
        <f t="shared" si="104"/>
        <v>8.9604850327272718</v>
      </c>
      <c r="BD82" s="67">
        <f t="shared" si="105"/>
        <v>33.300580072727264</v>
      </c>
      <c r="BE82" s="67">
        <f t="shared" si="106"/>
        <v>0.28480759272727268</v>
      </c>
      <c r="BF82" s="67">
        <f t="shared" si="107"/>
        <v>0.10954138181818181</v>
      </c>
      <c r="BG82" s="67">
        <f t="shared" si="87"/>
        <v>0.39434897454545448</v>
      </c>
      <c r="BH82" s="67">
        <f t="shared" si="108"/>
        <v>1.6431207272727271</v>
      </c>
      <c r="BI82" s="67">
        <f t="shared" si="109"/>
        <v>0.13144965818181814</v>
      </c>
      <c r="BJ82" s="67">
        <f t="shared" si="110"/>
        <v>6.572482909090907E-2</v>
      </c>
      <c r="BK82" s="67">
        <f t="shared" si="111"/>
        <v>0.76678967272727261</v>
      </c>
      <c r="BL82" s="67">
        <f t="shared" si="112"/>
        <v>0.28480759272727268</v>
      </c>
      <c r="BM82" s="67">
        <f t="shared" si="113"/>
        <v>9.4205588363636341</v>
      </c>
      <c r="BN82" s="67">
        <f t="shared" si="114"/>
        <v>0.37244069818181813</v>
      </c>
      <c r="BO82" s="67">
        <f t="shared" si="115"/>
        <v>12.684892014545451</v>
      </c>
      <c r="BP82" s="67">
        <f t="shared" si="116"/>
        <v>18.249594210909088</v>
      </c>
      <c r="BQ82" s="67">
        <f t="shared" si="117"/>
        <v>3.0452504145454542</v>
      </c>
      <c r="BR82" s="67">
        <f t="shared" si="118"/>
        <v>1.8402952145454543</v>
      </c>
      <c r="BS82" s="67">
        <f t="shared" si="119"/>
        <v>0.72297311999999991</v>
      </c>
      <c r="BT82" s="67">
        <f t="shared" si="120"/>
        <v>0</v>
      </c>
      <c r="BU82" s="67">
        <f t="shared" si="121"/>
        <v>8.7852188218181801</v>
      </c>
      <c r="BV82" s="67">
        <f t="shared" si="122"/>
        <v>32.643331781818176</v>
      </c>
      <c r="BW82" s="67">
        <f t="shared" si="123"/>
        <v>159.6456098618182</v>
      </c>
      <c r="BX82" s="67">
        <f t="shared" si="88"/>
        <v>159.64560986181817</v>
      </c>
      <c r="BY82" s="67">
        <f t="shared" si="89"/>
        <v>868.72997349818183</v>
      </c>
      <c r="BZ82" s="67">
        <f t="shared" si="124"/>
        <v>115.19</v>
      </c>
      <c r="CA82" s="70">
        <f t="shared" si="90"/>
        <v>3</v>
      </c>
      <c r="CB82" s="82">
        <f t="shared" si="91"/>
        <v>12.25</v>
      </c>
      <c r="CC82" s="20">
        <f t="shared" si="92"/>
        <v>3.4188034188034218</v>
      </c>
      <c r="CD82" s="69">
        <f t="shared" si="125"/>
        <v>36.421195675151552</v>
      </c>
      <c r="CE82" s="20">
        <f t="shared" si="93"/>
        <v>8.6609686609686669</v>
      </c>
      <c r="CF82" s="73">
        <f t="shared" si="68"/>
        <v>92.267029043717244</v>
      </c>
      <c r="CG82" s="20">
        <f t="shared" si="94"/>
        <v>1.8803418803418819</v>
      </c>
      <c r="CH82" s="67">
        <f t="shared" si="126"/>
        <v>20.031657621333352</v>
      </c>
      <c r="CI82" s="67">
        <f t="shared" si="127"/>
        <v>81.400000000000006</v>
      </c>
      <c r="CJ82" s="67">
        <f t="shared" si="128"/>
        <v>345.30988234020219</v>
      </c>
      <c r="CK82" s="74">
        <f t="shared" si="129"/>
        <v>1214.039855838384</v>
      </c>
    </row>
    <row r="83" spans="1:90" ht="15" customHeight="1">
      <c r="A83" s="84" t="str">
        <f>[2]CCT!D90</f>
        <v>Fethemg Interior</v>
      </c>
      <c r="B83" s="76" t="str">
        <f>[2]CCT!C90</f>
        <v>Poços de Caldas</v>
      </c>
      <c r="C83" s="18"/>
      <c r="D83" s="77"/>
      <c r="E83" s="17">
        <f t="shared" si="70"/>
        <v>0</v>
      </c>
      <c r="F83" s="78"/>
      <c r="G83" s="17"/>
      <c r="H83" s="77">
        <f t="shared" si="71"/>
        <v>0</v>
      </c>
      <c r="I83" s="21">
        <f>[2]CCT!J90</f>
        <v>1</v>
      </c>
      <c r="J83" s="77">
        <f>[2]CCT!I90</f>
        <v>848.57</v>
      </c>
      <c r="K83" s="17">
        <f t="shared" si="72"/>
        <v>848.57</v>
      </c>
      <c r="L83" s="18"/>
      <c r="M83" s="77"/>
      <c r="N83" s="17">
        <f t="shared" si="73"/>
        <v>0</v>
      </c>
      <c r="O83" s="18"/>
      <c r="P83" s="77"/>
      <c r="Q83" s="80">
        <f t="shared" si="74"/>
        <v>0</v>
      </c>
      <c r="R83" s="66">
        <f t="shared" si="95"/>
        <v>1</v>
      </c>
      <c r="S83" s="67">
        <f t="shared" si="96"/>
        <v>848.57</v>
      </c>
      <c r="T83" s="19"/>
      <c r="U83" s="19"/>
      <c r="V83" s="19"/>
      <c r="W83" s="19"/>
      <c r="X83" s="19"/>
      <c r="Y83" s="19"/>
      <c r="Z83" s="19"/>
      <c r="AA83" s="68">
        <f t="shared" si="97"/>
        <v>27.771381818181816</v>
      </c>
      <c r="AB83" s="67">
        <f t="shared" si="98"/>
        <v>876.34138181818184</v>
      </c>
      <c r="AC83" s="67"/>
      <c r="AD83" s="67">
        <f>(VLOOKUP('Resumo Geral limpeza imposto cl'!A83,VATOTAL,6,FALSE)*20-1)*R83</f>
        <v>279</v>
      </c>
      <c r="AE83" s="67">
        <f t="shared" si="75"/>
        <v>73.085800000000006</v>
      </c>
      <c r="AF83" s="67"/>
      <c r="AG83" s="67">
        <f t="shared" si="99"/>
        <v>3.12</v>
      </c>
      <c r="AH83" s="67">
        <f t="shared" si="76"/>
        <v>0</v>
      </c>
      <c r="AI83" s="67">
        <f t="shared" si="77"/>
        <v>8.43</v>
      </c>
      <c r="AJ83" s="67">
        <f t="shared" si="78"/>
        <v>0</v>
      </c>
      <c r="AK83" s="67">
        <v>0</v>
      </c>
      <c r="AL83" s="67">
        <f t="shared" si="79"/>
        <v>363.63580000000002</v>
      </c>
      <c r="AM83" s="67">
        <f>C83*'[2]Uniforme Limpeza'!$Z$10+F83*'[2]Uniforme Limpeza'!$Z$11+I83*'[2]Uniforme Limpeza'!$Z$12+L83*'[2]Uniforme Limpeza'!$Z$12+O83*'[2]Uniforme Limpeza'!$Z$12</f>
        <v>39.76</v>
      </c>
      <c r="AN83" s="67">
        <f>I83*'[2]Materiais de Consumo'!$F$33+L83*'[2]Materiais de Consumo'!$F$34+O83*'[2]Materiais de Consumo'!$F$35</f>
        <v>41.29</v>
      </c>
      <c r="AO83" s="67">
        <f>'[2]Equipamentos  TOTAL'!$H$19*'Resumo Geral limpeza imposto cl'!F83+'Resumo Geral limpeza imposto cl'!I83*'[2]Equipamentos  TOTAL'!$I$11+'[2]Equipamentos  TOTAL'!$I$12*'Resumo Geral limpeza imposto cl'!L83+'Resumo Geral limpeza imposto cl'!O83*'[2]Equipamentos  TOTAL'!$I$13</f>
        <v>5.87</v>
      </c>
      <c r="AP83" s="67">
        <f>(I83*'[2]PRODUTOS DE LIMPEZA'!$I$36+L83*'[2]PRODUTOS DE LIMPEZA'!$I$37+O83*'[2]PRODUTOS DE LIMPEZA'!$I$38)</f>
        <v>180.25</v>
      </c>
      <c r="AQ83" s="67">
        <f t="shared" si="100"/>
        <v>267.17</v>
      </c>
      <c r="AR83" s="19">
        <f t="shared" si="101"/>
        <v>175.26827636363637</v>
      </c>
      <c r="AS83" s="19">
        <f t="shared" si="80"/>
        <v>13.145120727272728</v>
      </c>
      <c r="AT83" s="81">
        <f t="shared" si="81"/>
        <v>8.7634138181818191</v>
      </c>
      <c r="AU83" s="19">
        <f t="shared" si="82"/>
        <v>1.7526827636363638</v>
      </c>
      <c r="AV83" s="81">
        <f t="shared" si="83"/>
        <v>21.908534545454547</v>
      </c>
      <c r="AW83" s="19">
        <f t="shared" si="84"/>
        <v>70.107310545454553</v>
      </c>
      <c r="AX83" s="81">
        <f t="shared" si="85"/>
        <v>26.290241454545455</v>
      </c>
      <c r="AY83" s="19">
        <f t="shared" si="86"/>
        <v>5.2580482909090911</v>
      </c>
      <c r="AZ83" s="19">
        <f t="shared" si="69"/>
        <v>322.49362850909097</v>
      </c>
      <c r="BA83" s="67">
        <f t="shared" si="102"/>
        <v>72.99923710545454</v>
      </c>
      <c r="BB83" s="67">
        <f t="shared" si="103"/>
        <v>24.362290414545456</v>
      </c>
      <c r="BC83" s="67">
        <f t="shared" si="104"/>
        <v>35.842362516363636</v>
      </c>
      <c r="BD83" s="67">
        <f t="shared" si="105"/>
        <v>133.20389003636365</v>
      </c>
      <c r="BE83" s="67">
        <f t="shared" si="106"/>
        <v>1.1392437963636364</v>
      </c>
      <c r="BF83" s="67">
        <f t="shared" si="107"/>
        <v>0.43817069090909094</v>
      </c>
      <c r="BG83" s="67">
        <f t="shared" si="87"/>
        <v>1.5774144872727274</v>
      </c>
      <c r="BH83" s="67">
        <f t="shared" si="108"/>
        <v>6.5725603636363639</v>
      </c>
      <c r="BI83" s="67">
        <f t="shared" si="109"/>
        <v>0.52580482909090909</v>
      </c>
      <c r="BJ83" s="67">
        <f t="shared" si="110"/>
        <v>0.26290241454545454</v>
      </c>
      <c r="BK83" s="67">
        <f t="shared" si="111"/>
        <v>3.0671948363636363</v>
      </c>
      <c r="BL83" s="67">
        <f t="shared" si="112"/>
        <v>1.1392437963636364</v>
      </c>
      <c r="BM83" s="67">
        <f t="shared" si="113"/>
        <v>37.682679418181813</v>
      </c>
      <c r="BN83" s="67">
        <f t="shared" si="114"/>
        <v>1.489780349090909</v>
      </c>
      <c r="BO83" s="67">
        <f t="shared" si="115"/>
        <v>50.74016600727272</v>
      </c>
      <c r="BP83" s="67">
        <f t="shared" si="116"/>
        <v>72.99923710545454</v>
      </c>
      <c r="BQ83" s="67">
        <f t="shared" si="117"/>
        <v>12.181145207272728</v>
      </c>
      <c r="BR83" s="67">
        <f t="shared" si="118"/>
        <v>7.361267607272727</v>
      </c>
      <c r="BS83" s="67">
        <f t="shared" si="119"/>
        <v>2.8919265599999999</v>
      </c>
      <c r="BT83" s="67">
        <f t="shared" si="120"/>
        <v>0</v>
      </c>
      <c r="BU83" s="67">
        <f t="shared" si="121"/>
        <v>35.141289410909089</v>
      </c>
      <c r="BV83" s="67">
        <f t="shared" si="122"/>
        <v>130.57486589090908</v>
      </c>
      <c r="BW83" s="67">
        <f t="shared" si="123"/>
        <v>638.58996493090922</v>
      </c>
      <c r="BX83" s="67">
        <f t="shared" si="88"/>
        <v>638.58996493090922</v>
      </c>
      <c r="BY83" s="67">
        <f t="shared" si="89"/>
        <v>2145.7371467490912</v>
      </c>
      <c r="BZ83" s="67">
        <f t="shared" si="124"/>
        <v>115.19</v>
      </c>
      <c r="CA83" s="70">
        <f t="shared" si="90"/>
        <v>5</v>
      </c>
      <c r="CB83" s="82">
        <f t="shared" si="91"/>
        <v>14.25</v>
      </c>
      <c r="CC83" s="87">
        <f t="shared" si="92"/>
        <v>5.8309037900874632</v>
      </c>
      <c r="CD83" s="69">
        <f>((BY83+BZ83+CI83)*CC83)%</f>
        <v>136.57884237604031</v>
      </c>
      <c r="CE83" s="88">
        <f t="shared" si="93"/>
        <v>8.8629737609329435</v>
      </c>
      <c r="CF83" s="73">
        <f t="shared" si="68"/>
        <v>207.59984041158125</v>
      </c>
      <c r="CG83" s="20">
        <f t="shared" si="94"/>
        <v>1.9241982507288626</v>
      </c>
      <c r="CH83" s="67">
        <f t="shared" si="126"/>
        <v>45.071017984093295</v>
      </c>
      <c r="CI83" s="67">
        <f t="shared" si="127"/>
        <v>81.400000000000006</v>
      </c>
      <c r="CJ83" s="67">
        <f>BZ83+CD83+CF83+CH83+CI83</f>
        <v>585.83970077171489</v>
      </c>
      <c r="CK83" s="74">
        <f>CJ83+BY83</f>
        <v>2731.576847520806</v>
      </c>
    </row>
    <row r="84" spans="1:90" ht="15" customHeight="1">
      <c r="A84" s="84" t="str">
        <f>[2]CCT!D91</f>
        <v>Fethemg Interior</v>
      </c>
      <c r="B84" s="89" t="str">
        <f>[2]CCT!C91</f>
        <v>Ponte Nova</v>
      </c>
      <c r="C84" s="18"/>
      <c r="D84" s="77"/>
      <c r="E84" s="17">
        <f t="shared" si="70"/>
        <v>0</v>
      </c>
      <c r="F84" s="78"/>
      <c r="G84" s="17"/>
      <c r="H84" s="77">
        <f t="shared" si="71"/>
        <v>0</v>
      </c>
      <c r="I84" s="21">
        <f>[2]CCT!J91</f>
        <v>2</v>
      </c>
      <c r="J84" s="77">
        <f>[2]CCT!I91</f>
        <v>848.57</v>
      </c>
      <c r="K84" s="17">
        <f t="shared" si="72"/>
        <v>1697.14</v>
      </c>
      <c r="L84" s="18"/>
      <c r="M84" s="77"/>
      <c r="N84" s="17">
        <f t="shared" si="73"/>
        <v>0</v>
      </c>
      <c r="O84" s="18"/>
      <c r="P84" s="77"/>
      <c r="Q84" s="80">
        <f t="shared" si="74"/>
        <v>0</v>
      </c>
      <c r="R84" s="66">
        <f t="shared" si="95"/>
        <v>2</v>
      </c>
      <c r="S84" s="67">
        <f t="shared" si="96"/>
        <v>1697.14</v>
      </c>
      <c r="T84" s="19"/>
      <c r="U84" s="19"/>
      <c r="V84" s="19"/>
      <c r="W84" s="19"/>
      <c r="X84" s="19"/>
      <c r="Y84" s="19"/>
      <c r="Z84" s="19"/>
      <c r="AA84" s="68">
        <f t="shared" si="97"/>
        <v>55.542763636363631</v>
      </c>
      <c r="AB84" s="67">
        <f t="shared" si="98"/>
        <v>1752.6827636363637</v>
      </c>
      <c r="AC84" s="67"/>
      <c r="AD84" s="67">
        <f>(VLOOKUP('Resumo Geral limpeza imposto cl'!A84,VATOTAL,6,FALSE)*20-1)*R84</f>
        <v>558</v>
      </c>
      <c r="AE84" s="67">
        <f t="shared" si="75"/>
        <v>146.17160000000001</v>
      </c>
      <c r="AF84" s="67"/>
      <c r="AG84" s="67">
        <f t="shared" si="99"/>
        <v>6.24</v>
      </c>
      <c r="AH84" s="67">
        <f t="shared" si="76"/>
        <v>0</v>
      </c>
      <c r="AI84" s="67">
        <f t="shared" si="77"/>
        <v>16.86</v>
      </c>
      <c r="AJ84" s="67">
        <f t="shared" si="78"/>
        <v>0</v>
      </c>
      <c r="AK84" s="67">
        <v>0</v>
      </c>
      <c r="AL84" s="67">
        <f t="shared" si="79"/>
        <v>727.27160000000003</v>
      </c>
      <c r="AM84" s="67">
        <f>C84*'[2]Uniforme Limpeza'!$Z$10+F84*'[2]Uniforme Limpeza'!$Z$11+I84*'[2]Uniforme Limpeza'!$Z$12+L84*'[2]Uniforme Limpeza'!$Z$12+O84*'[2]Uniforme Limpeza'!$Z$12</f>
        <v>79.52</v>
      </c>
      <c r="AN84" s="67">
        <f>I84*'[2]Materiais de Consumo'!$F$33+L84*'[2]Materiais de Consumo'!$F$34+O84*'[2]Materiais de Consumo'!$F$35</f>
        <v>82.58</v>
      </c>
      <c r="AO84" s="67">
        <f>'[2]Equipamentos  TOTAL'!$H$19*'Resumo Geral limpeza imposto cl'!F84+'Resumo Geral limpeza imposto cl'!I84*'[2]Equipamentos  TOTAL'!$I$11+'[2]Equipamentos  TOTAL'!$I$12*'Resumo Geral limpeza imposto cl'!L84+'Resumo Geral limpeza imposto cl'!O84*'[2]Equipamentos  TOTAL'!$I$13</f>
        <v>11.74</v>
      </c>
      <c r="AP84" s="67">
        <f>(I84*'[2]PRODUTOS DE LIMPEZA'!$I$36+L84*'[2]PRODUTOS DE LIMPEZA'!$I$37+O84*'[2]PRODUTOS DE LIMPEZA'!$I$38)</f>
        <v>360.5</v>
      </c>
      <c r="AQ84" s="67">
        <f t="shared" si="100"/>
        <v>534.34</v>
      </c>
      <c r="AR84" s="19">
        <f t="shared" si="101"/>
        <v>350.53655272727275</v>
      </c>
      <c r="AS84" s="19">
        <f t="shared" si="80"/>
        <v>26.290241454545455</v>
      </c>
      <c r="AT84" s="81">
        <f t="shared" si="81"/>
        <v>17.526827636363638</v>
      </c>
      <c r="AU84" s="19">
        <f t="shared" si="82"/>
        <v>3.5053655272727275</v>
      </c>
      <c r="AV84" s="81">
        <f t="shared" si="83"/>
        <v>43.817069090909094</v>
      </c>
      <c r="AW84" s="19">
        <f t="shared" si="84"/>
        <v>140.21462109090911</v>
      </c>
      <c r="AX84" s="81">
        <f t="shared" si="85"/>
        <v>52.580482909090911</v>
      </c>
      <c r="AY84" s="19">
        <f t="shared" si="86"/>
        <v>10.516096581818182</v>
      </c>
      <c r="AZ84" s="19">
        <f t="shared" si="69"/>
        <v>644.98725701818194</v>
      </c>
      <c r="BA84" s="67">
        <f t="shared" si="102"/>
        <v>145.99847421090908</v>
      </c>
      <c r="BB84" s="67">
        <f t="shared" si="103"/>
        <v>48.724580829090911</v>
      </c>
      <c r="BC84" s="67">
        <f t="shared" si="104"/>
        <v>71.684725032727272</v>
      </c>
      <c r="BD84" s="67">
        <f t="shared" si="105"/>
        <v>266.40778007272729</v>
      </c>
      <c r="BE84" s="67">
        <f t="shared" si="106"/>
        <v>2.2784875927272727</v>
      </c>
      <c r="BF84" s="67">
        <f t="shared" si="107"/>
        <v>0.87634138181818189</v>
      </c>
      <c r="BG84" s="67">
        <f t="shared" si="87"/>
        <v>3.1548289745454547</v>
      </c>
      <c r="BH84" s="67">
        <f t="shared" si="108"/>
        <v>13.145120727272728</v>
      </c>
      <c r="BI84" s="67">
        <f t="shared" si="109"/>
        <v>1.0516096581818182</v>
      </c>
      <c r="BJ84" s="67">
        <f t="shared" si="110"/>
        <v>0.52580482909090909</v>
      </c>
      <c r="BK84" s="67">
        <f t="shared" si="111"/>
        <v>6.1343896727272726</v>
      </c>
      <c r="BL84" s="67">
        <f t="shared" si="112"/>
        <v>2.2784875927272727</v>
      </c>
      <c r="BM84" s="67">
        <f t="shared" si="113"/>
        <v>75.365358836363626</v>
      </c>
      <c r="BN84" s="67">
        <f t="shared" si="114"/>
        <v>2.9795606981818179</v>
      </c>
      <c r="BO84" s="67">
        <f t="shared" si="115"/>
        <v>101.48033201454544</v>
      </c>
      <c r="BP84" s="67">
        <f t="shared" si="116"/>
        <v>145.99847421090908</v>
      </c>
      <c r="BQ84" s="67">
        <f t="shared" si="117"/>
        <v>24.362290414545456</v>
      </c>
      <c r="BR84" s="67">
        <f t="shared" si="118"/>
        <v>14.722535214545454</v>
      </c>
      <c r="BS84" s="67">
        <f t="shared" si="119"/>
        <v>5.7838531199999998</v>
      </c>
      <c r="BT84" s="67">
        <f t="shared" si="120"/>
        <v>0</v>
      </c>
      <c r="BU84" s="67">
        <f t="shared" si="121"/>
        <v>70.282578821818177</v>
      </c>
      <c r="BV84" s="67">
        <f t="shared" si="122"/>
        <v>261.14973178181816</v>
      </c>
      <c r="BW84" s="67">
        <f t="shared" si="123"/>
        <v>1277.1799298618184</v>
      </c>
      <c r="BX84" s="67">
        <f t="shared" si="88"/>
        <v>1277.1799298618184</v>
      </c>
      <c r="BY84" s="67">
        <f t="shared" si="89"/>
        <v>4291.4742934981823</v>
      </c>
      <c r="BZ84" s="67">
        <f t="shared" si="124"/>
        <v>230.38</v>
      </c>
      <c r="CA84" s="70">
        <f t="shared" si="90"/>
        <v>3</v>
      </c>
      <c r="CB84" s="82">
        <f t="shared" si="91"/>
        <v>12.25</v>
      </c>
      <c r="CC84" s="20">
        <f t="shared" si="92"/>
        <v>3.4188034188034218</v>
      </c>
      <c r="CD84" s="69">
        <f t="shared" si="125"/>
        <v>160.15912114523715</v>
      </c>
      <c r="CE84" s="20">
        <f t="shared" si="93"/>
        <v>8.6609686609686669</v>
      </c>
      <c r="CF84" s="73">
        <f t="shared" si="68"/>
        <v>405.73644023460076</v>
      </c>
      <c r="CG84" s="20">
        <f t="shared" si="94"/>
        <v>1.8803418803418819</v>
      </c>
      <c r="CH84" s="67">
        <f t="shared" si="126"/>
        <v>88.087516629880426</v>
      </c>
      <c r="CI84" s="67">
        <f t="shared" si="127"/>
        <v>162.80000000000001</v>
      </c>
      <c r="CJ84" s="67">
        <f t="shared" si="128"/>
        <v>1047.1630780097182</v>
      </c>
      <c r="CK84" s="74">
        <f t="shared" si="129"/>
        <v>5338.6373715079008</v>
      </c>
    </row>
    <row r="85" spans="1:90" ht="15" customHeight="1">
      <c r="A85" s="75" t="str">
        <f>[2]CCT!D92</f>
        <v>Sethac Norte de Minas</v>
      </c>
      <c r="B85" s="85" t="str">
        <f>[2]CCT!C92</f>
        <v>Porteirinha</v>
      </c>
      <c r="C85" s="18"/>
      <c r="D85" s="77"/>
      <c r="E85" s="17">
        <f t="shared" si="70"/>
        <v>0</v>
      </c>
      <c r="F85" s="78"/>
      <c r="G85" s="17"/>
      <c r="H85" s="77">
        <f t="shared" si="71"/>
        <v>0</v>
      </c>
      <c r="I85" s="18"/>
      <c r="J85" s="77"/>
      <c r="K85" s="17">
        <f t="shared" si="72"/>
        <v>0</v>
      </c>
      <c r="L85" s="21">
        <f>[2]CCT!L92</f>
        <v>1</v>
      </c>
      <c r="M85" s="77">
        <f>[2]CCT!K92</f>
        <v>424.29</v>
      </c>
      <c r="N85" s="17">
        <f t="shared" si="73"/>
        <v>424.29</v>
      </c>
      <c r="O85" s="18"/>
      <c r="P85" s="77"/>
      <c r="Q85" s="80">
        <f t="shared" si="74"/>
        <v>0</v>
      </c>
      <c r="R85" s="66">
        <f t="shared" si="95"/>
        <v>1</v>
      </c>
      <c r="S85" s="67">
        <f t="shared" si="96"/>
        <v>424.29</v>
      </c>
      <c r="T85" s="19"/>
      <c r="U85" s="19"/>
      <c r="V85" s="19"/>
      <c r="W85" s="19"/>
      <c r="X85" s="19"/>
      <c r="Y85" s="19"/>
      <c r="Z85" s="19"/>
      <c r="AA85" s="68">
        <f t="shared" si="97"/>
        <v>13.885854545454546</v>
      </c>
      <c r="AB85" s="67">
        <f t="shared" si="98"/>
        <v>438.17585454545457</v>
      </c>
      <c r="AC85" s="67"/>
      <c r="AD85" s="67">
        <f>(VLOOKUP('Resumo Geral limpeza imposto cl'!A85,VATOTAL,6,FALSE)*20-1)*R85</f>
        <v>279</v>
      </c>
      <c r="AE85" s="67">
        <f t="shared" si="75"/>
        <v>98.542599999999993</v>
      </c>
      <c r="AF85" s="67"/>
      <c r="AG85" s="67">
        <f t="shared" si="99"/>
        <v>3.12</v>
      </c>
      <c r="AH85" s="67">
        <f t="shared" si="76"/>
        <v>28.19</v>
      </c>
      <c r="AI85" s="67">
        <f t="shared" si="77"/>
        <v>0</v>
      </c>
      <c r="AJ85" s="67">
        <f t="shared" si="78"/>
        <v>0</v>
      </c>
      <c r="AK85" s="67">
        <v>0</v>
      </c>
      <c r="AL85" s="67">
        <f t="shared" si="79"/>
        <v>408.8526</v>
      </c>
      <c r="AM85" s="67">
        <f>C85*'[2]Uniforme Limpeza'!$Z$10+F85*'[2]Uniforme Limpeza'!$Z$11+I85*'[2]Uniforme Limpeza'!$Z$12+L85*'[2]Uniforme Limpeza'!$Z$12+O85*'[2]Uniforme Limpeza'!$Z$12</f>
        <v>39.76</v>
      </c>
      <c r="AN85" s="67">
        <f>I85*'[2]Materiais de Consumo'!$F$33+L85*'[2]Materiais de Consumo'!$F$34+O85*'[2]Materiais de Consumo'!$F$35</f>
        <v>20.65</v>
      </c>
      <c r="AO85" s="67">
        <f>'[2]Equipamentos  TOTAL'!$H$19*'Resumo Geral limpeza imposto cl'!F85+'Resumo Geral limpeza imposto cl'!I85*'[2]Equipamentos  TOTAL'!$I$11+'[2]Equipamentos  TOTAL'!$I$12*'Resumo Geral limpeza imposto cl'!L85+'Resumo Geral limpeza imposto cl'!O85*'[2]Equipamentos  TOTAL'!$I$13</f>
        <v>2.94</v>
      </c>
      <c r="AP85" s="67">
        <f>(I85*'[2]PRODUTOS DE LIMPEZA'!$I$36+L85*'[2]PRODUTOS DE LIMPEZA'!$I$37+O85*'[2]PRODUTOS DE LIMPEZA'!$I$38)</f>
        <v>90.13</v>
      </c>
      <c r="AQ85" s="67">
        <f t="shared" si="100"/>
        <v>153.47999999999999</v>
      </c>
      <c r="AR85" s="19">
        <f t="shared" si="101"/>
        <v>87.635170909090917</v>
      </c>
      <c r="AS85" s="19">
        <f t="shared" si="80"/>
        <v>6.5726378181818186</v>
      </c>
      <c r="AT85" s="81">
        <f t="shared" si="81"/>
        <v>4.381758545454546</v>
      </c>
      <c r="AU85" s="19">
        <f t="shared" si="82"/>
        <v>0.8763517090909092</v>
      </c>
      <c r="AV85" s="81">
        <f t="shared" si="83"/>
        <v>10.954396363636365</v>
      </c>
      <c r="AW85" s="19">
        <f t="shared" si="84"/>
        <v>35.054068363636368</v>
      </c>
      <c r="AX85" s="81">
        <f t="shared" si="85"/>
        <v>13.145275636363637</v>
      </c>
      <c r="AY85" s="19">
        <f t="shared" si="86"/>
        <v>2.6290551272727276</v>
      </c>
      <c r="AZ85" s="19">
        <f t="shared" si="69"/>
        <v>161.24871447272727</v>
      </c>
      <c r="BA85" s="67">
        <f t="shared" si="102"/>
        <v>36.500048683636365</v>
      </c>
      <c r="BB85" s="67">
        <f t="shared" si="103"/>
        <v>12.181288756363637</v>
      </c>
      <c r="BC85" s="67">
        <f t="shared" si="104"/>
        <v>17.921392450909092</v>
      </c>
      <c r="BD85" s="67">
        <f t="shared" si="105"/>
        <v>66.602729890909089</v>
      </c>
      <c r="BE85" s="67">
        <f t="shared" si="106"/>
        <v>0.56962861090909089</v>
      </c>
      <c r="BF85" s="67">
        <f t="shared" si="107"/>
        <v>0.2190879272727273</v>
      </c>
      <c r="BG85" s="67">
        <f t="shared" si="87"/>
        <v>0.78871653818181819</v>
      </c>
      <c r="BH85" s="67">
        <f t="shared" si="108"/>
        <v>3.2863189090909093</v>
      </c>
      <c r="BI85" s="67">
        <f t="shared" si="109"/>
        <v>0.26290551272727269</v>
      </c>
      <c r="BJ85" s="67">
        <f t="shared" si="110"/>
        <v>0.13145275636363635</v>
      </c>
      <c r="BK85" s="67">
        <f t="shared" si="111"/>
        <v>1.5336154909090911</v>
      </c>
      <c r="BL85" s="67">
        <f t="shared" si="112"/>
        <v>0.56962861090909089</v>
      </c>
      <c r="BM85" s="67">
        <f t="shared" si="113"/>
        <v>18.841561745454545</v>
      </c>
      <c r="BN85" s="67">
        <f t="shared" si="114"/>
        <v>0.74489895272727269</v>
      </c>
      <c r="BO85" s="67">
        <f t="shared" si="115"/>
        <v>25.370381978181818</v>
      </c>
      <c r="BP85" s="67">
        <f t="shared" si="116"/>
        <v>36.500048683636365</v>
      </c>
      <c r="BQ85" s="67">
        <f t="shared" si="117"/>
        <v>6.0906443781818185</v>
      </c>
      <c r="BR85" s="67">
        <f t="shared" si="118"/>
        <v>3.6806771781818179</v>
      </c>
      <c r="BS85" s="67">
        <f t="shared" si="119"/>
        <v>1.4459803200000001</v>
      </c>
      <c r="BT85" s="67">
        <f t="shared" si="120"/>
        <v>0</v>
      </c>
      <c r="BU85" s="67">
        <f t="shared" si="121"/>
        <v>17.570851767272728</v>
      </c>
      <c r="BV85" s="67">
        <f t="shared" si="122"/>
        <v>65.288202327272728</v>
      </c>
      <c r="BW85" s="67">
        <f t="shared" si="123"/>
        <v>319.29874520727282</v>
      </c>
      <c r="BX85" s="67">
        <f t="shared" si="88"/>
        <v>319.29874520727276</v>
      </c>
      <c r="BY85" s="67">
        <f t="shared" si="89"/>
        <v>1319.8071997527272</v>
      </c>
      <c r="BZ85" s="67">
        <f t="shared" si="124"/>
        <v>115.19</v>
      </c>
      <c r="CA85" s="70">
        <f t="shared" si="90"/>
        <v>3</v>
      </c>
      <c r="CB85" s="82">
        <f t="shared" si="91"/>
        <v>12.25</v>
      </c>
      <c r="CC85" s="20">
        <f t="shared" si="92"/>
        <v>3.4188034188034218</v>
      </c>
      <c r="CD85" s="69">
        <f t="shared" si="125"/>
        <v>51.842639307785596</v>
      </c>
      <c r="CE85" s="20">
        <f t="shared" si="93"/>
        <v>8.6609686609686669</v>
      </c>
      <c r="CF85" s="73">
        <f t="shared" si="68"/>
        <v>131.33468624639016</v>
      </c>
      <c r="CG85" s="20">
        <f t="shared" si="94"/>
        <v>1.8803418803418819</v>
      </c>
      <c r="CH85" s="67">
        <f t="shared" si="126"/>
        <v>28.513451619282076</v>
      </c>
      <c r="CI85" s="67">
        <f t="shared" si="127"/>
        <v>81.400000000000006</v>
      </c>
      <c r="CJ85" s="67">
        <f t="shared" si="128"/>
        <v>408.28077717345786</v>
      </c>
      <c r="CK85" s="74">
        <f t="shared" si="129"/>
        <v>1728.0879769261851</v>
      </c>
    </row>
    <row r="86" spans="1:90" s="127" customFormat="1" ht="15" customHeight="1">
      <c r="A86" s="75" t="str">
        <f>[2]CCT!D93</f>
        <v>Região de São Lourenço</v>
      </c>
      <c r="B86" s="85" t="str">
        <f>[2]CCT!C93</f>
        <v>Pouso Alegre</v>
      </c>
      <c r="C86" s="18"/>
      <c r="D86" s="17"/>
      <c r="E86" s="17">
        <f t="shared" si="70"/>
        <v>0</v>
      </c>
      <c r="F86" s="18"/>
      <c r="G86" s="17"/>
      <c r="H86" s="77">
        <f t="shared" si="71"/>
        <v>0</v>
      </c>
      <c r="I86" s="21">
        <f>[2]CCT!J93</f>
        <v>3</v>
      </c>
      <c r="J86" s="17">
        <f>[2]CCT!I93</f>
        <v>848.57</v>
      </c>
      <c r="K86" s="17">
        <f t="shared" si="72"/>
        <v>2545.71</v>
      </c>
      <c r="L86" s="18"/>
      <c r="M86" s="17"/>
      <c r="N86" s="17">
        <f t="shared" si="73"/>
        <v>0</v>
      </c>
      <c r="O86" s="18"/>
      <c r="P86" s="17"/>
      <c r="Q86" s="17">
        <f t="shared" si="74"/>
        <v>0</v>
      </c>
      <c r="R86" s="194">
        <f t="shared" si="95"/>
        <v>3</v>
      </c>
      <c r="S86" s="68">
        <f t="shared" si="96"/>
        <v>2545.71</v>
      </c>
      <c r="T86" s="195"/>
      <c r="U86" s="195"/>
      <c r="V86" s="195"/>
      <c r="W86" s="195"/>
      <c r="X86" s="195"/>
      <c r="Y86" s="195"/>
      <c r="Z86" s="195"/>
      <c r="AA86" s="68">
        <f t="shared" si="97"/>
        <v>83.314145454545454</v>
      </c>
      <c r="AB86" s="68">
        <f t="shared" si="98"/>
        <v>2629.0241454545453</v>
      </c>
      <c r="AC86" s="68"/>
      <c r="AD86" s="68">
        <f>(VLOOKUP('Resumo Geral limpeza imposto cl'!A86,VATOTAL,6,FALSE)*20-1)*R86</f>
        <v>837</v>
      </c>
      <c r="AE86" s="68">
        <f t="shared" si="75"/>
        <v>219.25739999999999</v>
      </c>
      <c r="AF86" s="68"/>
      <c r="AG86" s="68">
        <f t="shared" si="99"/>
        <v>9.36</v>
      </c>
      <c r="AH86" s="68">
        <f t="shared" si="76"/>
        <v>87.449999999999989</v>
      </c>
      <c r="AI86" s="68">
        <f t="shared" si="77"/>
        <v>0</v>
      </c>
      <c r="AJ86" s="68">
        <f t="shared" si="78"/>
        <v>0</v>
      </c>
      <c r="AK86" s="68">
        <v>0</v>
      </c>
      <c r="AL86" s="68">
        <f t="shared" si="79"/>
        <v>1153.0673999999999</v>
      </c>
      <c r="AM86" s="68">
        <f>C86*'[2]Uniforme Limpeza'!$Z$10+F86*'[2]Uniforme Limpeza'!$Z$11+I86*'[2]Uniforme Limpeza'!$Z$12+L86*'[2]Uniforme Limpeza'!$Z$12+O86*'[2]Uniforme Limpeza'!$Z$12</f>
        <v>119.28</v>
      </c>
      <c r="AN86" s="68">
        <f>I86*'[2]Materiais de Consumo'!$F$33+L86*'[2]Materiais de Consumo'!$F$34+O86*'[2]Materiais de Consumo'!$F$35</f>
        <v>123.87</v>
      </c>
      <c r="AO86" s="68">
        <f>'[2]Equipamentos  TOTAL'!$H$19*'Resumo Geral limpeza imposto cl'!F86+'Resumo Geral limpeza imposto cl'!I86*'[2]Equipamentos  TOTAL'!$I$11+'[2]Equipamentos  TOTAL'!$I$12*'Resumo Geral limpeza imposto cl'!L86+'Resumo Geral limpeza imposto cl'!O86*'[2]Equipamentos  TOTAL'!$I$13</f>
        <v>17.61</v>
      </c>
      <c r="AP86" s="68">
        <f>(I86*'[2]PRODUTOS DE LIMPEZA'!$I$36+L86*'[2]PRODUTOS DE LIMPEZA'!$I$37+O86*'[2]PRODUTOS DE LIMPEZA'!$I$38)</f>
        <v>540.75</v>
      </c>
      <c r="AQ86" s="68">
        <f t="shared" si="100"/>
        <v>801.51</v>
      </c>
      <c r="AR86" s="195">
        <f t="shared" si="101"/>
        <v>525.80482909090904</v>
      </c>
      <c r="AS86" s="195">
        <f t="shared" si="80"/>
        <v>39.435362181818178</v>
      </c>
      <c r="AT86" s="196">
        <f t="shared" si="81"/>
        <v>26.290241454545452</v>
      </c>
      <c r="AU86" s="195">
        <f t="shared" si="82"/>
        <v>5.2580482909090911</v>
      </c>
      <c r="AV86" s="196">
        <f t="shared" si="83"/>
        <v>65.72560363636363</v>
      </c>
      <c r="AW86" s="195">
        <f t="shared" si="84"/>
        <v>210.32193163636362</v>
      </c>
      <c r="AX86" s="196">
        <f t="shared" si="85"/>
        <v>78.870724363636356</v>
      </c>
      <c r="AY86" s="195">
        <f t="shared" si="86"/>
        <v>15.774144872727272</v>
      </c>
      <c r="AZ86" s="195">
        <f t="shared" si="69"/>
        <v>967.48088552727256</v>
      </c>
      <c r="BA86" s="68">
        <f t="shared" si="102"/>
        <v>218.99771131636362</v>
      </c>
      <c r="BB86" s="68">
        <f t="shared" si="103"/>
        <v>73.086871243636352</v>
      </c>
      <c r="BC86" s="68">
        <f t="shared" si="104"/>
        <v>107.52708754909089</v>
      </c>
      <c r="BD86" s="68">
        <f t="shared" si="105"/>
        <v>399.61167010909082</v>
      </c>
      <c r="BE86" s="68">
        <f t="shared" si="106"/>
        <v>3.4177313890909087</v>
      </c>
      <c r="BF86" s="68">
        <f t="shared" si="107"/>
        <v>1.3145120727272728</v>
      </c>
      <c r="BG86" s="68">
        <f t="shared" si="87"/>
        <v>4.7322434618181815</v>
      </c>
      <c r="BH86" s="68">
        <f t="shared" si="108"/>
        <v>19.717681090909089</v>
      </c>
      <c r="BI86" s="68">
        <f t="shared" si="109"/>
        <v>1.5774144872727272</v>
      </c>
      <c r="BJ86" s="68">
        <f t="shared" si="110"/>
        <v>0.78870724363636358</v>
      </c>
      <c r="BK86" s="68">
        <f t="shared" si="111"/>
        <v>9.2015845090909085</v>
      </c>
      <c r="BL86" s="68">
        <f t="shared" si="112"/>
        <v>3.4177313890909087</v>
      </c>
      <c r="BM86" s="68">
        <f t="shared" si="113"/>
        <v>113.04803825454545</v>
      </c>
      <c r="BN86" s="68">
        <f t="shared" si="114"/>
        <v>4.4693410472727271</v>
      </c>
      <c r="BO86" s="68">
        <f t="shared" si="115"/>
        <v>152.22049802181817</v>
      </c>
      <c r="BP86" s="68">
        <f t="shared" si="116"/>
        <v>218.99771131636362</v>
      </c>
      <c r="BQ86" s="68">
        <f t="shared" si="117"/>
        <v>36.543435621818176</v>
      </c>
      <c r="BR86" s="68">
        <f t="shared" si="118"/>
        <v>22.083802821818178</v>
      </c>
      <c r="BS86" s="68">
        <f t="shared" si="119"/>
        <v>8.6757796799999998</v>
      </c>
      <c r="BT86" s="68">
        <f t="shared" si="120"/>
        <v>0</v>
      </c>
      <c r="BU86" s="68">
        <f t="shared" si="121"/>
        <v>105.42386823272726</v>
      </c>
      <c r="BV86" s="68">
        <f t="shared" si="122"/>
        <v>391.72459767272721</v>
      </c>
      <c r="BW86" s="68">
        <f t="shared" si="123"/>
        <v>1915.7698947927274</v>
      </c>
      <c r="BX86" s="68">
        <f t="shared" si="88"/>
        <v>1915.769894792727</v>
      </c>
      <c r="BY86" s="68">
        <f t="shared" si="89"/>
        <v>6499.3714402472724</v>
      </c>
      <c r="BZ86" s="68">
        <f t="shared" si="124"/>
        <v>345.57</v>
      </c>
      <c r="CA86" s="197">
        <f t="shared" si="90"/>
        <v>2</v>
      </c>
      <c r="CB86" s="198">
        <f t="shared" si="91"/>
        <v>11.25</v>
      </c>
      <c r="CC86" s="199">
        <f t="shared" si="92"/>
        <v>2.2535211267605644</v>
      </c>
      <c r="CD86" s="200">
        <f t="shared" si="125"/>
        <v>159.75530006191042</v>
      </c>
      <c r="CE86" s="199">
        <f t="shared" si="93"/>
        <v>8.5633802816901436</v>
      </c>
      <c r="CF86" s="201">
        <f t="shared" si="68"/>
        <v>607.07014023525949</v>
      </c>
      <c r="CG86" s="199">
        <f t="shared" si="94"/>
        <v>1.8591549295774654</v>
      </c>
      <c r="CH86" s="68">
        <f t="shared" si="126"/>
        <v>131.79812255107609</v>
      </c>
      <c r="CI86" s="68">
        <f t="shared" si="127"/>
        <v>244.20000000000002</v>
      </c>
      <c r="CJ86" s="68">
        <f t="shared" si="128"/>
        <v>1488.3935628482461</v>
      </c>
      <c r="CK86" s="202">
        <f t="shared" si="129"/>
        <v>7987.7650030955183</v>
      </c>
      <c r="CL86" s="203"/>
    </row>
    <row r="87" spans="1:90" ht="15" customHeight="1">
      <c r="A87" s="84" t="str">
        <f>[2]CCT!D94</f>
        <v>Fethemg Interior</v>
      </c>
      <c r="B87" s="76" t="str">
        <f>[2]CCT!C94</f>
        <v>Resplendor</v>
      </c>
      <c r="C87" s="18"/>
      <c r="D87" s="17"/>
      <c r="E87" s="17">
        <f t="shared" si="70"/>
        <v>0</v>
      </c>
      <c r="F87" s="18"/>
      <c r="G87" s="17"/>
      <c r="H87" s="77">
        <f t="shared" si="71"/>
        <v>0</v>
      </c>
      <c r="I87" s="18"/>
      <c r="J87" s="17"/>
      <c r="K87" s="17">
        <f t="shared" si="72"/>
        <v>0</v>
      </c>
      <c r="L87" s="18"/>
      <c r="M87" s="17"/>
      <c r="N87" s="17">
        <f t="shared" si="73"/>
        <v>0</v>
      </c>
      <c r="O87" s="21">
        <f>[2]CCT!N94</f>
        <v>1</v>
      </c>
      <c r="P87" s="17">
        <f>[2]CCT!M94</f>
        <v>212.14</v>
      </c>
      <c r="Q87" s="80">
        <f t="shared" si="74"/>
        <v>212.14</v>
      </c>
      <c r="R87" s="66">
        <f t="shared" si="95"/>
        <v>1</v>
      </c>
      <c r="S87" s="67">
        <f t="shared" si="96"/>
        <v>212.14</v>
      </c>
      <c r="T87" s="19"/>
      <c r="U87" s="19"/>
      <c r="V87" s="19"/>
      <c r="W87" s="19"/>
      <c r="X87" s="19"/>
      <c r="Y87" s="19"/>
      <c r="Z87" s="19"/>
      <c r="AA87" s="68">
        <f t="shared" si="97"/>
        <v>6.9427636363636358</v>
      </c>
      <c r="AB87" s="67">
        <f t="shared" si="98"/>
        <v>219.08276363636361</v>
      </c>
      <c r="AC87" s="67"/>
      <c r="AD87" s="67">
        <f>(VLOOKUP('Resumo Geral limpeza imposto cl'!A87,VATOTAL,6,FALSE)*20-1)*R87</f>
        <v>279</v>
      </c>
      <c r="AE87" s="67">
        <f t="shared" si="75"/>
        <v>111.27160000000001</v>
      </c>
      <c r="AF87" s="67"/>
      <c r="AG87" s="67">
        <f t="shared" si="99"/>
        <v>3.12</v>
      </c>
      <c r="AH87" s="67">
        <f t="shared" si="76"/>
        <v>0</v>
      </c>
      <c r="AI87" s="67">
        <f t="shared" si="77"/>
        <v>8.43</v>
      </c>
      <c r="AJ87" s="67">
        <f t="shared" si="78"/>
        <v>0</v>
      </c>
      <c r="AK87" s="67">
        <v>0</v>
      </c>
      <c r="AL87" s="67">
        <f t="shared" si="79"/>
        <v>401.82160000000005</v>
      </c>
      <c r="AM87" s="67">
        <f>C87*'[2]Uniforme Limpeza'!$Z$10+F87*'[2]Uniforme Limpeza'!$Z$11+I87*'[2]Uniforme Limpeza'!$Z$12+L87*'[2]Uniforme Limpeza'!$Z$12+O87*'[2]Uniforme Limpeza'!$Z$12</f>
        <v>39.76</v>
      </c>
      <c r="AN87" s="67">
        <f>I87*'[2]Materiais de Consumo'!$F$33+L87*'[2]Materiais de Consumo'!$F$34+O87*'[2]Materiais de Consumo'!$F$35</f>
        <v>10.32</v>
      </c>
      <c r="AO87" s="67">
        <f>'[2]Equipamentos  TOTAL'!$H$19*'Resumo Geral limpeza imposto cl'!F87+'Resumo Geral limpeza imposto cl'!I87*'[2]Equipamentos  TOTAL'!$I$11+'[2]Equipamentos  TOTAL'!$I$12*'Resumo Geral limpeza imposto cl'!L87+'Resumo Geral limpeza imposto cl'!O87*'[2]Equipamentos  TOTAL'!$I$13</f>
        <v>1.47</v>
      </c>
      <c r="AP87" s="67">
        <f>(I87*'[2]PRODUTOS DE LIMPEZA'!$I$36+L87*'[2]PRODUTOS DE LIMPEZA'!$I$37+O87*'[2]PRODUTOS DE LIMPEZA'!$I$38)</f>
        <v>45.06</v>
      </c>
      <c r="AQ87" s="67">
        <f t="shared" si="100"/>
        <v>96.61</v>
      </c>
      <c r="AR87" s="19">
        <f>AB87*$AR$2</f>
        <v>43.816552727272722</v>
      </c>
      <c r="AS87" s="19">
        <f t="shared" si="80"/>
        <v>3.2862414545454541</v>
      </c>
      <c r="AT87" s="81">
        <f t="shared" si="81"/>
        <v>2.1908276363636361</v>
      </c>
      <c r="AU87" s="19">
        <f t="shared" si="82"/>
        <v>0.43816552727272723</v>
      </c>
      <c r="AV87" s="81">
        <f t="shared" si="83"/>
        <v>5.4770690909090902</v>
      </c>
      <c r="AW87" s="19">
        <f t="shared" si="84"/>
        <v>17.526621090909089</v>
      </c>
      <c r="AX87" s="81">
        <f t="shared" si="85"/>
        <v>6.5724829090909083</v>
      </c>
      <c r="AY87" s="19">
        <f t="shared" si="86"/>
        <v>1.3144965818181817</v>
      </c>
      <c r="AZ87" s="19">
        <f t="shared" si="69"/>
        <v>80.622457018181805</v>
      </c>
      <c r="BA87" s="67">
        <f t="shared" si="102"/>
        <v>18.249594210909088</v>
      </c>
      <c r="BB87" s="67">
        <f t="shared" si="103"/>
        <v>6.0905008290909084</v>
      </c>
      <c r="BC87" s="67">
        <f t="shared" si="104"/>
        <v>8.9604850327272718</v>
      </c>
      <c r="BD87" s="67">
        <f t="shared" si="105"/>
        <v>33.300580072727264</v>
      </c>
      <c r="BE87" s="67">
        <f t="shared" si="106"/>
        <v>0.28480759272727268</v>
      </c>
      <c r="BF87" s="67">
        <f t="shared" si="107"/>
        <v>0.10954138181818181</v>
      </c>
      <c r="BG87" s="67">
        <f t="shared" si="87"/>
        <v>0.39434897454545448</v>
      </c>
      <c r="BH87" s="67">
        <f t="shared" si="108"/>
        <v>1.6431207272727271</v>
      </c>
      <c r="BI87" s="67">
        <f t="shared" si="109"/>
        <v>0.13144965818181814</v>
      </c>
      <c r="BJ87" s="67">
        <f t="shared" si="110"/>
        <v>6.572482909090907E-2</v>
      </c>
      <c r="BK87" s="67">
        <f t="shared" si="111"/>
        <v>0.76678967272727261</v>
      </c>
      <c r="BL87" s="67">
        <f t="shared" si="112"/>
        <v>0.28480759272727268</v>
      </c>
      <c r="BM87" s="67">
        <f t="shared" si="113"/>
        <v>9.4205588363636341</v>
      </c>
      <c r="BN87" s="67">
        <f t="shared" si="114"/>
        <v>0.37244069818181813</v>
      </c>
      <c r="BO87" s="67">
        <f t="shared" si="115"/>
        <v>12.684892014545451</v>
      </c>
      <c r="BP87" s="67">
        <f t="shared" si="116"/>
        <v>18.249594210909088</v>
      </c>
      <c r="BQ87" s="67">
        <f t="shared" si="117"/>
        <v>3.0452504145454542</v>
      </c>
      <c r="BR87" s="67">
        <f t="shared" si="118"/>
        <v>1.8402952145454543</v>
      </c>
      <c r="BS87" s="67">
        <f t="shared" si="119"/>
        <v>0.72297311999999991</v>
      </c>
      <c r="BT87" s="67">
        <f t="shared" si="120"/>
        <v>0</v>
      </c>
      <c r="BU87" s="67">
        <f t="shared" si="121"/>
        <v>8.7852188218181801</v>
      </c>
      <c r="BV87" s="67">
        <f t="shared" si="122"/>
        <v>32.643331781818176</v>
      </c>
      <c r="BW87" s="67">
        <f t="shared" si="123"/>
        <v>159.6456098618182</v>
      </c>
      <c r="BX87" s="67">
        <f t="shared" si="88"/>
        <v>159.64560986181817</v>
      </c>
      <c r="BY87" s="67">
        <f t="shared" si="89"/>
        <v>877.1599734981819</v>
      </c>
      <c r="BZ87" s="67">
        <f t="shared" si="124"/>
        <v>115.19</v>
      </c>
      <c r="CA87" s="70">
        <f t="shared" si="90"/>
        <v>5</v>
      </c>
      <c r="CB87" s="82">
        <f t="shared" si="91"/>
        <v>14.25</v>
      </c>
      <c r="CC87" s="20">
        <f t="shared" si="92"/>
        <v>5.8309037900874632</v>
      </c>
      <c r="CD87" s="69">
        <f t="shared" si="125"/>
        <v>62.609327900768633</v>
      </c>
      <c r="CE87" s="20">
        <f t="shared" si="93"/>
        <v>8.8629737609329435</v>
      </c>
      <c r="CF87" s="73">
        <f t="shared" si="68"/>
        <v>95.16617840916831</v>
      </c>
      <c r="CG87" s="20">
        <f t="shared" si="94"/>
        <v>1.9241982507288626</v>
      </c>
      <c r="CH87" s="67">
        <f t="shared" si="126"/>
        <v>20.661078207253645</v>
      </c>
      <c r="CI87" s="67">
        <f t="shared" si="127"/>
        <v>81.400000000000006</v>
      </c>
      <c r="CJ87" s="67">
        <f t="shared" si="128"/>
        <v>375.0265845171906</v>
      </c>
      <c r="CK87" s="74">
        <f t="shared" si="129"/>
        <v>1252.1865580153726</v>
      </c>
    </row>
    <row r="88" spans="1:90" ht="15" customHeight="1">
      <c r="A88" s="84" t="str">
        <f>[2]CCT!D95</f>
        <v>Sind - Asseio</v>
      </c>
      <c r="B88" s="76" t="str">
        <f>[2]CCT!C95</f>
        <v>Ribeirão das Neves</v>
      </c>
      <c r="C88" s="18"/>
      <c r="D88" s="17"/>
      <c r="E88" s="17">
        <f t="shared" si="70"/>
        <v>0</v>
      </c>
      <c r="F88" s="18"/>
      <c r="G88" s="17"/>
      <c r="H88" s="77">
        <f t="shared" si="71"/>
        <v>0</v>
      </c>
      <c r="I88" s="21">
        <f>[2]CCT!J95</f>
        <v>1</v>
      </c>
      <c r="J88" s="17">
        <f>[2]CCT!I95</f>
        <v>876.66</v>
      </c>
      <c r="K88" s="17">
        <f t="shared" si="72"/>
        <v>876.66</v>
      </c>
      <c r="L88" s="21">
        <f>[2]CCT!L95</f>
        <v>1</v>
      </c>
      <c r="M88" s="17">
        <f>[2]CCT!K95</f>
        <v>438.33</v>
      </c>
      <c r="N88" s="17">
        <f t="shared" si="73"/>
        <v>438.33</v>
      </c>
      <c r="O88" s="18"/>
      <c r="P88" s="17"/>
      <c r="Q88" s="80">
        <f t="shared" si="74"/>
        <v>0</v>
      </c>
      <c r="R88" s="66">
        <f t="shared" si="95"/>
        <v>2</v>
      </c>
      <c r="S88" s="67">
        <f t="shared" si="96"/>
        <v>1314.99</v>
      </c>
      <c r="T88" s="19"/>
      <c r="U88" s="19"/>
      <c r="V88" s="19"/>
      <c r="W88" s="19"/>
      <c r="X88" s="19"/>
      <c r="Y88" s="19"/>
      <c r="Z88" s="19"/>
      <c r="AA88" s="68">
        <f t="shared" si="97"/>
        <v>43.036036363636363</v>
      </c>
      <c r="AB88" s="67">
        <f t="shared" si="98"/>
        <v>1358.0260363636364</v>
      </c>
      <c r="AC88" s="67"/>
      <c r="AD88" s="67">
        <f>(VLOOKUP('Resumo Geral limpeza imposto cl'!A88,VATOTAL,6,FALSE)*20-1)*R88</f>
        <v>558</v>
      </c>
      <c r="AE88" s="67">
        <f t="shared" si="75"/>
        <v>169.10059999999999</v>
      </c>
      <c r="AF88" s="67"/>
      <c r="AG88" s="67">
        <f t="shared" si="99"/>
        <v>6.24</v>
      </c>
      <c r="AH88" s="67">
        <f t="shared" si="76"/>
        <v>0</v>
      </c>
      <c r="AI88" s="67">
        <f t="shared" si="77"/>
        <v>16.86</v>
      </c>
      <c r="AJ88" s="67">
        <f t="shared" si="78"/>
        <v>82.06</v>
      </c>
      <c r="AK88" s="67">
        <v>0</v>
      </c>
      <c r="AL88" s="67">
        <f t="shared" si="79"/>
        <v>832.26060000000007</v>
      </c>
      <c r="AM88" s="67">
        <f>C88*'[2]Uniforme Limpeza'!$Z$10+F88*'[2]Uniforme Limpeza'!$Z$11+I88*'[2]Uniforme Limpeza'!$Z$12+L88*'[2]Uniforme Limpeza'!$Z$12+O88*'[2]Uniforme Limpeza'!$Z$12</f>
        <v>79.52</v>
      </c>
      <c r="AN88" s="67">
        <f>I88*'[2]Materiais de Consumo'!$F$33+L88*'[2]Materiais de Consumo'!$F$34+O88*'[2]Materiais de Consumo'!$F$35</f>
        <v>61.94</v>
      </c>
      <c r="AO88" s="67">
        <f>'[2]Equipamentos  TOTAL'!$H$19*'Resumo Geral limpeza imposto cl'!F88+'Resumo Geral limpeza imposto cl'!I88*'[2]Equipamentos  TOTAL'!$I$11+'[2]Equipamentos  TOTAL'!$I$12*'Resumo Geral limpeza imposto cl'!L88+'Resumo Geral limpeza imposto cl'!O88*'[2]Equipamentos  TOTAL'!$I$13</f>
        <v>8.81</v>
      </c>
      <c r="AP88" s="67">
        <f>(I88*'[2]PRODUTOS DE LIMPEZA'!$I$36+L88*'[2]PRODUTOS DE LIMPEZA'!$I$37+O88*'[2]PRODUTOS DE LIMPEZA'!$I$38)</f>
        <v>270.38</v>
      </c>
      <c r="AQ88" s="67">
        <f t="shared" si="100"/>
        <v>420.65</v>
      </c>
      <c r="AR88" s="19">
        <f t="shared" si="101"/>
        <v>271.60520727272728</v>
      </c>
      <c r="AS88" s="19">
        <f t="shared" si="80"/>
        <v>20.370390545454544</v>
      </c>
      <c r="AT88" s="81">
        <f t="shared" si="81"/>
        <v>13.580260363636365</v>
      </c>
      <c r="AU88" s="19">
        <f t="shared" si="82"/>
        <v>2.716052072727273</v>
      </c>
      <c r="AV88" s="81">
        <f t="shared" si="83"/>
        <v>33.950650909090911</v>
      </c>
      <c r="AW88" s="19">
        <f t="shared" si="84"/>
        <v>108.64208290909092</v>
      </c>
      <c r="AX88" s="81">
        <f t="shared" si="85"/>
        <v>40.740781090909088</v>
      </c>
      <c r="AY88" s="19">
        <f t="shared" si="86"/>
        <v>8.1481562181818195</v>
      </c>
      <c r="AZ88" s="19">
        <f t="shared" si="69"/>
        <v>499.75358138181815</v>
      </c>
      <c r="BA88" s="67">
        <f t="shared" si="102"/>
        <v>113.12356882909091</v>
      </c>
      <c r="BB88" s="67">
        <f t="shared" si="103"/>
        <v>37.753123810909088</v>
      </c>
      <c r="BC88" s="67">
        <f t="shared" si="104"/>
        <v>55.543264887272727</v>
      </c>
      <c r="BD88" s="67">
        <f t="shared" si="105"/>
        <v>206.41995752727271</v>
      </c>
      <c r="BE88" s="67">
        <f t="shared" si="106"/>
        <v>1.7654338472727273</v>
      </c>
      <c r="BF88" s="67">
        <f t="shared" si="107"/>
        <v>0.67901301818181825</v>
      </c>
      <c r="BG88" s="67">
        <f t="shared" si="87"/>
        <v>2.4444468654545455</v>
      </c>
      <c r="BH88" s="67">
        <f t="shared" si="108"/>
        <v>10.185195272727272</v>
      </c>
      <c r="BI88" s="67">
        <f t="shared" si="109"/>
        <v>0.81481562181818179</v>
      </c>
      <c r="BJ88" s="67">
        <f t="shared" si="110"/>
        <v>0.4074078109090909</v>
      </c>
      <c r="BK88" s="67">
        <f t="shared" si="111"/>
        <v>4.7530911272727279</v>
      </c>
      <c r="BL88" s="67">
        <f t="shared" si="112"/>
        <v>1.7654338472727273</v>
      </c>
      <c r="BM88" s="67">
        <f t="shared" si="113"/>
        <v>58.395119563636364</v>
      </c>
      <c r="BN88" s="67">
        <f t="shared" si="114"/>
        <v>2.3086442618181819</v>
      </c>
      <c r="BO88" s="67">
        <f t="shared" si="115"/>
        <v>78.629707505454547</v>
      </c>
      <c r="BP88" s="67">
        <f t="shared" si="116"/>
        <v>113.12356882909091</v>
      </c>
      <c r="BQ88" s="67">
        <f t="shared" si="117"/>
        <v>18.876561905454544</v>
      </c>
      <c r="BR88" s="67">
        <f t="shared" si="118"/>
        <v>11.407418705454544</v>
      </c>
      <c r="BS88" s="67">
        <f t="shared" si="119"/>
        <v>4.4814859199999999</v>
      </c>
      <c r="BT88" s="67">
        <f t="shared" si="120"/>
        <v>0</v>
      </c>
      <c r="BU88" s="67">
        <f t="shared" si="121"/>
        <v>54.456844058181815</v>
      </c>
      <c r="BV88" s="67">
        <f t="shared" si="122"/>
        <v>202.34587941818182</v>
      </c>
      <c r="BW88" s="67">
        <f t="shared" si="123"/>
        <v>989.59357269818202</v>
      </c>
      <c r="BX88" s="67">
        <f t="shared" si="88"/>
        <v>989.59357269818179</v>
      </c>
      <c r="BY88" s="67">
        <f t="shared" si="89"/>
        <v>3600.5302090618179</v>
      </c>
      <c r="BZ88" s="67">
        <f t="shared" si="124"/>
        <v>230.38</v>
      </c>
      <c r="CA88" s="70">
        <f t="shared" si="90"/>
        <v>5</v>
      </c>
      <c r="CB88" s="82">
        <f t="shared" si="91"/>
        <v>14.25</v>
      </c>
      <c r="CC88" s="20">
        <f t="shared" si="92"/>
        <v>5.8309037900874632</v>
      </c>
      <c r="CD88" s="69">
        <f t="shared" si="125"/>
        <v>232.86939994529553</v>
      </c>
      <c r="CE88" s="20">
        <f t="shared" si="93"/>
        <v>8.8629737609329435</v>
      </c>
      <c r="CF88" s="73">
        <f t="shared" si="68"/>
        <v>353.96148791684914</v>
      </c>
      <c r="CG88" s="20">
        <f t="shared" si="94"/>
        <v>1.9241982507288626</v>
      </c>
      <c r="CH88" s="67">
        <f t="shared" si="126"/>
        <v>76.846901981947511</v>
      </c>
      <c r="CI88" s="67">
        <f t="shared" si="127"/>
        <v>162.80000000000001</v>
      </c>
      <c r="CJ88" s="67">
        <f t="shared" si="128"/>
        <v>1056.8577898440922</v>
      </c>
      <c r="CK88" s="74">
        <f t="shared" si="129"/>
        <v>4657.3879989059096</v>
      </c>
    </row>
    <row r="89" spans="1:90" ht="15" customHeight="1">
      <c r="A89" s="84" t="str">
        <f>[2]CCT!D96</f>
        <v>Sind - Asseio</v>
      </c>
      <c r="B89" s="76" t="str">
        <f>[2]CCT!C96</f>
        <v>Sabará</v>
      </c>
      <c r="C89" s="18"/>
      <c r="D89" s="17"/>
      <c r="E89" s="17">
        <f>C89*D89</f>
        <v>0</v>
      </c>
      <c r="F89" s="18"/>
      <c r="G89" s="17"/>
      <c r="H89" s="77">
        <f>F89*G89</f>
        <v>0</v>
      </c>
      <c r="I89" s="18"/>
      <c r="J89" s="17"/>
      <c r="K89" s="17">
        <f>I89*J89</f>
        <v>0</v>
      </c>
      <c r="L89" s="21">
        <f>[2]CCT!L96</f>
        <v>1</v>
      </c>
      <c r="M89" s="17">
        <f>[2]CCT!K96</f>
        <v>438.33</v>
      </c>
      <c r="N89" s="17">
        <f>L89*M89</f>
        <v>438.33</v>
      </c>
      <c r="O89" s="18"/>
      <c r="P89" s="17"/>
      <c r="Q89" s="80">
        <f>O89*P89</f>
        <v>0</v>
      </c>
      <c r="R89" s="66">
        <f t="shared" si="95"/>
        <v>1</v>
      </c>
      <c r="S89" s="67">
        <f t="shared" si="96"/>
        <v>438.33</v>
      </c>
      <c r="T89" s="19"/>
      <c r="U89" s="19"/>
      <c r="V89" s="19"/>
      <c r="W89" s="19"/>
      <c r="X89" s="19"/>
      <c r="Y89" s="19"/>
      <c r="Z89" s="19"/>
      <c r="AA89" s="68">
        <f t="shared" si="97"/>
        <v>14.345345454545454</v>
      </c>
      <c r="AB89" s="67">
        <f t="shared" si="98"/>
        <v>452.67534545454544</v>
      </c>
      <c r="AC89" s="67"/>
      <c r="AD89" s="67">
        <f>(VLOOKUP('Resumo Geral limpeza imposto cl'!A89,VATOTAL,6,FALSE)*20-1)*R89</f>
        <v>279</v>
      </c>
      <c r="AE89" s="67">
        <f t="shared" si="75"/>
        <v>97.700199999999995</v>
      </c>
      <c r="AF89" s="67"/>
      <c r="AG89" s="67">
        <f t="shared" si="99"/>
        <v>3.12</v>
      </c>
      <c r="AH89" s="67">
        <f t="shared" si="76"/>
        <v>0</v>
      </c>
      <c r="AI89" s="67">
        <f t="shared" si="77"/>
        <v>8.43</v>
      </c>
      <c r="AJ89" s="67">
        <f t="shared" si="78"/>
        <v>41.03</v>
      </c>
      <c r="AK89" s="67">
        <v>0</v>
      </c>
      <c r="AL89" s="67">
        <f t="shared" si="79"/>
        <v>429.28020000000004</v>
      </c>
      <c r="AM89" s="67">
        <f>C89*'[2]Uniforme Limpeza'!$Z$10+F89*'[2]Uniforme Limpeza'!$Z$11+I89*'[2]Uniforme Limpeza'!$Z$12+L89*'[2]Uniforme Limpeza'!$Z$12+O89*'[2]Uniforme Limpeza'!$Z$12</f>
        <v>39.76</v>
      </c>
      <c r="AN89" s="67">
        <f>I89*'[2]Materiais de Consumo'!$F$33+L89*'[2]Materiais de Consumo'!$F$34+O89*'[2]Materiais de Consumo'!$F$35</f>
        <v>20.65</v>
      </c>
      <c r="AO89" s="67">
        <f>'[2]Equipamentos  TOTAL'!$H$19*'Resumo Geral limpeza imposto cl'!F89+'Resumo Geral limpeza imposto cl'!I89*'[2]Equipamentos  TOTAL'!$I$11+'[2]Equipamentos  TOTAL'!$I$12*'Resumo Geral limpeza imposto cl'!L89+'Resumo Geral limpeza imposto cl'!O89*'[2]Equipamentos  TOTAL'!$I$13</f>
        <v>2.94</v>
      </c>
      <c r="AP89" s="67">
        <f>(I89*'[2]PRODUTOS DE LIMPEZA'!$I$36+L89*'[2]PRODUTOS DE LIMPEZA'!$I$37+O89*'[2]PRODUTOS DE LIMPEZA'!$I$38)</f>
        <v>90.13</v>
      </c>
      <c r="AQ89" s="67">
        <f t="shared" si="100"/>
        <v>153.47999999999999</v>
      </c>
      <c r="AR89" s="19">
        <f t="shared" si="101"/>
        <v>90.53506909090909</v>
      </c>
      <c r="AS89" s="19">
        <f>AB89*$AS$2</f>
        <v>6.7901301818181814</v>
      </c>
      <c r="AT89" s="81">
        <f>AB89*$AT$2</f>
        <v>4.5267534545454549</v>
      </c>
      <c r="AU89" s="19">
        <f>AB89*$AU$2</f>
        <v>0.90535069090909093</v>
      </c>
      <c r="AV89" s="81">
        <f>AB89*$AV$2</f>
        <v>11.316883636363636</v>
      </c>
      <c r="AW89" s="19">
        <f>AB89*$AW$2</f>
        <v>36.214027636363639</v>
      </c>
      <c r="AX89" s="81">
        <f>AB89*$AX$2</f>
        <v>13.580260363636363</v>
      </c>
      <c r="AY89" s="19">
        <f>AB89*$AY$2</f>
        <v>2.7160520727272726</v>
      </c>
      <c r="AZ89" s="19">
        <f>SUM(AR89:AY89)</f>
        <v>166.58452712727276</v>
      </c>
      <c r="BA89" s="67">
        <f t="shared" si="102"/>
        <v>37.707856276363636</v>
      </c>
      <c r="BB89" s="67">
        <f t="shared" si="103"/>
        <v>12.584374603636363</v>
      </c>
      <c r="BC89" s="67">
        <f t="shared" si="104"/>
        <v>18.514421629090908</v>
      </c>
      <c r="BD89" s="67">
        <f t="shared" si="105"/>
        <v>68.80665250909091</v>
      </c>
      <c r="BE89" s="67">
        <f t="shared" si="106"/>
        <v>0.588477949090909</v>
      </c>
      <c r="BF89" s="67">
        <f t="shared" si="107"/>
        <v>0.22633767272727273</v>
      </c>
      <c r="BG89" s="67">
        <f t="shared" si="87"/>
        <v>0.81481562181818168</v>
      </c>
      <c r="BH89" s="67">
        <f t="shared" si="108"/>
        <v>3.3950650909090907</v>
      </c>
      <c r="BI89" s="67">
        <f t="shared" si="109"/>
        <v>0.27160520727272724</v>
      </c>
      <c r="BJ89" s="67">
        <f t="shared" si="110"/>
        <v>0.13580260363636362</v>
      </c>
      <c r="BK89" s="67">
        <f t="shared" si="111"/>
        <v>1.5843637090909091</v>
      </c>
      <c r="BL89" s="67">
        <f t="shared" si="112"/>
        <v>0.588477949090909</v>
      </c>
      <c r="BM89" s="67">
        <f t="shared" si="113"/>
        <v>19.465039854545452</v>
      </c>
      <c r="BN89" s="67">
        <f t="shared" si="114"/>
        <v>0.76954808727272717</v>
      </c>
      <c r="BO89" s="67">
        <f t="shared" si="115"/>
        <v>26.209902501818181</v>
      </c>
      <c r="BP89" s="67">
        <f t="shared" si="116"/>
        <v>37.707856276363636</v>
      </c>
      <c r="BQ89" s="67">
        <f t="shared" si="117"/>
        <v>6.2921873018181813</v>
      </c>
      <c r="BR89" s="67">
        <f t="shared" si="118"/>
        <v>3.8024729018181813</v>
      </c>
      <c r="BS89" s="67">
        <f t="shared" si="119"/>
        <v>1.49382864</v>
      </c>
      <c r="BT89" s="67">
        <f t="shared" si="120"/>
        <v>0</v>
      </c>
      <c r="BU89" s="67">
        <f t="shared" si="121"/>
        <v>18.152281352727272</v>
      </c>
      <c r="BV89" s="67">
        <f t="shared" si="122"/>
        <v>67.44862647272727</v>
      </c>
      <c r="BW89" s="67">
        <f t="shared" si="123"/>
        <v>329.86452423272732</v>
      </c>
      <c r="BX89" s="67">
        <f t="shared" si="88"/>
        <v>329.86452423272726</v>
      </c>
      <c r="BY89" s="67">
        <f t="shared" si="89"/>
        <v>1365.3000696872728</v>
      </c>
      <c r="BZ89" s="67">
        <f t="shared" si="124"/>
        <v>115.19</v>
      </c>
      <c r="CA89" s="70">
        <f t="shared" si="90"/>
        <v>2</v>
      </c>
      <c r="CB89" s="82">
        <f t="shared" si="91"/>
        <v>11.25</v>
      </c>
      <c r="CC89" s="20">
        <f>((100/((100-CB89)%)-100)*CA89)/CB89</f>
        <v>2.2535211267605644</v>
      </c>
      <c r="CD89" s="69">
        <f t="shared" si="125"/>
        <v>35.197522697177995</v>
      </c>
      <c r="CE89" s="20">
        <f>((100/((100-CB89)%)-100)*$CF$2)/CB89</f>
        <v>8.5633802816901436</v>
      </c>
      <c r="CF89" s="73">
        <f t="shared" si="68"/>
        <v>133.75058624927635</v>
      </c>
      <c r="CG89" s="20">
        <f>((100/((100-CB89)%)-100)*$CH$2)/CB89</f>
        <v>1.8591549295774654</v>
      </c>
      <c r="CH89" s="67">
        <f t="shared" si="126"/>
        <v>29.037956225171843</v>
      </c>
      <c r="CI89" s="67">
        <f t="shared" si="127"/>
        <v>81.400000000000006</v>
      </c>
      <c r="CJ89" s="67">
        <f t="shared" si="128"/>
        <v>394.57606517162617</v>
      </c>
      <c r="CK89" s="74">
        <f t="shared" si="129"/>
        <v>1759.8761348588989</v>
      </c>
    </row>
    <row r="90" spans="1:90" ht="15" customHeight="1">
      <c r="A90" s="84" t="str">
        <f>[2]CCT!D97</f>
        <v>Região Uberaba</v>
      </c>
      <c r="B90" s="76" t="str">
        <f>[2]CCT!C97</f>
        <v>Sacramento</v>
      </c>
      <c r="C90" s="18"/>
      <c r="D90" s="17"/>
      <c r="E90" s="17">
        <f t="shared" si="70"/>
        <v>0</v>
      </c>
      <c r="F90" s="18"/>
      <c r="G90" s="17"/>
      <c r="H90" s="77">
        <f t="shared" si="71"/>
        <v>0</v>
      </c>
      <c r="I90" s="18"/>
      <c r="J90" s="17"/>
      <c r="K90" s="17">
        <f t="shared" si="72"/>
        <v>0</v>
      </c>
      <c r="L90" s="21">
        <f>[2]CCT!L97</f>
        <v>1</v>
      </c>
      <c r="M90" s="17">
        <f>[2]CCT!K97</f>
        <v>424.28</v>
      </c>
      <c r="N90" s="17">
        <f t="shared" si="73"/>
        <v>424.28</v>
      </c>
      <c r="O90" s="18"/>
      <c r="P90" s="17"/>
      <c r="Q90" s="80">
        <f t="shared" si="74"/>
        <v>0</v>
      </c>
      <c r="R90" s="66">
        <f t="shared" si="95"/>
        <v>1</v>
      </c>
      <c r="S90" s="67">
        <f t="shared" si="96"/>
        <v>424.28</v>
      </c>
      <c r="T90" s="19"/>
      <c r="U90" s="19"/>
      <c r="V90" s="19"/>
      <c r="W90" s="19"/>
      <c r="X90" s="19"/>
      <c r="Y90" s="19"/>
      <c r="Z90" s="19"/>
      <c r="AA90" s="68">
        <f t="shared" si="97"/>
        <v>13.885527272727272</v>
      </c>
      <c r="AB90" s="67">
        <f t="shared" si="98"/>
        <v>438.16552727272722</v>
      </c>
      <c r="AC90" s="67"/>
      <c r="AD90" s="67">
        <f>(VLOOKUP('Resumo Geral limpeza imposto cl'!A90,VATOTAL,6,FALSE)*20-1)*R90</f>
        <v>279</v>
      </c>
      <c r="AE90" s="67">
        <f t="shared" si="75"/>
        <v>98.543199999999999</v>
      </c>
      <c r="AF90" s="67"/>
      <c r="AG90" s="67">
        <f t="shared" si="99"/>
        <v>3.12</v>
      </c>
      <c r="AH90" s="67">
        <f t="shared" si="76"/>
        <v>28.19</v>
      </c>
      <c r="AI90" s="67">
        <f t="shared" si="77"/>
        <v>0</v>
      </c>
      <c r="AJ90" s="67">
        <f t="shared" si="78"/>
        <v>0</v>
      </c>
      <c r="AK90" s="67">
        <v>0</v>
      </c>
      <c r="AL90" s="67">
        <f t="shared" si="79"/>
        <v>408.85320000000002</v>
      </c>
      <c r="AM90" s="67">
        <f>C90*'[2]Uniforme Limpeza'!$Z$10+F90*'[2]Uniforme Limpeza'!$Z$11+I90*'[2]Uniforme Limpeza'!$Z$12+L90*'[2]Uniforme Limpeza'!$Z$12+O90*'[2]Uniforme Limpeza'!$Z$12</f>
        <v>39.76</v>
      </c>
      <c r="AN90" s="67">
        <f>I90*'[2]Materiais de Consumo'!$F$33+L90*'[2]Materiais de Consumo'!$F$34+O90*'[2]Materiais de Consumo'!$F$35</f>
        <v>20.65</v>
      </c>
      <c r="AO90" s="67">
        <f>'[2]Equipamentos  TOTAL'!$H$19*'Resumo Geral limpeza imposto cl'!F90+'Resumo Geral limpeza imposto cl'!I90*'[2]Equipamentos  TOTAL'!$I$11+'[2]Equipamentos  TOTAL'!$I$12*'Resumo Geral limpeza imposto cl'!L90+'Resumo Geral limpeza imposto cl'!O90*'[2]Equipamentos  TOTAL'!$I$13</f>
        <v>2.94</v>
      </c>
      <c r="AP90" s="67">
        <f>(I90*'[2]PRODUTOS DE LIMPEZA'!$I$36+L90*'[2]PRODUTOS DE LIMPEZA'!$I$37+O90*'[2]PRODUTOS DE LIMPEZA'!$I$38)</f>
        <v>90.13</v>
      </c>
      <c r="AQ90" s="67">
        <f t="shared" si="100"/>
        <v>153.47999999999999</v>
      </c>
      <c r="AR90" s="19">
        <f t="shared" si="101"/>
        <v>87.633105454545444</v>
      </c>
      <c r="AS90" s="19">
        <f t="shared" si="80"/>
        <v>6.5724829090909083</v>
      </c>
      <c r="AT90" s="81">
        <f t="shared" si="81"/>
        <v>4.3816552727272722</v>
      </c>
      <c r="AU90" s="19">
        <f t="shared" si="82"/>
        <v>0.87633105454545446</v>
      </c>
      <c r="AV90" s="81">
        <f t="shared" si="83"/>
        <v>10.95413818181818</v>
      </c>
      <c r="AW90" s="19">
        <f t="shared" si="84"/>
        <v>35.053242181818177</v>
      </c>
      <c r="AX90" s="81">
        <f t="shared" si="85"/>
        <v>13.144965818181817</v>
      </c>
      <c r="AY90" s="19">
        <f t="shared" si="86"/>
        <v>2.6289931636363635</v>
      </c>
      <c r="AZ90" s="19">
        <f t="shared" si="69"/>
        <v>161.24491403636361</v>
      </c>
      <c r="BA90" s="67">
        <f t="shared" si="102"/>
        <v>36.499188421818175</v>
      </c>
      <c r="BB90" s="67">
        <f t="shared" si="103"/>
        <v>12.181001658181817</v>
      </c>
      <c r="BC90" s="67">
        <f t="shared" si="104"/>
        <v>17.920970065454544</v>
      </c>
      <c r="BD90" s="67">
        <f t="shared" si="105"/>
        <v>66.601160145454529</v>
      </c>
      <c r="BE90" s="67">
        <f t="shared" si="106"/>
        <v>0.56961518545454537</v>
      </c>
      <c r="BF90" s="67">
        <f t="shared" si="107"/>
        <v>0.21908276363636361</v>
      </c>
      <c r="BG90" s="67">
        <f t="shared" si="87"/>
        <v>0.78869794909090896</v>
      </c>
      <c r="BH90" s="67">
        <f t="shared" si="108"/>
        <v>3.2862414545454541</v>
      </c>
      <c r="BI90" s="67">
        <f t="shared" si="109"/>
        <v>0.26289931636363628</v>
      </c>
      <c r="BJ90" s="67">
        <f t="shared" si="110"/>
        <v>0.13144965818181814</v>
      </c>
      <c r="BK90" s="67">
        <f t="shared" si="111"/>
        <v>1.5335793454545452</v>
      </c>
      <c r="BL90" s="67">
        <f t="shared" si="112"/>
        <v>0.56961518545454537</v>
      </c>
      <c r="BM90" s="67">
        <f t="shared" si="113"/>
        <v>18.841117672727268</v>
      </c>
      <c r="BN90" s="67">
        <f t="shared" si="114"/>
        <v>0.74488139636363626</v>
      </c>
      <c r="BO90" s="67">
        <f t="shared" si="115"/>
        <v>25.369784029090901</v>
      </c>
      <c r="BP90" s="67">
        <f t="shared" si="116"/>
        <v>36.499188421818175</v>
      </c>
      <c r="BQ90" s="67">
        <f t="shared" si="117"/>
        <v>6.0905008290909084</v>
      </c>
      <c r="BR90" s="67">
        <f t="shared" si="118"/>
        <v>3.6805904290909086</v>
      </c>
      <c r="BS90" s="67">
        <f t="shared" si="119"/>
        <v>1.4459462399999998</v>
      </c>
      <c r="BT90" s="67">
        <f t="shared" si="120"/>
        <v>0</v>
      </c>
      <c r="BU90" s="67">
        <f t="shared" si="121"/>
        <v>17.57043764363636</v>
      </c>
      <c r="BV90" s="67">
        <f t="shared" si="122"/>
        <v>65.286663563636353</v>
      </c>
      <c r="BW90" s="67">
        <f t="shared" si="123"/>
        <v>319.2912197236364</v>
      </c>
      <c r="BX90" s="67">
        <f t="shared" si="88"/>
        <v>319.29121972363635</v>
      </c>
      <c r="BY90" s="67">
        <f t="shared" si="89"/>
        <v>1319.7899469963636</v>
      </c>
      <c r="BZ90" s="67">
        <f t="shared" si="124"/>
        <v>115.19</v>
      </c>
      <c r="CA90" s="70">
        <f t="shared" si="90"/>
        <v>3</v>
      </c>
      <c r="CB90" s="82">
        <f t="shared" si="91"/>
        <v>12.25</v>
      </c>
      <c r="CC90" s="20">
        <f t="shared" si="92"/>
        <v>3.4188034188034218</v>
      </c>
      <c r="CD90" s="69">
        <f t="shared" si="125"/>
        <v>51.842049469961204</v>
      </c>
      <c r="CE90" s="20">
        <f t="shared" si="93"/>
        <v>8.6609686609686669</v>
      </c>
      <c r="CF90" s="73">
        <f t="shared" si="68"/>
        <v>131.33319199056834</v>
      </c>
      <c r="CG90" s="20">
        <f t="shared" si="94"/>
        <v>1.8803418803418819</v>
      </c>
      <c r="CH90" s="67">
        <f t="shared" si="126"/>
        <v>28.513127208478657</v>
      </c>
      <c r="CI90" s="67">
        <f t="shared" si="127"/>
        <v>81.400000000000006</v>
      </c>
      <c r="CJ90" s="67">
        <f t="shared" si="128"/>
        <v>408.27836866900816</v>
      </c>
      <c r="CK90" s="74">
        <f t="shared" si="129"/>
        <v>1728.0683156653718</v>
      </c>
    </row>
    <row r="91" spans="1:90" ht="15" customHeight="1">
      <c r="A91" s="193" t="str">
        <f>[2]CCT!D98</f>
        <v>Sethac Norte de Minas</v>
      </c>
      <c r="B91" s="76" t="str">
        <f>[2]CCT!C98</f>
        <v>Salinas</v>
      </c>
      <c r="C91" s="90"/>
      <c r="D91" s="91"/>
      <c r="E91" s="91">
        <f t="shared" si="70"/>
        <v>0</v>
      </c>
      <c r="F91" s="90"/>
      <c r="G91" s="91"/>
      <c r="H91" s="92">
        <f t="shared" si="71"/>
        <v>0</v>
      </c>
      <c r="I91" s="90"/>
      <c r="J91" s="91"/>
      <c r="K91" s="91">
        <f t="shared" si="72"/>
        <v>0</v>
      </c>
      <c r="L91" s="90"/>
      <c r="M91" s="91"/>
      <c r="N91" s="91">
        <f t="shared" si="73"/>
        <v>0</v>
      </c>
      <c r="O91" s="93">
        <f>[2]CCT!N98</f>
        <v>1</v>
      </c>
      <c r="P91" s="91">
        <f>[2]CCT!M98</f>
        <v>212.14</v>
      </c>
      <c r="Q91" s="94">
        <f t="shared" si="74"/>
        <v>212.14</v>
      </c>
      <c r="R91" s="66">
        <f t="shared" si="95"/>
        <v>1</v>
      </c>
      <c r="S91" s="67">
        <f t="shared" si="96"/>
        <v>212.14</v>
      </c>
      <c r="T91" s="22"/>
      <c r="U91" s="22"/>
      <c r="V91" s="22"/>
      <c r="W91" s="22"/>
      <c r="X91" s="22"/>
      <c r="Y91" s="22"/>
      <c r="Z91" s="22"/>
      <c r="AA91" s="68">
        <f t="shared" si="97"/>
        <v>6.9427636363636358</v>
      </c>
      <c r="AB91" s="67">
        <f t="shared" si="98"/>
        <v>219.08276363636361</v>
      </c>
      <c r="AC91" s="95"/>
      <c r="AD91" s="67">
        <f>(VLOOKUP('Resumo Geral limpeza imposto cl'!A91,VATOTAL,6,FALSE)*20-1)*R91</f>
        <v>279</v>
      </c>
      <c r="AE91" s="67">
        <f t="shared" si="75"/>
        <v>111.27160000000001</v>
      </c>
      <c r="AF91" s="95"/>
      <c r="AG91" s="67">
        <f t="shared" si="99"/>
        <v>3.12</v>
      </c>
      <c r="AH91" s="67">
        <f t="shared" si="76"/>
        <v>28.19</v>
      </c>
      <c r="AI91" s="67">
        <f t="shared" si="77"/>
        <v>0</v>
      </c>
      <c r="AJ91" s="67">
        <f t="shared" si="78"/>
        <v>0</v>
      </c>
      <c r="AK91" s="67">
        <v>0</v>
      </c>
      <c r="AL91" s="67">
        <f t="shared" si="79"/>
        <v>421.58160000000004</v>
      </c>
      <c r="AM91" s="67">
        <f>C91*'[2]Uniforme Limpeza'!$Z$10+F91*'[2]Uniforme Limpeza'!$Z$11+I91*'[2]Uniforme Limpeza'!$Z$12+L91*'[2]Uniforme Limpeza'!$Z$12+O91*'[2]Uniforme Limpeza'!$Z$12</f>
        <v>39.76</v>
      </c>
      <c r="AN91" s="67">
        <f>I91*'[2]Materiais de Consumo'!$F$33+L91*'[2]Materiais de Consumo'!$F$34+O91*'[2]Materiais de Consumo'!$F$35</f>
        <v>10.32</v>
      </c>
      <c r="AO91" s="67">
        <f>'[2]Equipamentos  TOTAL'!$H$19*'Resumo Geral limpeza imposto cl'!F91+'Resumo Geral limpeza imposto cl'!I91*'[2]Equipamentos  TOTAL'!$I$11+'[2]Equipamentos  TOTAL'!$I$12*'Resumo Geral limpeza imposto cl'!L91+'Resumo Geral limpeza imposto cl'!O91*'[2]Equipamentos  TOTAL'!$I$13</f>
        <v>1.47</v>
      </c>
      <c r="AP91" s="67">
        <f>(I91*'[2]PRODUTOS DE LIMPEZA'!$I$36+L91*'[2]PRODUTOS DE LIMPEZA'!$I$37+O91*'[2]PRODUTOS DE LIMPEZA'!$I$38)</f>
        <v>45.06</v>
      </c>
      <c r="AQ91" s="67">
        <f t="shared" si="100"/>
        <v>96.61</v>
      </c>
      <c r="AR91" s="22">
        <f t="shared" si="101"/>
        <v>43.816552727272722</v>
      </c>
      <c r="AS91" s="22">
        <f t="shared" si="80"/>
        <v>3.2862414545454541</v>
      </c>
      <c r="AT91" s="96">
        <f t="shared" si="81"/>
        <v>2.1908276363636361</v>
      </c>
      <c r="AU91" s="22">
        <f t="shared" si="82"/>
        <v>0.43816552727272723</v>
      </c>
      <c r="AV91" s="96">
        <f t="shared" si="83"/>
        <v>5.4770690909090902</v>
      </c>
      <c r="AW91" s="22">
        <f t="shared" si="84"/>
        <v>17.526621090909089</v>
      </c>
      <c r="AX91" s="96">
        <f t="shared" si="85"/>
        <v>6.5724829090909083</v>
      </c>
      <c r="AY91" s="22">
        <f t="shared" si="86"/>
        <v>1.3144965818181817</v>
      </c>
      <c r="AZ91" s="22">
        <f t="shared" si="69"/>
        <v>80.622457018181805</v>
      </c>
      <c r="BA91" s="67">
        <f t="shared" si="102"/>
        <v>18.249594210909088</v>
      </c>
      <c r="BB91" s="67">
        <f t="shared" si="103"/>
        <v>6.0905008290909084</v>
      </c>
      <c r="BC91" s="67">
        <f t="shared" si="104"/>
        <v>8.9604850327272718</v>
      </c>
      <c r="BD91" s="67">
        <f t="shared" si="105"/>
        <v>33.300580072727264</v>
      </c>
      <c r="BE91" s="67">
        <f t="shared" si="106"/>
        <v>0.28480759272727268</v>
      </c>
      <c r="BF91" s="67">
        <f t="shared" si="107"/>
        <v>0.10954138181818181</v>
      </c>
      <c r="BG91" s="67">
        <f t="shared" si="87"/>
        <v>0.39434897454545448</v>
      </c>
      <c r="BH91" s="67">
        <f t="shared" si="108"/>
        <v>1.6431207272727271</v>
      </c>
      <c r="BI91" s="67">
        <f t="shared" si="109"/>
        <v>0.13144965818181814</v>
      </c>
      <c r="BJ91" s="67">
        <f t="shared" si="110"/>
        <v>6.572482909090907E-2</v>
      </c>
      <c r="BK91" s="67">
        <f t="shared" si="111"/>
        <v>0.76678967272727261</v>
      </c>
      <c r="BL91" s="67">
        <f t="shared" si="112"/>
        <v>0.28480759272727268</v>
      </c>
      <c r="BM91" s="67">
        <f t="shared" si="113"/>
        <v>9.4205588363636341</v>
      </c>
      <c r="BN91" s="67">
        <f t="shared" si="114"/>
        <v>0.37244069818181813</v>
      </c>
      <c r="BO91" s="67">
        <f t="shared" si="115"/>
        <v>12.684892014545451</v>
      </c>
      <c r="BP91" s="67">
        <f t="shared" si="116"/>
        <v>18.249594210909088</v>
      </c>
      <c r="BQ91" s="67">
        <f t="shared" si="117"/>
        <v>3.0452504145454542</v>
      </c>
      <c r="BR91" s="67">
        <f t="shared" si="118"/>
        <v>1.8402952145454543</v>
      </c>
      <c r="BS91" s="67">
        <f t="shared" si="119"/>
        <v>0.72297311999999991</v>
      </c>
      <c r="BT91" s="67">
        <f t="shared" si="120"/>
        <v>0</v>
      </c>
      <c r="BU91" s="67">
        <f t="shared" si="121"/>
        <v>8.7852188218181801</v>
      </c>
      <c r="BV91" s="67">
        <f t="shared" si="122"/>
        <v>32.643331781818176</v>
      </c>
      <c r="BW91" s="67">
        <f t="shared" si="123"/>
        <v>159.6456098618182</v>
      </c>
      <c r="BX91" s="67">
        <f t="shared" si="88"/>
        <v>159.64560986181817</v>
      </c>
      <c r="BY91" s="67">
        <f t="shared" si="89"/>
        <v>896.91997349818189</v>
      </c>
      <c r="BZ91" s="67">
        <f t="shared" si="124"/>
        <v>115.19</v>
      </c>
      <c r="CA91" s="70">
        <f t="shared" si="90"/>
        <v>3</v>
      </c>
      <c r="CB91" s="97">
        <f t="shared" si="91"/>
        <v>12.25</v>
      </c>
      <c r="CC91" s="98">
        <f t="shared" si="92"/>
        <v>3.4188034188034218</v>
      </c>
      <c r="CD91" s="69">
        <f t="shared" si="125"/>
        <v>37.384956358912241</v>
      </c>
      <c r="CE91" s="98">
        <f t="shared" si="93"/>
        <v>8.6609686609686669</v>
      </c>
      <c r="CF91" s="73">
        <f t="shared" si="68"/>
        <v>94.708556109244327</v>
      </c>
      <c r="CG91" s="98">
        <f t="shared" si="94"/>
        <v>1.8803418803418819</v>
      </c>
      <c r="CH91" s="67">
        <f t="shared" si="126"/>
        <v>20.56172599740173</v>
      </c>
      <c r="CI91" s="67">
        <f t="shared" si="127"/>
        <v>81.400000000000006</v>
      </c>
      <c r="CJ91" s="67">
        <f t="shared" si="128"/>
        <v>349.24523846555826</v>
      </c>
      <c r="CK91" s="74">
        <f t="shared" si="129"/>
        <v>1246.1652119637401</v>
      </c>
      <c r="CL91" s="99"/>
    </row>
    <row r="92" spans="1:90" ht="15" customHeight="1">
      <c r="A92" s="84" t="str">
        <f>[2]CCT!D99</f>
        <v>Região de São Lourenço</v>
      </c>
      <c r="B92" s="76" t="str">
        <f>[2]CCT!C99</f>
        <v>Santa Rita do Sapucaí</v>
      </c>
      <c r="C92" s="18"/>
      <c r="D92" s="17"/>
      <c r="E92" s="17">
        <f t="shared" si="70"/>
        <v>0</v>
      </c>
      <c r="F92" s="18"/>
      <c r="G92" s="17"/>
      <c r="H92" s="77">
        <f t="shared" si="71"/>
        <v>0</v>
      </c>
      <c r="I92" s="18"/>
      <c r="J92" s="17"/>
      <c r="K92" s="17">
        <f t="shared" si="72"/>
        <v>0</v>
      </c>
      <c r="L92" s="18"/>
      <c r="M92" s="17"/>
      <c r="N92" s="17">
        <f t="shared" si="73"/>
        <v>0</v>
      </c>
      <c r="O92" s="21">
        <f>[2]CCT!N99</f>
        <v>1</v>
      </c>
      <c r="P92" s="17">
        <f>[2]CCT!M99</f>
        <v>212.14</v>
      </c>
      <c r="Q92" s="80">
        <f t="shared" si="74"/>
        <v>212.14</v>
      </c>
      <c r="R92" s="66">
        <f t="shared" si="95"/>
        <v>1</v>
      </c>
      <c r="S92" s="67">
        <f t="shared" si="96"/>
        <v>212.14</v>
      </c>
      <c r="T92" s="19"/>
      <c r="U92" s="19"/>
      <c r="V92" s="19"/>
      <c r="W92" s="19"/>
      <c r="X92" s="19"/>
      <c r="Y92" s="19"/>
      <c r="Z92" s="19"/>
      <c r="AA92" s="68">
        <f t="shared" si="97"/>
        <v>6.9427636363636358</v>
      </c>
      <c r="AB92" s="67">
        <f t="shared" si="98"/>
        <v>219.08276363636361</v>
      </c>
      <c r="AC92" s="67"/>
      <c r="AD92" s="67">
        <f>(VLOOKUP('Resumo Geral limpeza imposto cl'!A92,VATOTAL,6,FALSE)*20-1)*R92</f>
        <v>279</v>
      </c>
      <c r="AE92" s="67">
        <f t="shared" si="75"/>
        <v>111.27160000000001</v>
      </c>
      <c r="AF92" s="67"/>
      <c r="AG92" s="67">
        <f t="shared" si="99"/>
        <v>3.12</v>
      </c>
      <c r="AH92" s="67">
        <v>0</v>
      </c>
      <c r="AI92" s="67">
        <f t="shared" si="77"/>
        <v>0</v>
      </c>
      <c r="AJ92" s="67">
        <f t="shared" si="78"/>
        <v>0</v>
      </c>
      <c r="AK92" s="67">
        <v>0</v>
      </c>
      <c r="AL92" s="67">
        <f t="shared" si="79"/>
        <v>393.39160000000004</v>
      </c>
      <c r="AM92" s="67">
        <f>C92*'[2]Uniforme Limpeza'!$Z$10+F92*'[2]Uniforme Limpeza'!$Z$11+I92*'[2]Uniforme Limpeza'!$Z$12+L92*'[2]Uniforme Limpeza'!$Z$12+O92*'[2]Uniforme Limpeza'!$Z$12</f>
        <v>39.76</v>
      </c>
      <c r="AN92" s="67">
        <f>I92*'[2]Materiais de Consumo'!$F$33+L92*'[2]Materiais de Consumo'!$F$34+O92*'[2]Materiais de Consumo'!$F$35</f>
        <v>10.32</v>
      </c>
      <c r="AO92" s="67">
        <f>'[2]Equipamentos  TOTAL'!$H$19*'Resumo Geral limpeza imposto cl'!F92+'Resumo Geral limpeza imposto cl'!I92*'[2]Equipamentos  TOTAL'!$I$11+'[2]Equipamentos  TOTAL'!$I$12*'Resumo Geral limpeza imposto cl'!L92+'Resumo Geral limpeza imposto cl'!O92*'[2]Equipamentos  TOTAL'!$I$13</f>
        <v>1.47</v>
      </c>
      <c r="AP92" s="67">
        <f>(I92*'[2]PRODUTOS DE LIMPEZA'!$I$36+L92*'[2]PRODUTOS DE LIMPEZA'!$I$37+O92*'[2]PRODUTOS DE LIMPEZA'!$I$38)</f>
        <v>45.06</v>
      </c>
      <c r="AQ92" s="67">
        <f t="shared" si="100"/>
        <v>96.61</v>
      </c>
      <c r="AR92" s="19">
        <f t="shared" si="101"/>
        <v>43.816552727272722</v>
      </c>
      <c r="AS92" s="19">
        <f t="shared" si="80"/>
        <v>3.2862414545454541</v>
      </c>
      <c r="AT92" s="81">
        <f t="shared" si="81"/>
        <v>2.1908276363636361</v>
      </c>
      <c r="AU92" s="19">
        <f t="shared" si="82"/>
        <v>0.43816552727272723</v>
      </c>
      <c r="AV92" s="81">
        <f t="shared" si="83"/>
        <v>5.4770690909090902</v>
      </c>
      <c r="AW92" s="19">
        <f t="shared" si="84"/>
        <v>17.526621090909089</v>
      </c>
      <c r="AX92" s="81">
        <f t="shared" si="85"/>
        <v>6.5724829090909083</v>
      </c>
      <c r="AY92" s="19">
        <f t="shared" si="86"/>
        <v>1.3144965818181817</v>
      </c>
      <c r="AZ92" s="19">
        <f t="shared" si="69"/>
        <v>80.622457018181805</v>
      </c>
      <c r="BA92" s="67">
        <f t="shared" si="102"/>
        <v>18.249594210909088</v>
      </c>
      <c r="BB92" s="67">
        <f t="shared" si="103"/>
        <v>6.0905008290909084</v>
      </c>
      <c r="BC92" s="67">
        <f t="shared" si="104"/>
        <v>8.9604850327272718</v>
      </c>
      <c r="BD92" s="67">
        <f t="shared" si="105"/>
        <v>33.300580072727264</v>
      </c>
      <c r="BE92" s="67">
        <f t="shared" si="106"/>
        <v>0.28480759272727268</v>
      </c>
      <c r="BF92" s="67">
        <f t="shared" si="107"/>
        <v>0.10954138181818181</v>
      </c>
      <c r="BG92" s="67">
        <f t="shared" si="87"/>
        <v>0.39434897454545448</v>
      </c>
      <c r="BH92" s="67">
        <f t="shared" si="108"/>
        <v>1.6431207272727271</v>
      </c>
      <c r="BI92" s="67">
        <f t="shared" si="109"/>
        <v>0.13144965818181814</v>
      </c>
      <c r="BJ92" s="67">
        <f t="shared" si="110"/>
        <v>6.572482909090907E-2</v>
      </c>
      <c r="BK92" s="67">
        <f t="shared" si="111"/>
        <v>0.76678967272727261</v>
      </c>
      <c r="BL92" s="67">
        <f t="shared" si="112"/>
        <v>0.28480759272727268</v>
      </c>
      <c r="BM92" s="67">
        <f t="shared" si="113"/>
        <v>9.4205588363636341</v>
      </c>
      <c r="BN92" s="67">
        <f t="shared" si="114"/>
        <v>0.37244069818181813</v>
      </c>
      <c r="BO92" s="67">
        <f t="shared" si="115"/>
        <v>12.684892014545451</v>
      </c>
      <c r="BP92" s="67">
        <f t="shared" si="116"/>
        <v>18.249594210909088</v>
      </c>
      <c r="BQ92" s="67">
        <f t="shared" si="117"/>
        <v>3.0452504145454542</v>
      </c>
      <c r="BR92" s="67">
        <f t="shared" si="118"/>
        <v>1.8402952145454543</v>
      </c>
      <c r="BS92" s="67">
        <f t="shared" si="119"/>
        <v>0.72297311999999991</v>
      </c>
      <c r="BT92" s="67">
        <f t="shared" si="120"/>
        <v>0</v>
      </c>
      <c r="BU92" s="67">
        <f t="shared" si="121"/>
        <v>8.7852188218181801</v>
      </c>
      <c r="BV92" s="67">
        <f t="shared" si="122"/>
        <v>32.643331781818176</v>
      </c>
      <c r="BW92" s="67">
        <f t="shared" si="123"/>
        <v>159.6456098618182</v>
      </c>
      <c r="BX92" s="67">
        <f t="shared" si="88"/>
        <v>159.64560986181817</v>
      </c>
      <c r="BY92" s="67">
        <f t="shared" si="89"/>
        <v>868.72997349818183</v>
      </c>
      <c r="BZ92" s="67">
        <f t="shared" si="124"/>
        <v>115.19</v>
      </c>
      <c r="CA92" s="70">
        <f t="shared" si="90"/>
        <v>3</v>
      </c>
      <c r="CB92" s="82">
        <f t="shared" si="91"/>
        <v>12.25</v>
      </c>
      <c r="CC92" s="20">
        <f t="shared" si="92"/>
        <v>3.4188034188034218</v>
      </c>
      <c r="CD92" s="69">
        <f t="shared" si="125"/>
        <v>36.421195675151552</v>
      </c>
      <c r="CE92" s="20">
        <f t="shared" si="93"/>
        <v>8.6609686609686669</v>
      </c>
      <c r="CF92" s="73">
        <f t="shared" si="68"/>
        <v>92.267029043717244</v>
      </c>
      <c r="CG92" s="20">
        <f t="shared" si="94"/>
        <v>1.8803418803418819</v>
      </c>
      <c r="CH92" s="67">
        <f t="shared" si="126"/>
        <v>20.031657621333352</v>
      </c>
      <c r="CI92" s="67">
        <f t="shared" si="127"/>
        <v>81.400000000000006</v>
      </c>
      <c r="CJ92" s="67">
        <f t="shared" si="128"/>
        <v>345.30988234020219</v>
      </c>
      <c r="CK92" s="74">
        <f t="shared" si="129"/>
        <v>1214.039855838384</v>
      </c>
    </row>
    <row r="93" spans="1:90" ht="15" customHeight="1">
      <c r="A93" s="84" t="str">
        <f>[2]CCT!D100</f>
        <v>Alto Paranaiba</v>
      </c>
      <c r="B93" s="76" t="str">
        <f>[2]CCT!C100</f>
        <v>Santa Vitória</v>
      </c>
      <c r="C93" s="18"/>
      <c r="D93" s="17"/>
      <c r="E93" s="17">
        <f t="shared" si="70"/>
        <v>0</v>
      </c>
      <c r="F93" s="18"/>
      <c r="G93" s="17"/>
      <c r="H93" s="77">
        <f t="shared" si="71"/>
        <v>0</v>
      </c>
      <c r="I93" s="18"/>
      <c r="J93" s="17"/>
      <c r="K93" s="17">
        <f t="shared" si="72"/>
        <v>0</v>
      </c>
      <c r="L93" s="18"/>
      <c r="M93" s="17"/>
      <c r="N93" s="17">
        <f t="shared" si="73"/>
        <v>0</v>
      </c>
      <c r="O93" s="21">
        <f>[2]CCT!N100</f>
        <v>1</v>
      </c>
      <c r="P93" s="17">
        <f>[2]CCT!M100</f>
        <v>212.14</v>
      </c>
      <c r="Q93" s="80">
        <f t="shared" si="74"/>
        <v>212.14</v>
      </c>
      <c r="R93" s="66">
        <f t="shared" si="95"/>
        <v>1</v>
      </c>
      <c r="S93" s="67">
        <f t="shared" si="96"/>
        <v>212.14</v>
      </c>
      <c r="T93" s="19"/>
      <c r="U93" s="19"/>
      <c r="V93" s="19"/>
      <c r="W93" s="19"/>
      <c r="X93" s="19"/>
      <c r="Y93" s="19"/>
      <c r="Z93" s="19"/>
      <c r="AA93" s="68">
        <f t="shared" si="97"/>
        <v>6.9427636363636358</v>
      </c>
      <c r="AB93" s="67">
        <f t="shared" si="98"/>
        <v>219.08276363636361</v>
      </c>
      <c r="AC93" s="67"/>
      <c r="AD93" s="67">
        <f>(VLOOKUP('Resumo Geral limpeza imposto cl'!A93,VATOTAL,6,FALSE))*R93</f>
        <v>219.02</v>
      </c>
      <c r="AE93" s="67">
        <f t="shared" si="75"/>
        <v>111.27160000000001</v>
      </c>
      <c r="AF93" s="67"/>
      <c r="AG93" s="67">
        <f t="shared" si="99"/>
        <v>3.12</v>
      </c>
      <c r="AH93" s="67">
        <f t="shared" si="76"/>
        <v>19.440000000000001</v>
      </c>
      <c r="AI93" s="67">
        <f t="shared" si="77"/>
        <v>0</v>
      </c>
      <c r="AJ93" s="67">
        <f t="shared" si="78"/>
        <v>0</v>
      </c>
      <c r="AK93" s="67">
        <v>0</v>
      </c>
      <c r="AL93" s="67">
        <f t="shared" si="79"/>
        <v>352.85160000000002</v>
      </c>
      <c r="AM93" s="67">
        <f>C93*'[2]Uniforme Limpeza'!$Z$10+F93*'[2]Uniforme Limpeza'!$Z$11+I93*'[2]Uniforme Limpeza'!$Z$12+L93*'[2]Uniforme Limpeza'!$Z$12+O93*'[2]Uniforme Limpeza'!$Z$12</f>
        <v>39.76</v>
      </c>
      <c r="AN93" s="67">
        <f>I93*'[2]Materiais de Consumo'!$F$33+L93*'[2]Materiais de Consumo'!$F$34+O93*'[2]Materiais de Consumo'!$F$35</f>
        <v>10.32</v>
      </c>
      <c r="AO93" s="67">
        <f>'[2]Equipamentos  TOTAL'!$H$19*'Resumo Geral limpeza imposto cl'!F93+'Resumo Geral limpeza imposto cl'!I93*'[2]Equipamentos  TOTAL'!$I$11+'[2]Equipamentos  TOTAL'!$I$12*'Resumo Geral limpeza imposto cl'!L93+'Resumo Geral limpeza imposto cl'!O93*'[2]Equipamentos  TOTAL'!$I$13</f>
        <v>1.47</v>
      </c>
      <c r="AP93" s="67">
        <f>(I93*'[2]PRODUTOS DE LIMPEZA'!$I$36+L93*'[2]PRODUTOS DE LIMPEZA'!$I$37+O93*'[2]PRODUTOS DE LIMPEZA'!$I$38)</f>
        <v>45.06</v>
      </c>
      <c r="AQ93" s="67">
        <f t="shared" si="100"/>
        <v>96.61</v>
      </c>
      <c r="AR93" s="19">
        <f t="shared" si="101"/>
        <v>43.816552727272722</v>
      </c>
      <c r="AS93" s="19">
        <f t="shared" si="80"/>
        <v>3.2862414545454541</v>
      </c>
      <c r="AT93" s="81">
        <f t="shared" si="81"/>
        <v>2.1908276363636361</v>
      </c>
      <c r="AU93" s="19">
        <f t="shared" si="82"/>
        <v>0.43816552727272723</v>
      </c>
      <c r="AV93" s="81">
        <f t="shared" si="83"/>
        <v>5.4770690909090902</v>
      </c>
      <c r="AW93" s="19">
        <f t="shared" si="84"/>
        <v>17.526621090909089</v>
      </c>
      <c r="AX93" s="81">
        <f t="shared" si="85"/>
        <v>6.5724829090909083</v>
      </c>
      <c r="AY93" s="19">
        <f t="shared" si="86"/>
        <v>1.3144965818181817</v>
      </c>
      <c r="AZ93" s="19">
        <f t="shared" si="69"/>
        <v>80.622457018181805</v>
      </c>
      <c r="BA93" s="67">
        <f t="shared" si="102"/>
        <v>18.249594210909088</v>
      </c>
      <c r="BB93" s="67">
        <f t="shared" si="103"/>
        <v>6.0905008290909084</v>
      </c>
      <c r="BC93" s="67">
        <f t="shared" si="104"/>
        <v>8.9604850327272718</v>
      </c>
      <c r="BD93" s="67">
        <f t="shared" si="105"/>
        <v>33.300580072727264</v>
      </c>
      <c r="BE93" s="67">
        <f t="shared" si="106"/>
        <v>0.28480759272727268</v>
      </c>
      <c r="BF93" s="67">
        <f t="shared" si="107"/>
        <v>0.10954138181818181</v>
      </c>
      <c r="BG93" s="67">
        <f t="shared" si="87"/>
        <v>0.39434897454545448</v>
      </c>
      <c r="BH93" s="67">
        <f t="shared" si="108"/>
        <v>1.6431207272727271</v>
      </c>
      <c r="BI93" s="67">
        <f t="shared" si="109"/>
        <v>0.13144965818181814</v>
      </c>
      <c r="BJ93" s="67">
        <f t="shared" si="110"/>
        <v>6.572482909090907E-2</v>
      </c>
      <c r="BK93" s="67">
        <f t="shared" si="111"/>
        <v>0.76678967272727261</v>
      </c>
      <c r="BL93" s="67">
        <f t="shared" si="112"/>
        <v>0.28480759272727268</v>
      </c>
      <c r="BM93" s="67">
        <f t="shared" si="113"/>
        <v>9.4205588363636341</v>
      </c>
      <c r="BN93" s="67">
        <f t="shared" si="114"/>
        <v>0.37244069818181813</v>
      </c>
      <c r="BO93" s="67">
        <f t="shared" si="115"/>
        <v>12.684892014545451</v>
      </c>
      <c r="BP93" s="67">
        <f t="shared" si="116"/>
        <v>18.249594210909088</v>
      </c>
      <c r="BQ93" s="67">
        <f t="shared" si="117"/>
        <v>3.0452504145454542</v>
      </c>
      <c r="BR93" s="67">
        <f t="shared" si="118"/>
        <v>1.8402952145454543</v>
      </c>
      <c r="BS93" s="67">
        <f t="shared" si="119"/>
        <v>0.72297311999999991</v>
      </c>
      <c r="BT93" s="67">
        <f t="shared" si="120"/>
        <v>0</v>
      </c>
      <c r="BU93" s="67">
        <f t="shared" si="121"/>
        <v>8.7852188218181801</v>
      </c>
      <c r="BV93" s="67">
        <f t="shared" si="122"/>
        <v>32.643331781818176</v>
      </c>
      <c r="BW93" s="67">
        <f t="shared" si="123"/>
        <v>159.6456098618182</v>
      </c>
      <c r="BX93" s="67">
        <f t="shared" si="88"/>
        <v>159.64560986181817</v>
      </c>
      <c r="BY93" s="67">
        <f t="shared" si="89"/>
        <v>828.18997349818187</v>
      </c>
      <c r="BZ93" s="67">
        <f t="shared" si="124"/>
        <v>115.19</v>
      </c>
      <c r="CA93" s="70">
        <f t="shared" si="90"/>
        <v>4</v>
      </c>
      <c r="CB93" s="82">
        <f t="shared" si="91"/>
        <v>13.25</v>
      </c>
      <c r="CC93" s="20">
        <f t="shared" si="92"/>
        <v>4.6109510086455305</v>
      </c>
      <c r="CD93" s="69">
        <f t="shared" si="125"/>
        <v>47.252102524411818</v>
      </c>
      <c r="CE93" s="20">
        <f t="shared" si="93"/>
        <v>8.7608069164265068</v>
      </c>
      <c r="CF93" s="73">
        <f t="shared" si="68"/>
        <v>89.778994796382449</v>
      </c>
      <c r="CG93" s="20">
        <f t="shared" si="94"/>
        <v>1.9020172910662811</v>
      </c>
      <c r="CH93" s="67">
        <f t="shared" si="126"/>
        <v>19.491492291319876</v>
      </c>
      <c r="CI93" s="67">
        <f t="shared" si="127"/>
        <v>81.400000000000006</v>
      </c>
      <c r="CJ93" s="67">
        <f t="shared" si="128"/>
        <v>353.11258961211411</v>
      </c>
      <c r="CK93" s="74">
        <f t="shared" si="129"/>
        <v>1181.302563110296</v>
      </c>
    </row>
    <row r="94" spans="1:90" ht="15" customHeight="1">
      <c r="A94" s="84" t="str">
        <f>[2]CCT!D101</f>
        <v>Região de Divinopolis</v>
      </c>
      <c r="B94" s="89" t="str">
        <f>[2]CCT!C101</f>
        <v>Santo Antônio do Monte</v>
      </c>
      <c r="C94" s="18"/>
      <c r="D94" s="17"/>
      <c r="E94" s="17">
        <f t="shared" si="70"/>
        <v>0</v>
      </c>
      <c r="F94" s="18"/>
      <c r="G94" s="17"/>
      <c r="H94" s="77">
        <f t="shared" si="71"/>
        <v>0</v>
      </c>
      <c r="I94" s="21">
        <f>[2]CCT!J101</f>
        <v>1</v>
      </c>
      <c r="J94" s="17">
        <f>[2]CCT!I101</f>
        <v>848.57</v>
      </c>
      <c r="K94" s="17">
        <f t="shared" si="72"/>
        <v>848.57</v>
      </c>
      <c r="L94" s="18"/>
      <c r="M94" s="17"/>
      <c r="N94" s="17">
        <f t="shared" si="73"/>
        <v>0</v>
      </c>
      <c r="O94" s="18"/>
      <c r="P94" s="17"/>
      <c r="Q94" s="80">
        <f t="shared" si="74"/>
        <v>0</v>
      </c>
      <c r="R94" s="66">
        <f t="shared" si="95"/>
        <v>1</v>
      </c>
      <c r="S94" s="67">
        <f t="shared" si="96"/>
        <v>848.57</v>
      </c>
      <c r="T94" s="19"/>
      <c r="U94" s="19"/>
      <c r="V94" s="19"/>
      <c r="W94" s="19"/>
      <c r="X94" s="19"/>
      <c r="Y94" s="19"/>
      <c r="Z94" s="19"/>
      <c r="AA94" s="68">
        <f t="shared" si="97"/>
        <v>27.771381818181816</v>
      </c>
      <c r="AB94" s="67">
        <f t="shared" si="98"/>
        <v>876.34138181818184</v>
      </c>
      <c r="AC94" s="67"/>
      <c r="AD94" s="67">
        <f>(VLOOKUP('Resumo Geral limpeza imposto cl'!A94,VATOTAL,6,FALSE)*20-1)*R94</f>
        <v>279</v>
      </c>
      <c r="AE94" s="67">
        <f t="shared" si="75"/>
        <v>73.085800000000006</v>
      </c>
      <c r="AF94" s="67"/>
      <c r="AG94" s="67">
        <f t="shared" si="99"/>
        <v>3.12</v>
      </c>
      <c r="AH94" s="67">
        <f t="shared" si="76"/>
        <v>28.19</v>
      </c>
      <c r="AI94" s="67">
        <f t="shared" si="77"/>
        <v>0</v>
      </c>
      <c r="AJ94" s="67">
        <f t="shared" si="78"/>
        <v>0</v>
      </c>
      <c r="AK94" s="67">
        <v>0</v>
      </c>
      <c r="AL94" s="67">
        <f t="shared" si="79"/>
        <v>383.39580000000001</v>
      </c>
      <c r="AM94" s="67">
        <f>C94*'[2]Uniforme Limpeza'!$Z$10+F94*'[2]Uniforme Limpeza'!$Z$11+I94*'[2]Uniforme Limpeza'!$Z$12+L94*'[2]Uniforme Limpeza'!$Z$12+O94*'[2]Uniforme Limpeza'!$Z$12</f>
        <v>39.76</v>
      </c>
      <c r="AN94" s="67">
        <f>I94*'[2]Materiais de Consumo'!$F$33+L94*'[2]Materiais de Consumo'!$F$34+O94*'[2]Materiais de Consumo'!$F$35</f>
        <v>41.29</v>
      </c>
      <c r="AO94" s="67">
        <f>'[2]Equipamentos  TOTAL'!$H$19*'Resumo Geral limpeza imposto cl'!F94+'Resumo Geral limpeza imposto cl'!I94*'[2]Equipamentos  TOTAL'!$I$11+'[2]Equipamentos  TOTAL'!$I$12*'Resumo Geral limpeza imposto cl'!L94+'Resumo Geral limpeza imposto cl'!O94*'[2]Equipamentos  TOTAL'!$I$13</f>
        <v>5.87</v>
      </c>
      <c r="AP94" s="67">
        <f>(I94*'[2]PRODUTOS DE LIMPEZA'!$I$36+L94*'[2]PRODUTOS DE LIMPEZA'!$I$37+O94*'[2]PRODUTOS DE LIMPEZA'!$I$38)</f>
        <v>180.25</v>
      </c>
      <c r="AQ94" s="67">
        <f t="shared" si="100"/>
        <v>267.17</v>
      </c>
      <c r="AR94" s="19">
        <f t="shared" si="101"/>
        <v>175.26827636363637</v>
      </c>
      <c r="AS94" s="19">
        <f t="shared" si="80"/>
        <v>13.145120727272728</v>
      </c>
      <c r="AT94" s="81">
        <f t="shared" si="81"/>
        <v>8.7634138181818191</v>
      </c>
      <c r="AU94" s="19">
        <f t="shared" si="82"/>
        <v>1.7526827636363638</v>
      </c>
      <c r="AV94" s="81">
        <f t="shared" si="83"/>
        <v>21.908534545454547</v>
      </c>
      <c r="AW94" s="19">
        <f t="shared" si="84"/>
        <v>70.107310545454553</v>
      </c>
      <c r="AX94" s="81">
        <f t="shared" si="85"/>
        <v>26.290241454545455</v>
      </c>
      <c r="AY94" s="19">
        <f t="shared" si="86"/>
        <v>5.2580482909090911</v>
      </c>
      <c r="AZ94" s="19">
        <f t="shared" si="69"/>
        <v>322.49362850909097</v>
      </c>
      <c r="BA94" s="67">
        <f t="shared" si="102"/>
        <v>72.99923710545454</v>
      </c>
      <c r="BB94" s="67">
        <f t="shared" si="103"/>
        <v>24.362290414545456</v>
      </c>
      <c r="BC94" s="67">
        <f t="shared" si="104"/>
        <v>35.842362516363636</v>
      </c>
      <c r="BD94" s="67">
        <f t="shared" si="105"/>
        <v>133.20389003636365</v>
      </c>
      <c r="BE94" s="67">
        <f t="shared" si="106"/>
        <v>1.1392437963636364</v>
      </c>
      <c r="BF94" s="67">
        <f t="shared" si="107"/>
        <v>0.43817069090909094</v>
      </c>
      <c r="BG94" s="67">
        <f t="shared" si="87"/>
        <v>1.5774144872727274</v>
      </c>
      <c r="BH94" s="67">
        <f t="shared" si="108"/>
        <v>6.5725603636363639</v>
      </c>
      <c r="BI94" s="67">
        <f t="shared" si="109"/>
        <v>0.52580482909090909</v>
      </c>
      <c r="BJ94" s="67">
        <f t="shared" si="110"/>
        <v>0.26290241454545454</v>
      </c>
      <c r="BK94" s="67">
        <f t="shared" si="111"/>
        <v>3.0671948363636363</v>
      </c>
      <c r="BL94" s="67">
        <f t="shared" si="112"/>
        <v>1.1392437963636364</v>
      </c>
      <c r="BM94" s="67">
        <f t="shared" si="113"/>
        <v>37.682679418181813</v>
      </c>
      <c r="BN94" s="67">
        <f t="shared" si="114"/>
        <v>1.489780349090909</v>
      </c>
      <c r="BO94" s="67">
        <f t="shared" si="115"/>
        <v>50.74016600727272</v>
      </c>
      <c r="BP94" s="67">
        <f t="shared" si="116"/>
        <v>72.99923710545454</v>
      </c>
      <c r="BQ94" s="67">
        <f t="shared" si="117"/>
        <v>12.181145207272728</v>
      </c>
      <c r="BR94" s="67">
        <f t="shared" si="118"/>
        <v>7.361267607272727</v>
      </c>
      <c r="BS94" s="67">
        <f t="shared" si="119"/>
        <v>2.8919265599999999</v>
      </c>
      <c r="BT94" s="67">
        <f t="shared" si="120"/>
        <v>0</v>
      </c>
      <c r="BU94" s="67">
        <f t="shared" si="121"/>
        <v>35.141289410909089</v>
      </c>
      <c r="BV94" s="67">
        <f t="shared" si="122"/>
        <v>130.57486589090908</v>
      </c>
      <c r="BW94" s="67">
        <f t="shared" si="123"/>
        <v>638.58996493090922</v>
      </c>
      <c r="BX94" s="67">
        <f t="shared" si="88"/>
        <v>638.58996493090922</v>
      </c>
      <c r="BY94" s="67">
        <f t="shared" si="89"/>
        <v>2165.4971467490914</v>
      </c>
      <c r="BZ94" s="67">
        <f t="shared" si="124"/>
        <v>115.19</v>
      </c>
      <c r="CA94" s="70">
        <f t="shared" si="90"/>
        <v>3</v>
      </c>
      <c r="CB94" s="82">
        <f t="shared" si="91"/>
        <v>12.25</v>
      </c>
      <c r="CC94" s="20">
        <f t="shared" si="92"/>
        <v>3.4188034188034218</v>
      </c>
      <c r="CD94" s="69">
        <f t="shared" si="125"/>
        <v>80.755116128174137</v>
      </c>
      <c r="CE94" s="20">
        <f t="shared" si="93"/>
        <v>8.6609686609686669</v>
      </c>
      <c r="CF94" s="73">
        <f t="shared" si="68"/>
        <v>204.5796275247078</v>
      </c>
      <c r="CG94" s="20">
        <f t="shared" si="94"/>
        <v>1.8803418803418819</v>
      </c>
      <c r="CH94" s="67">
        <f t="shared" si="126"/>
        <v>44.415313870495773</v>
      </c>
      <c r="CI94" s="67">
        <f t="shared" si="127"/>
        <v>81.400000000000006</v>
      </c>
      <c r="CJ94" s="67">
        <f t="shared" si="128"/>
        <v>526.34005752337771</v>
      </c>
      <c r="CK94" s="74">
        <f t="shared" si="129"/>
        <v>2691.8372042724691</v>
      </c>
    </row>
    <row r="95" spans="1:90" ht="15" customHeight="1">
      <c r="A95" s="84" t="str">
        <f>[2]CCT!D102</f>
        <v>Sethac Norte de Minas</v>
      </c>
      <c r="B95" s="76" t="str">
        <f>[2]CCT!C102</f>
        <v>São Francisco</v>
      </c>
      <c r="C95" s="18"/>
      <c r="D95" s="17"/>
      <c r="E95" s="17">
        <f t="shared" si="70"/>
        <v>0</v>
      </c>
      <c r="F95" s="18"/>
      <c r="G95" s="17"/>
      <c r="H95" s="77">
        <f t="shared" si="71"/>
        <v>0</v>
      </c>
      <c r="I95" s="21">
        <f>[2]CCT!J102</f>
        <v>1</v>
      </c>
      <c r="J95" s="17">
        <f>[2]CCT!I102</f>
        <v>848.57</v>
      </c>
      <c r="K95" s="17">
        <f t="shared" si="72"/>
        <v>848.57</v>
      </c>
      <c r="L95" s="21"/>
      <c r="M95" s="17"/>
      <c r="N95" s="17">
        <f t="shared" si="73"/>
        <v>0</v>
      </c>
      <c r="O95" s="18"/>
      <c r="P95" s="17"/>
      <c r="Q95" s="80">
        <f t="shared" si="74"/>
        <v>0</v>
      </c>
      <c r="R95" s="66">
        <f t="shared" si="95"/>
        <v>1</v>
      </c>
      <c r="S95" s="67">
        <f t="shared" si="96"/>
        <v>848.57</v>
      </c>
      <c r="T95" s="19"/>
      <c r="U95" s="19"/>
      <c r="V95" s="19"/>
      <c r="W95" s="19"/>
      <c r="X95" s="19"/>
      <c r="Y95" s="19"/>
      <c r="Z95" s="19"/>
      <c r="AA95" s="68">
        <f t="shared" si="97"/>
        <v>27.771381818181816</v>
      </c>
      <c r="AB95" s="67">
        <f t="shared" si="98"/>
        <v>876.34138181818184</v>
      </c>
      <c r="AC95" s="67"/>
      <c r="AD95" s="67">
        <f>(VLOOKUP('Resumo Geral limpeza imposto cl'!A95,VATOTAL,6,FALSE)*20-1)*R95</f>
        <v>279</v>
      </c>
      <c r="AE95" s="67">
        <f t="shared" si="75"/>
        <v>73.085800000000006</v>
      </c>
      <c r="AF95" s="67"/>
      <c r="AG95" s="67">
        <f t="shared" si="99"/>
        <v>3.12</v>
      </c>
      <c r="AH95" s="67">
        <f t="shared" si="76"/>
        <v>28.19</v>
      </c>
      <c r="AI95" s="67">
        <f t="shared" si="77"/>
        <v>0</v>
      </c>
      <c r="AJ95" s="67">
        <f t="shared" si="78"/>
        <v>0</v>
      </c>
      <c r="AK95" s="67">
        <v>0</v>
      </c>
      <c r="AL95" s="67">
        <f t="shared" si="79"/>
        <v>383.39580000000001</v>
      </c>
      <c r="AM95" s="67">
        <f>C95*'[2]Uniforme Limpeza'!$Z$10+F95*'[2]Uniforme Limpeza'!$Z$11+I95*'[2]Uniforme Limpeza'!$Z$12+L95*'[2]Uniforme Limpeza'!$Z$12+O95*'[2]Uniforme Limpeza'!$Z$12</f>
        <v>39.76</v>
      </c>
      <c r="AN95" s="67">
        <f>I95*'[2]Materiais de Consumo'!$F$33+L95*'[2]Materiais de Consumo'!$F$34+O95*'[2]Materiais de Consumo'!$F$35</f>
        <v>41.29</v>
      </c>
      <c r="AO95" s="67">
        <f>'[2]Equipamentos  TOTAL'!$H$19*'Resumo Geral limpeza imposto cl'!F95+'Resumo Geral limpeza imposto cl'!I95*'[2]Equipamentos  TOTAL'!$I$11+'[2]Equipamentos  TOTAL'!$I$12*'Resumo Geral limpeza imposto cl'!L95+'Resumo Geral limpeza imposto cl'!O95*'[2]Equipamentos  TOTAL'!$I$13</f>
        <v>5.87</v>
      </c>
      <c r="AP95" s="67">
        <f>(I95*'[2]PRODUTOS DE LIMPEZA'!$I$36+L95*'[2]PRODUTOS DE LIMPEZA'!$I$37+O95*'[2]PRODUTOS DE LIMPEZA'!$I$38)</f>
        <v>180.25</v>
      </c>
      <c r="AQ95" s="67">
        <f t="shared" si="100"/>
        <v>267.17</v>
      </c>
      <c r="AR95" s="19">
        <f t="shared" si="101"/>
        <v>175.26827636363637</v>
      </c>
      <c r="AS95" s="19">
        <f t="shared" si="80"/>
        <v>13.145120727272728</v>
      </c>
      <c r="AT95" s="81">
        <f t="shared" si="81"/>
        <v>8.7634138181818191</v>
      </c>
      <c r="AU95" s="19">
        <f t="shared" si="82"/>
        <v>1.7526827636363638</v>
      </c>
      <c r="AV95" s="81">
        <f t="shared" si="83"/>
        <v>21.908534545454547</v>
      </c>
      <c r="AW95" s="19">
        <f t="shared" si="84"/>
        <v>70.107310545454553</v>
      </c>
      <c r="AX95" s="81">
        <f t="shared" si="85"/>
        <v>26.290241454545455</v>
      </c>
      <c r="AY95" s="19">
        <f t="shared" si="86"/>
        <v>5.2580482909090911</v>
      </c>
      <c r="AZ95" s="19">
        <f t="shared" si="69"/>
        <v>322.49362850909097</v>
      </c>
      <c r="BA95" s="67">
        <f t="shared" si="102"/>
        <v>72.99923710545454</v>
      </c>
      <c r="BB95" s="67">
        <f t="shared" si="103"/>
        <v>24.362290414545456</v>
      </c>
      <c r="BC95" s="67">
        <f t="shared" si="104"/>
        <v>35.842362516363636</v>
      </c>
      <c r="BD95" s="67">
        <f t="shared" si="105"/>
        <v>133.20389003636365</v>
      </c>
      <c r="BE95" s="67">
        <f t="shared" si="106"/>
        <v>1.1392437963636364</v>
      </c>
      <c r="BF95" s="67">
        <f t="shared" si="107"/>
        <v>0.43817069090909094</v>
      </c>
      <c r="BG95" s="67">
        <f t="shared" si="87"/>
        <v>1.5774144872727274</v>
      </c>
      <c r="BH95" s="67">
        <f t="shared" si="108"/>
        <v>6.5725603636363639</v>
      </c>
      <c r="BI95" s="67">
        <f t="shared" si="109"/>
        <v>0.52580482909090909</v>
      </c>
      <c r="BJ95" s="67">
        <f t="shared" si="110"/>
        <v>0.26290241454545454</v>
      </c>
      <c r="BK95" s="67">
        <f t="shared" si="111"/>
        <v>3.0671948363636363</v>
      </c>
      <c r="BL95" s="67">
        <f t="shared" si="112"/>
        <v>1.1392437963636364</v>
      </c>
      <c r="BM95" s="67">
        <f t="shared" si="113"/>
        <v>37.682679418181813</v>
      </c>
      <c r="BN95" s="67">
        <f t="shared" si="114"/>
        <v>1.489780349090909</v>
      </c>
      <c r="BO95" s="67">
        <f t="shared" si="115"/>
        <v>50.74016600727272</v>
      </c>
      <c r="BP95" s="67">
        <f t="shared" si="116"/>
        <v>72.99923710545454</v>
      </c>
      <c r="BQ95" s="67">
        <f t="shared" si="117"/>
        <v>12.181145207272728</v>
      </c>
      <c r="BR95" s="67">
        <f t="shared" si="118"/>
        <v>7.361267607272727</v>
      </c>
      <c r="BS95" s="67">
        <f t="shared" si="119"/>
        <v>2.8919265599999999</v>
      </c>
      <c r="BT95" s="67">
        <f t="shared" si="120"/>
        <v>0</v>
      </c>
      <c r="BU95" s="67">
        <f t="shared" si="121"/>
        <v>35.141289410909089</v>
      </c>
      <c r="BV95" s="67">
        <f t="shared" si="122"/>
        <v>130.57486589090908</v>
      </c>
      <c r="BW95" s="67">
        <f t="shared" si="123"/>
        <v>638.58996493090922</v>
      </c>
      <c r="BX95" s="67">
        <f t="shared" si="88"/>
        <v>638.58996493090922</v>
      </c>
      <c r="BY95" s="67">
        <f t="shared" si="89"/>
        <v>2165.4971467490914</v>
      </c>
      <c r="BZ95" s="67">
        <f t="shared" si="124"/>
        <v>115.19</v>
      </c>
      <c r="CA95" s="70">
        <f t="shared" si="90"/>
        <v>2</v>
      </c>
      <c r="CB95" s="82">
        <f t="shared" si="91"/>
        <v>11.25</v>
      </c>
      <c r="CC95" s="20">
        <f t="shared" si="92"/>
        <v>2.2535211267605644</v>
      </c>
      <c r="CD95" s="69">
        <f t="shared" si="125"/>
        <v>53.230132884486594</v>
      </c>
      <c r="CE95" s="20">
        <f t="shared" si="93"/>
        <v>8.5633802816901436</v>
      </c>
      <c r="CF95" s="73">
        <f t="shared" si="68"/>
        <v>202.27450496104902</v>
      </c>
      <c r="CG95" s="20">
        <f t="shared" si="94"/>
        <v>1.8591549295774654</v>
      </c>
      <c r="CH95" s="67">
        <f t="shared" si="126"/>
        <v>43.914859629701432</v>
      </c>
      <c r="CI95" s="67">
        <f t="shared" si="127"/>
        <v>81.400000000000006</v>
      </c>
      <c r="CJ95" s="67">
        <f t="shared" si="128"/>
        <v>496.00949747523703</v>
      </c>
      <c r="CK95" s="74">
        <f t="shared" si="129"/>
        <v>2661.5066442243283</v>
      </c>
    </row>
    <row r="96" spans="1:90" ht="15" customHeight="1">
      <c r="A96" s="84" t="str">
        <f>[2]CCT!D103</f>
        <v>Região de São Lourenço</v>
      </c>
      <c r="B96" s="76" t="str">
        <f>[2]CCT!C103</f>
        <v>São Gonçalo do Sapucaí</v>
      </c>
      <c r="C96" s="18"/>
      <c r="D96" s="17"/>
      <c r="E96" s="17">
        <f t="shared" si="70"/>
        <v>0</v>
      </c>
      <c r="F96" s="18"/>
      <c r="G96" s="17"/>
      <c r="H96" s="77">
        <f t="shared" si="71"/>
        <v>0</v>
      </c>
      <c r="I96" s="18"/>
      <c r="J96" s="17"/>
      <c r="K96" s="17">
        <f>I96*J96</f>
        <v>0</v>
      </c>
      <c r="L96" s="18"/>
      <c r="M96" s="17"/>
      <c r="N96" s="17">
        <f t="shared" si="73"/>
        <v>0</v>
      </c>
      <c r="O96" s="21">
        <f>[2]CCT!N103</f>
        <v>1</v>
      </c>
      <c r="P96" s="17">
        <f>[2]CCT!M103</f>
        <v>212.14</v>
      </c>
      <c r="Q96" s="80">
        <f t="shared" si="74"/>
        <v>212.14</v>
      </c>
      <c r="R96" s="66">
        <f t="shared" si="95"/>
        <v>1</v>
      </c>
      <c r="S96" s="67">
        <f t="shared" si="96"/>
        <v>212.14</v>
      </c>
      <c r="T96" s="19"/>
      <c r="U96" s="19"/>
      <c r="V96" s="19"/>
      <c r="W96" s="19"/>
      <c r="X96" s="19"/>
      <c r="Y96" s="19"/>
      <c r="Z96" s="19"/>
      <c r="AA96" s="68">
        <f t="shared" si="97"/>
        <v>6.9427636363636358</v>
      </c>
      <c r="AB96" s="67">
        <f t="shared" si="98"/>
        <v>219.08276363636361</v>
      </c>
      <c r="AC96" s="67"/>
      <c r="AD96" s="67">
        <f>(VLOOKUP('Resumo Geral limpeza imposto cl'!A96,VATOTAL,6,FALSE)*20-1)*R96</f>
        <v>279</v>
      </c>
      <c r="AE96" s="67">
        <f t="shared" si="75"/>
        <v>111.27160000000001</v>
      </c>
      <c r="AF96" s="67"/>
      <c r="AG96" s="67">
        <f t="shared" si="99"/>
        <v>3.12</v>
      </c>
      <c r="AH96" s="67">
        <v>0</v>
      </c>
      <c r="AI96" s="67">
        <f t="shared" si="77"/>
        <v>0</v>
      </c>
      <c r="AJ96" s="67">
        <f t="shared" si="78"/>
        <v>0</v>
      </c>
      <c r="AK96" s="67">
        <v>0</v>
      </c>
      <c r="AL96" s="67">
        <f t="shared" si="79"/>
        <v>393.39160000000004</v>
      </c>
      <c r="AM96" s="67">
        <f>C96*'[2]Uniforme Limpeza'!$Z$10+F96*'[2]Uniforme Limpeza'!$Z$11+I96*'[2]Uniforme Limpeza'!$Z$12+L96*'[2]Uniforme Limpeza'!$Z$12+O96*'[2]Uniforme Limpeza'!$Z$12</f>
        <v>39.76</v>
      </c>
      <c r="AN96" s="67">
        <f>I96*'[2]Materiais de Consumo'!$F$33+L96*'[2]Materiais de Consumo'!$F$34+O96*'[2]Materiais de Consumo'!$F$35</f>
        <v>10.32</v>
      </c>
      <c r="AO96" s="67">
        <f>'[2]Equipamentos  TOTAL'!$H$19*'Resumo Geral limpeza imposto cl'!F96+'Resumo Geral limpeza imposto cl'!I96*'[2]Equipamentos  TOTAL'!$I$11+'[2]Equipamentos  TOTAL'!$I$12*'Resumo Geral limpeza imposto cl'!L96+'Resumo Geral limpeza imposto cl'!O96*'[2]Equipamentos  TOTAL'!$I$13</f>
        <v>1.47</v>
      </c>
      <c r="AP96" s="67">
        <f>(I96*'[2]PRODUTOS DE LIMPEZA'!$I$36+L96*'[2]PRODUTOS DE LIMPEZA'!$I$37+O96*'[2]PRODUTOS DE LIMPEZA'!$I$38)</f>
        <v>45.06</v>
      </c>
      <c r="AQ96" s="67">
        <f t="shared" si="100"/>
        <v>96.61</v>
      </c>
      <c r="AR96" s="19">
        <f t="shared" si="101"/>
        <v>43.816552727272722</v>
      </c>
      <c r="AS96" s="19">
        <f t="shared" si="80"/>
        <v>3.2862414545454541</v>
      </c>
      <c r="AT96" s="81">
        <f t="shared" si="81"/>
        <v>2.1908276363636361</v>
      </c>
      <c r="AU96" s="19">
        <f t="shared" si="82"/>
        <v>0.43816552727272723</v>
      </c>
      <c r="AV96" s="81">
        <f t="shared" si="83"/>
        <v>5.4770690909090902</v>
      </c>
      <c r="AW96" s="19">
        <f t="shared" si="84"/>
        <v>17.526621090909089</v>
      </c>
      <c r="AX96" s="81">
        <f t="shared" si="85"/>
        <v>6.5724829090909083</v>
      </c>
      <c r="AY96" s="19">
        <f t="shared" si="86"/>
        <v>1.3144965818181817</v>
      </c>
      <c r="AZ96" s="19">
        <f t="shared" si="69"/>
        <v>80.622457018181805</v>
      </c>
      <c r="BA96" s="67">
        <f t="shared" si="102"/>
        <v>18.249594210909088</v>
      </c>
      <c r="BB96" s="67">
        <f t="shared" si="103"/>
        <v>6.0905008290909084</v>
      </c>
      <c r="BC96" s="67">
        <f t="shared" si="104"/>
        <v>8.9604850327272718</v>
      </c>
      <c r="BD96" s="67">
        <f t="shared" si="105"/>
        <v>33.300580072727264</v>
      </c>
      <c r="BE96" s="67">
        <f t="shared" si="106"/>
        <v>0.28480759272727268</v>
      </c>
      <c r="BF96" s="67">
        <f t="shared" si="107"/>
        <v>0.10954138181818181</v>
      </c>
      <c r="BG96" s="67">
        <f t="shared" si="87"/>
        <v>0.39434897454545448</v>
      </c>
      <c r="BH96" s="67">
        <f t="shared" si="108"/>
        <v>1.6431207272727271</v>
      </c>
      <c r="BI96" s="67">
        <f t="shared" si="109"/>
        <v>0.13144965818181814</v>
      </c>
      <c r="BJ96" s="67">
        <f t="shared" si="110"/>
        <v>6.572482909090907E-2</v>
      </c>
      <c r="BK96" s="67">
        <f t="shared" si="111"/>
        <v>0.76678967272727261</v>
      </c>
      <c r="BL96" s="67">
        <f t="shared" si="112"/>
        <v>0.28480759272727268</v>
      </c>
      <c r="BM96" s="67">
        <f t="shared" si="113"/>
        <v>9.4205588363636341</v>
      </c>
      <c r="BN96" s="67">
        <f t="shared" si="114"/>
        <v>0.37244069818181813</v>
      </c>
      <c r="BO96" s="67">
        <f t="shared" si="115"/>
        <v>12.684892014545451</v>
      </c>
      <c r="BP96" s="67">
        <f t="shared" si="116"/>
        <v>18.249594210909088</v>
      </c>
      <c r="BQ96" s="67">
        <f t="shared" si="117"/>
        <v>3.0452504145454542</v>
      </c>
      <c r="BR96" s="67">
        <f t="shared" si="118"/>
        <v>1.8402952145454543</v>
      </c>
      <c r="BS96" s="67">
        <f t="shared" si="119"/>
        <v>0.72297311999999991</v>
      </c>
      <c r="BT96" s="67">
        <f t="shared" si="120"/>
        <v>0</v>
      </c>
      <c r="BU96" s="67">
        <f t="shared" si="121"/>
        <v>8.7852188218181801</v>
      </c>
      <c r="BV96" s="67">
        <f t="shared" si="122"/>
        <v>32.643331781818176</v>
      </c>
      <c r="BW96" s="67">
        <f t="shared" si="123"/>
        <v>159.6456098618182</v>
      </c>
      <c r="BX96" s="67">
        <f t="shared" si="88"/>
        <v>159.64560986181817</v>
      </c>
      <c r="BY96" s="67">
        <f t="shared" si="89"/>
        <v>868.72997349818183</v>
      </c>
      <c r="BZ96" s="67">
        <f t="shared" si="124"/>
        <v>115.19</v>
      </c>
      <c r="CA96" s="70">
        <f t="shared" si="90"/>
        <v>2</v>
      </c>
      <c r="CB96" s="82">
        <f t="shared" si="91"/>
        <v>11.25</v>
      </c>
      <c r="CC96" s="20">
        <f t="shared" si="92"/>
        <v>2.2535211267605644</v>
      </c>
      <c r="CD96" s="69">
        <f t="shared" si="125"/>
        <v>24.007210670381578</v>
      </c>
      <c r="CE96" s="20">
        <f t="shared" si="93"/>
        <v>8.5633802816901436</v>
      </c>
      <c r="CF96" s="73">
        <f t="shared" si="68"/>
        <v>91.227400547449975</v>
      </c>
      <c r="CG96" s="20">
        <f t="shared" si="94"/>
        <v>1.8591549295774654</v>
      </c>
      <c r="CH96" s="67">
        <f t="shared" si="126"/>
        <v>19.805948803064798</v>
      </c>
      <c r="CI96" s="67">
        <f t="shared" si="127"/>
        <v>81.400000000000006</v>
      </c>
      <c r="CJ96" s="67">
        <f t="shared" si="128"/>
        <v>331.63056002089638</v>
      </c>
      <c r="CK96" s="74">
        <f t="shared" si="129"/>
        <v>1200.3605335190782</v>
      </c>
    </row>
    <row r="97" spans="1:90" ht="15" customHeight="1">
      <c r="A97" s="84" t="str">
        <f>[2]CCT!D104</f>
        <v>Sethac Norte de Minas</v>
      </c>
      <c r="B97" s="76" t="str">
        <f>[2]CCT!C104</f>
        <v>São João da Ponte</v>
      </c>
      <c r="C97" s="18"/>
      <c r="D97" s="17"/>
      <c r="E97" s="17">
        <f t="shared" si="70"/>
        <v>0</v>
      </c>
      <c r="F97" s="18"/>
      <c r="G97" s="17"/>
      <c r="H97" s="77">
        <f t="shared" si="71"/>
        <v>0</v>
      </c>
      <c r="I97" s="18"/>
      <c r="J97" s="17"/>
      <c r="K97" s="17">
        <f t="shared" si="72"/>
        <v>0</v>
      </c>
      <c r="L97" s="18"/>
      <c r="M97" s="17"/>
      <c r="N97" s="17">
        <f t="shared" si="73"/>
        <v>0</v>
      </c>
      <c r="O97" s="21">
        <f>[2]CCT!N104</f>
        <v>1</v>
      </c>
      <c r="P97" s="17">
        <f>[2]CCT!M104</f>
        <v>212.14</v>
      </c>
      <c r="Q97" s="80">
        <f t="shared" si="74"/>
        <v>212.14</v>
      </c>
      <c r="R97" s="66">
        <f t="shared" si="95"/>
        <v>1</v>
      </c>
      <c r="S97" s="67">
        <f t="shared" si="96"/>
        <v>212.14</v>
      </c>
      <c r="T97" s="19"/>
      <c r="U97" s="19"/>
      <c r="V97" s="19"/>
      <c r="W97" s="19"/>
      <c r="X97" s="19"/>
      <c r="Y97" s="19"/>
      <c r="Z97" s="19"/>
      <c r="AA97" s="68">
        <f t="shared" si="97"/>
        <v>6.9427636363636358</v>
      </c>
      <c r="AB97" s="67">
        <f t="shared" si="98"/>
        <v>219.08276363636361</v>
      </c>
      <c r="AC97" s="67"/>
      <c r="AD97" s="67">
        <f>(VLOOKUP('Resumo Geral limpeza imposto cl'!A97,VATOTAL,6,FALSE)*20-1)*R97</f>
        <v>279</v>
      </c>
      <c r="AE97" s="67">
        <f t="shared" si="75"/>
        <v>111.27160000000001</v>
      </c>
      <c r="AF97" s="67"/>
      <c r="AG97" s="67">
        <f t="shared" si="99"/>
        <v>3.12</v>
      </c>
      <c r="AH97" s="67">
        <f t="shared" si="76"/>
        <v>28.19</v>
      </c>
      <c r="AI97" s="67">
        <f t="shared" si="77"/>
        <v>0</v>
      </c>
      <c r="AJ97" s="67">
        <f t="shared" si="78"/>
        <v>0</v>
      </c>
      <c r="AK97" s="67">
        <v>0</v>
      </c>
      <c r="AL97" s="67">
        <f t="shared" si="79"/>
        <v>421.58160000000004</v>
      </c>
      <c r="AM97" s="67">
        <f>C97*'[2]Uniforme Limpeza'!$Z$10+F97*'[2]Uniforme Limpeza'!$Z$11+I97*'[2]Uniforme Limpeza'!$Z$12+L97*'[2]Uniforme Limpeza'!$Z$12+O97*'[2]Uniforme Limpeza'!$Z$12</f>
        <v>39.76</v>
      </c>
      <c r="AN97" s="67">
        <f>I97*'[2]Materiais de Consumo'!$F$33+L97*'[2]Materiais de Consumo'!$F$34+O97*'[2]Materiais de Consumo'!$F$35</f>
        <v>10.32</v>
      </c>
      <c r="AO97" s="67">
        <f>'[2]Equipamentos  TOTAL'!$H$19*'Resumo Geral limpeza imposto cl'!F97+'Resumo Geral limpeza imposto cl'!I97*'[2]Equipamentos  TOTAL'!$I$11+'[2]Equipamentos  TOTAL'!$I$12*'Resumo Geral limpeza imposto cl'!L97+'Resumo Geral limpeza imposto cl'!O97*'[2]Equipamentos  TOTAL'!$I$13</f>
        <v>1.47</v>
      </c>
      <c r="AP97" s="67">
        <f>(I97*'[2]PRODUTOS DE LIMPEZA'!$I$36+L97*'[2]PRODUTOS DE LIMPEZA'!$I$37+O97*'[2]PRODUTOS DE LIMPEZA'!$I$38)</f>
        <v>45.06</v>
      </c>
      <c r="AQ97" s="67">
        <f t="shared" si="100"/>
        <v>96.61</v>
      </c>
      <c r="AR97" s="19">
        <f t="shared" si="101"/>
        <v>43.816552727272722</v>
      </c>
      <c r="AS97" s="19">
        <f t="shared" si="80"/>
        <v>3.2862414545454541</v>
      </c>
      <c r="AT97" s="81">
        <f t="shared" si="81"/>
        <v>2.1908276363636361</v>
      </c>
      <c r="AU97" s="19">
        <f t="shared" si="82"/>
        <v>0.43816552727272723</v>
      </c>
      <c r="AV97" s="81">
        <f t="shared" si="83"/>
        <v>5.4770690909090902</v>
      </c>
      <c r="AW97" s="19">
        <f t="shared" si="84"/>
        <v>17.526621090909089</v>
      </c>
      <c r="AX97" s="81">
        <f t="shared" si="85"/>
        <v>6.5724829090909083</v>
      </c>
      <c r="AY97" s="19">
        <f t="shared" si="86"/>
        <v>1.3144965818181817</v>
      </c>
      <c r="AZ97" s="19">
        <f t="shared" si="69"/>
        <v>80.622457018181805</v>
      </c>
      <c r="BA97" s="67">
        <f t="shared" si="102"/>
        <v>18.249594210909088</v>
      </c>
      <c r="BB97" s="67">
        <f t="shared" si="103"/>
        <v>6.0905008290909084</v>
      </c>
      <c r="BC97" s="67">
        <f t="shared" si="104"/>
        <v>8.9604850327272718</v>
      </c>
      <c r="BD97" s="67">
        <f t="shared" si="105"/>
        <v>33.300580072727264</v>
      </c>
      <c r="BE97" s="67">
        <f t="shared" si="106"/>
        <v>0.28480759272727268</v>
      </c>
      <c r="BF97" s="67">
        <f t="shared" si="107"/>
        <v>0.10954138181818181</v>
      </c>
      <c r="BG97" s="67">
        <f t="shared" si="87"/>
        <v>0.39434897454545448</v>
      </c>
      <c r="BH97" s="67">
        <f t="shared" si="108"/>
        <v>1.6431207272727271</v>
      </c>
      <c r="BI97" s="67">
        <f t="shared" si="109"/>
        <v>0.13144965818181814</v>
      </c>
      <c r="BJ97" s="67">
        <f t="shared" si="110"/>
        <v>6.572482909090907E-2</v>
      </c>
      <c r="BK97" s="67">
        <f t="shared" si="111"/>
        <v>0.76678967272727261</v>
      </c>
      <c r="BL97" s="67">
        <f t="shared" si="112"/>
        <v>0.28480759272727268</v>
      </c>
      <c r="BM97" s="67">
        <f t="shared" si="113"/>
        <v>9.4205588363636341</v>
      </c>
      <c r="BN97" s="67">
        <f t="shared" si="114"/>
        <v>0.37244069818181813</v>
      </c>
      <c r="BO97" s="67">
        <f t="shared" si="115"/>
        <v>12.684892014545451</v>
      </c>
      <c r="BP97" s="67">
        <f t="shared" si="116"/>
        <v>18.249594210909088</v>
      </c>
      <c r="BQ97" s="67">
        <f t="shared" si="117"/>
        <v>3.0452504145454542</v>
      </c>
      <c r="BR97" s="67">
        <f t="shared" si="118"/>
        <v>1.8402952145454543</v>
      </c>
      <c r="BS97" s="67">
        <f t="shared" si="119"/>
        <v>0.72297311999999991</v>
      </c>
      <c r="BT97" s="67">
        <f t="shared" si="120"/>
        <v>0</v>
      </c>
      <c r="BU97" s="67">
        <f t="shared" si="121"/>
        <v>8.7852188218181801</v>
      </c>
      <c r="BV97" s="67">
        <f t="shared" si="122"/>
        <v>32.643331781818176</v>
      </c>
      <c r="BW97" s="67">
        <f t="shared" si="123"/>
        <v>159.6456098618182</v>
      </c>
      <c r="BX97" s="67">
        <f t="shared" si="88"/>
        <v>159.64560986181817</v>
      </c>
      <c r="BY97" s="67">
        <f t="shared" si="89"/>
        <v>896.91997349818189</v>
      </c>
      <c r="BZ97" s="67">
        <f t="shared" si="124"/>
        <v>115.19</v>
      </c>
      <c r="CA97" s="70">
        <f t="shared" si="90"/>
        <v>5</v>
      </c>
      <c r="CB97" s="82">
        <f t="shared" si="91"/>
        <v>14.25</v>
      </c>
      <c r="CC97" s="20">
        <f t="shared" si="92"/>
        <v>5.8309037900874632</v>
      </c>
      <c r="CD97" s="69">
        <f t="shared" si="125"/>
        <v>63.761514489689908</v>
      </c>
      <c r="CE97" s="20">
        <f t="shared" si="93"/>
        <v>8.8629737609329435</v>
      </c>
      <c r="CF97" s="73">
        <f t="shared" si="68"/>
        <v>96.917502024328655</v>
      </c>
      <c r="CG97" s="20">
        <f t="shared" si="94"/>
        <v>1.9241982507288626</v>
      </c>
      <c r="CH97" s="67">
        <f t="shared" si="126"/>
        <v>21.041299781597669</v>
      </c>
      <c r="CI97" s="67">
        <f t="shared" si="127"/>
        <v>81.400000000000006</v>
      </c>
      <c r="CJ97" s="67">
        <f t="shared" si="128"/>
        <v>378.31031629561619</v>
      </c>
      <c r="CK97" s="74">
        <f t="shared" si="129"/>
        <v>1275.230289793798</v>
      </c>
    </row>
    <row r="98" spans="1:90" ht="15" customHeight="1">
      <c r="A98" s="84" t="str">
        <f>[2]CCT!D105</f>
        <v>Região de Juiz de Fora</v>
      </c>
      <c r="B98" s="76" t="str">
        <f>[2]CCT!C105</f>
        <v>São João Del Rey</v>
      </c>
      <c r="C98" s="18"/>
      <c r="D98" s="17"/>
      <c r="E98" s="17">
        <f t="shared" si="70"/>
        <v>0</v>
      </c>
      <c r="F98" s="18"/>
      <c r="G98" s="17"/>
      <c r="H98" s="77">
        <f t="shared" si="71"/>
        <v>0</v>
      </c>
      <c r="I98" s="21">
        <f>[2]CCT!J105</f>
        <v>2</v>
      </c>
      <c r="J98" s="17">
        <f>[2]CCT!I105</f>
        <v>848.57</v>
      </c>
      <c r="K98" s="17">
        <f t="shared" si="72"/>
        <v>1697.14</v>
      </c>
      <c r="L98" s="18"/>
      <c r="M98" s="17"/>
      <c r="N98" s="17">
        <f t="shared" si="73"/>
        <v>0</v>
      </c>
      <c r="O98" s="21"/>
      <c r="P98" s="17"/>
      <c r="Q98" s="80">
        <f t="shared" si="74"/>
        <v>0</v>
      </c>
      <c r="R98" s="66">
        <f t="shared" si="95"/>
        <v>2</v>
      </c>
      <c r="S98" s="67">
        <f t="shared" si="96"/>
        <v>1697.14</v>
      </c>
      <c r="T98" s="19"/>
      <c r="U98" s="19"/>
      <c r="V98" s="19"/>
      <c r="W98" s="19"/>
      <c r="X98" s="19"/>
      <c r="Y98" s="19"/>
      <c r="Z98" s="19"/>
      <c r="AA98" s="68">
        <f t="shared" si="97"/>
        <v>55.542763636363631</v>
      </c>
      <c r="AB98" s="67">
        <f t="shared" si="98"/>
        <v>1752.6827636363637</v>
      </c>
      <c r="AC98" s="67"/>
      <c r="AD98" s="67">
        <f>(VLOOKUP('Resumo Geral limpeza imposto cl'!A98,VATOTAL,6,FALSE)*20-1)*R98</f>
        <v>558</v>
      </c>
      <c r="AE98" s="67">
        <f t="shared" si="75"/>
        <v>146.17160000000001</v>
      </c>
      <c r="AF98" s="67"/>
      <c r="AG98" s="67">
        <f t="shared" si="99"/>
        <v>6.24</v>
      </c>
      <c r="AH98" s="67">
        <f t="shared" si="76"/>
        <v>0</v>
      </c>
      <c r="AI98" s="67">
        <f t="shared" si="77"/>
        <v>0</v>
      </c>
      <c r="AJ98" s="67">
        <f t="shared" si="78"/>
        <v>0</v>
      </c>
      <c r="AK98" s="67">
        <v>0</v>
      </c>
      <c r="AL98" s="67">
        <f t="shared" si="79"/>
        <v>710.41160000000002</v>
      </c>
      <c r="AM98" s="67">
        <f>C98*'[2]Uniforme Limpeza'!$Z$10+F98*'[2]Uniforme Limpeza'!$Z$11+I98*'[2]Uniforme Limpeza'!$Z$12+L98*'[2]Uniforme Limpeza'!$Z$12+O98*'[2]Uniforme Limpeza'!$Z$12</f>
        <v>79.52</v>
      </c>
      <c r="AN98" s="67">
        <f>I98*'[2]Materiais de Consumo'!$F$33+L98*'[2]Materiais de Consumo'!$F$34+O98*'[2]Materiais de Consumo'!$F$35</f>
        <v>82.58</v>
      </c>
      <c r="AO98" s="67">
        <f>'[2]Equipamentos  TOTAL'!$H$19*'Resumo Geral limpeza imposto cl'!F98+'Resumo Geral limpeza imposto cl'!I98*'[2]Equipamentos  TOTAL'!$I$11+'[2]Equipamentos  TOTAL'!$I$12*'Resumo Geral limpeza imposto cl'!L98+'Resumo Geral limpeza imposto cl'!O98*'[2]Equipamentos  TOTAL'!$I$13</f>
        <v>11.74</v>
      </c>
      <c r="AP98" s="67">
        <f>(I98*'[2]PRODUTOS DE LIMPEZA'!$I$36+L98*'[2]PRODUTOS DE LIMPEZA'!$I$37+O98*'[2]PRODUTOS DE LIMPEZA'!$I$38)</f>
        <v>360.5</v>
      </c>
      <c r="AQ98" s="67">
        <f t="shared" si="100"/>
        <v>534.34</v>
      </c>
      <c r="AR98" s="19">
        <f t="shared" si="101"/>
        <v>350.53655272727275</v>
      </c>
      <c r="AS98" s="19">
        <f t="shared" si="80"/>
        <v>26.290241454545455</v>
      </c>
      <c r="AT98" s="81">
        <f t="shared" si="81"/>
        <v>17.526827636363638</v>
      </c>
      <c r="AU98" s="19">
        <f t="shared" si="82"/>
        <v>3.5053655272727275</v>
      </c>
      <c r="AV98" s="81">
        <f t="shared" si="83"/>
        <v>43.817069090909094</v>
      </c>
      <c r="AW98" s="19">
        <f t="shared" si="84"/>
        <v>140.21462109090911</v>
      </c>
      <c r="AX98" s="81">
        <f t="shared" si="85"/>
        <v>52.580482909090911</v>
      </c>
      <c r="AY98" s="19">
        <f t="shared" si="86"/>
        <v>10.516096581818182</v>
      </c>
      <c r="AZ98" s="19">
        <f t="shared" si="69"/>
        <v>644.98725701818194</v>
      </c>
      <c r="BA98" s="67">
        <f t="shared" si="102"/>
        <v>145.99847421090908</v>
      </c>
      <c r="BB98" s="67">
        <f t="shared" si="103"/>
        <v>48.724580829090911</v>
      </c>
      <c r="BC98" s="67">
        <f t="shared" si="104"/>
        <v>71.684725032727272</v>
      </c>
      <c r="BD98" s="67">
        <f t="shared" si="105"/>
        <v>266.40778007272729</v>
      </c>
      <c r="BE98" s="67">
        <f t="shared" si="106"/>
        <v>2.2784875927272727</v>
      </c>
      <c r="BF98" s="67">
        <f t="shared" si="107"/>
        <v>0.87634138181818189</v>
      </c>
      <c r="BG98" s="67">
        <f t="shared" si="87"/>
        <v>3.1548289745454547</v>
      </c>
      <c r="BH98" s="67">
        <f t="shared" si="108"/>
        <v>13.145120727272728</v>
      </c>
      <c r="BI98" s="67">
        <f t="shared" si="109"/>
        <v>1.0516096581818182</v>
      </c>
      <c r="BJ98" s="67">
        <f t="shared" si="110"/>
        <v>0.52580482909090909</v>
      </c>
      <c r="BK98" s="67">
        <f t="shared" si="111"/>
        <v>6.1343896727272726</v>
      </c>
      <c r="BL98" s="67">
        <f t="shared" si="112"/>
        <v>2.2784875927272727</v>
      </c>
      <c r="BM98" s="67">
        <f t="shared" si="113"/>
        <v>75.365358836363626</v>
      </c>
      <c r="BN98" s="67">
        <f t="shared" si="114"/>
        <v>2.9795606981818179</v>
      </c>
      <c r="BO98" s="67">
        <f t="shared" si="115"/>
        <v>101.48033201454544</v>
      </c>
      <c r="BP98" s="67">
        <f t="shared" si="116"/>
        <v>145.99847421090908</v>
      </c>
      <c r="BQ98" s="67">
        <f t="shared" si="117"/>
        <v>24.362290414545456</v>
      </c>
      <c r="BR98" s="67">
        <f t="shared" si="118"/>
        <v>14.722535214545454</v>
      </c>
      <c r="BS98" s="67">
        <f t="shared" si="119"/>
        <v>5.7838531199999998</v>
      </c>
      <c r="BT98" s="67">
        <f t="shared" si="120"/>
        <v>0</v>
      </c>
      <c r="BU98" s="67">
        <f t="shared" si="121"/>
        <v>70.282578821818177</v>
      </c>
      <c r="BV98" s="67">
        <f t="shared" si="122"/>
        <v>261.14973178181816</v>
      </c>
      <c r="BW98" s="67">
        <f t="shared" si="123"/>
        <v>1277.1799298618184</v>
      </c>
      <c r="BX98" s="67">
        <f t="shared" si="88"/>
        <v>1277.1799298618184</v>
      </c>
      <c r="BY98" s="67">
        <f t="shared" si="89"/>
        <v>4274.6142934981817</v>
      </c>
      <c r="BZ98" s="67">
        <f t="shared" si="124"/>
        <v>230.38</v>
      </c>
      <c r="CA98" s="70">
        <f t="shared" si="90"/>
        <v>5</v>
      </c>
      <c r="CB98" s="82">
        <f t="shared" si="91"/>
        <v>14.25</v>
      </c>
      <c r="CC98" s="20">
        <f t="shared" si="92"/>
        <v>5.8309037900874632</v>
      </c>
      <c r="CD98" s="69">
        <f t="shared" si="125"/>
        <v>272.17459437307184</v>
      </c>
      <c r="CE98" s="20">
        <f t="shared" si="93"/>
        <v>8.8629737609329435</v>
      </c>
      <c r="CF98" s="73">
        <f t="shared" si="68"/>
        <v>413.7053834470691</v>
      </c>
      <c r="CG98" s="20">
        <f t="shared" si="94"/>
        <v>1.9241982507288626</v>
      </c>
      <c r="CH98" s="67">
        <f t="shared" si="126"/>
        <v>89.817616143113682</v>
      </c>
      <c r="CI98" s="67">
        <f t="shared" si="127"/>
        <v>162.80000000000001</v>
      </c>
      <c r="CJ98" s="67">
        <f t="shared" si="128"/>
        <v>1168.8775939632546</v>
      </c>
      <c r="CK98" s="74">
        <f t="shared" si="129"/>
        <v>5443.4918874614359</v>
      </c>
    </row>
    <row r="99" spans="1:90" ht="15" customHeight="1">
      <c r="A99" s="84" t="str">
        <f>[2]CCT!D106</f>
        <v>São Lourenço</v>
      </c>
      <c r="B99" s="76" t="str">
        <f>[2]CCT!C106</f>
        <v>São Lourenço</v>
      </c>
      <c r="C99" s="18"/>
      <c r="D99" s="77"/>
      <c r="E99" s="17">
        <f t="shared" si="70"/>
        <v>0</v>
      </c>
      <c r="F99" s="78"/>
      <c r="G99" s="17"/>
      <c r="H99" s="77">
        <f t="shared" si="71"/>
        <v>0</v>
      </c>
      <c r="I99" s="18"/>
      <c r="J99" s="77"/>
      <c r="K99" s="17">
        <f t="shared" si="72"/>
        <v>0</v>
      </c>
      <c r="L99" s="21">
        <f>[2]CCT!L106</f>
        <v>1</v>
      </c>
      <c r="M99" s="77">
        <f>[2]CCT!K106</f>
        <v>438.32</v>
      </c>
      <c r="N99" s="17">
        <f t="shared" si="73"/>
        <v>438.32</v>
      </c>
      <c r="O99" s="21"/>
      <c r="P99" s="77"/>
      <c r="Q99" s="80">
        <f t="shared" si="74"/>
        <v>0</v>
      </c>
      <c r="R99" s="66">
        <f t="shared" si="95"/>
        <v>1</v>
      </c>
      <c r="S99" s="67">
        <f t="shared" si="96"/>
        <v>438.32</v>
      </c>
      <c r="T99" s="19"/>
      <c r="U99" s="19"/>
      <c r="V99" s="19"/>
      <c r="W99" s="19"/>
      <c r="X99" s="19"/>
      <c r="Y99" s="19"/>
      <c r="Z99" s="19"/>
      <c r="AA99" s="68">
        <f t="shared" si="97"/>
        <v>14.345018181818181</v>
      </c>
      <c r="AB99" s="67">
        <f t="shared" si="98"/>
        <v>452.6650181818182</v>
      </c>
      <c r="AC99" s="67"/>
      <c r="AD99" s="67">
        <f>(VLOOKUP('Resumo Geral limpeza imposto cl'!A99,VATOTAL,6,FALSE)*20-1)*R99</f>
        <v>279</v>
      </c>
      <c r="AE99" s="67">
        <f t="shared" si="75"/>
        <v>97.700800000000001</v>
      </c>
      <c r="AF99" s="67"/>
      <c r="AG99" s="67">
        <f t="shared" si="99"/>
        <v>3.12</v>
      </c>
      <c r="AH99" s="67">
        <f t="shared" si="76"/>
        <v>29.15</v>
      </c>
      <c r="AI99" s="67">
        <f t="shared" si="77"/>
        <v>0</v>
      </c>
      <c r="AJ99" s="67">
        <f t="shared" si="78"/>
        <v>0</v>
      </c>
      <c r="AK99" s="67">
        <v>0</v>
      </c>
      <c r="AL99" s="67">
        <f t="shared" si="79"/>
        <v>408.9708</v>
      </c>
      <c r="AM99" s="67">
        <f>C99*'[2]Uniforme Limpeza'!$Z$10+F99*'[2]Uniforme Limpeza'!$Z$11+I99*'[2]Uniforme Limpeza'!$Z$12+L99*'[2]Uniforme Limpeza'!$Z$12+O99*'[2]Uniforme Limpeza'!$Z$12</f>
        <v>39.76</v>
      </c>
      <c r="AN99" s="67">
        <f>I99*'[2]Materiais de Consumo'!$F$33+L99*'[2]Materiais de Consumo'!$F$34+O99*'[2]Materiais de Consumo'!$F$35</f>
        <v>20.65</v>
      </c>
      <c r="AO99" s="67">
        <f>'[2]Equipamentos  TOTAL'!$H$19*'Resumo Geral limpeza imposto cl'!F99+'Resumo Geral limpeza imposto cl'!I99*'[2]Equipamentos  TOTAL'!$I$11+'[2]Equipamentos  TOTAL'!$I$12*'Resumo Geral limpeza imposto cl'!L99+'Resumo Geral limpeza imposto cl'!O99*'[2]Equipamentos  TOTAL'!$I$13</f>
        <v>2.94</v>
      </c>
      <c r="AP99" s="67">
        <f>(I99*'[2]PRODUTOS DE LIMPEZA'!$I$36+L99*'[2]PRODUTOS DE LIMPEZA'!$I$37+O99*'[2]PRODUTOS DE LIMPEZA'!$I$38)</f>
        <v>90.13</v>
      </c>
      <c r="AQ99" s="67">
        <f t="shared" si="100"/>
        <v>153.47999999999999</v>
      </c>
      <c r="AR99" s="19">
        <f t="shared" si="101"/>
        <v>90.533003636363645</v>
      </c>
      <c r="AS99" s="19">
        <f t="shared" si="80"/>
        <v>6.7899752727272729</v>
      </c>
      <c r="AT99" s="81">
        <f t="shared" si="81"/>
        <v>4.5266501818181819</v>
      </c>
      <c r="AU99" s="19">
        <f t="shared" si="82"/>
        <v>0.9053300363636364</v>
      </c>
      <c r="AV99" s="81">
        <f t="shared" si="83"/>
        <v>11.316625454545456</v>
      </c>
      <c r="AW99" s="19">
        <f t="shared" si="84"/>
        <v>36.213201454545455</v>
      </c>
      <c r="AX99" s="81">
        <f t="shared" si="85"/>
        <v>13.579950545454546</v>
      </c>
      <c r="AY99" s="19">
        <f t="shared" si="86"/>
        <v>2.7159901090909093</v>
      </c>
      <c r="AZ99" s="19">
        <f t="shared" si="69"/>
        <v>166.5807266909091</v>
      </c>
      <c r="BA99" s="67">
        <f t="shared" si="102"/>
        <v>37.706996014545453</v>
      </c>
      <c r="BB99" s="67">
        <f t="shared" si="103"/>
        <v>12.584087505454546</v>
      </c>
      <c r="BC99" s="67">
        <f t="shared" si="104"/>
        <v>18.513999243636363</v>
      </c>
      <c r="BD99" s="67">
        <f t="shared" si="105"/>
        <v>68.805082763636364</v>
      </c>
      <c r="BE99" s="67">
        <f t="shared" si="106"/>
        <v>0.58846452363636359</v>
      </c>
      <c r="BF99" s="67">
        <f t="shared" si="107"/>
        <v>0.2263325090909091</v>
      </c>
      <c r="BG99" s="67">
        <f t="shared" si="87"/>
        <v>0.81479703272727266</v>
      </c>
      <c r="BH99" s="67">
        <f t="shared" si="108"/>
        <v>3.3949876363636364</v>
      </c>
      <c r="BI99" s="67">
        <f t="shared" si="109"/>
        <v>0.27159901090909089</v>
      </c>
      <c r="BJ99" s="67">
        <f t="shared" si="110"/>
        <v>0.13579950545454544</v>
      </c>
      <c r="BK99" s="67">
        <f t="shared" si="111"/>
        <v>1.5843275636363636</v>
      </c>
      <c r="BL99" s="67">
        <f t="shared" si="112"/>
        <v>0.58846452363636359</v>
      </c>
      <c r="BM99" s="67">
        <f t="shared" si="113"/>
        <v>19.464595781818179</v>
      </c>
      <c r="BN99" s="67">
        <f t="shared" si="114"/>
        <v>0.76953053090909085</v>
      </c>
      <c r="BO99" s="67">
        <f t="shared" si="115"/>
        <v>26.209304552727271</v>
      </c>
      <c r="BP99" s="67">
        <f t="shared" si="116"/>
        <v>37.706996014545453</v>
      </c>
      <c r="BQ99" s="67">
        <f t="shared" si="117"/>
        <v>6.292043752727273</v>
      </c>
      <c r="BR99" s="67">
        <f t="shared" si="118"/>
        <v>3.8023861527272724</v>
      </c>
      <c r="BS99" s="67">
        <f t="shared" si="119"/>
        <v>1.49379456</v>
      </c>
      <c r="BT99" s="67">
        <f t="shared" si="120"/>
        <v>0</v>
      </c>
      <c r="BU99" s="67">
        <f t="shared" si="121"/>
        <v>18.151867229090907</v>
      </c>
      <c r="BV99" s="67">
        <f t="shared" si="122"/>
        <v>67.447087709090908</v>
      </c>
      <c r="BW99" s="67">
        <f t="shared" si="123"/>
        <v>329.85699874909096</v>
      </c>
      <c r="BX99" s="67">
        <f t="shared" si="88"/>
        <v>329.85699874909091</v>
      </c>
      <c r="BY99" s="67">
        <f t="shared" si="89"/>
        <v>1344.9728169309089</v>
      </c>
      <c r="BZ99" s="67">
        <f t="shared" si="124"/>
        <v>115.19</v>
      </c>
      <c r="CA99" s="70">
        <f t="shared" si="90"/>
        <v>3</v>
      </c>
      <c r="CB99" s="82">
        <f t="shared" si="91"/>
        <v>12.25</v>
      </c>
      <c r="CC99" s="20">
        <f t="shared" si="92"/>
        <v>3.4188034188034218</v>
      </c>
      <c r="CD99" s="69">
        <f t="shared" si="125"/>
        <v>52.703002288236256</v>
      </c>
      <c r="CE99" s="20">
        <f t="shared" si="93"/>
        <v>8.6609686609686669</v>
      </c>
      <c r="CF99" s="73">
        <f t="shared" si="68"/>
        <v>133.51427246353182</v>
      </c>
      <c r="CG99" s="20">
        <f t="shared" si="94"/>
        <v>1.8803418803418819</v>
      </c>
      <c r="CH99" s="67">
        <f t="shared" si="126"/>
        <v>28.986651258529935</v>
      </c>
      <c r="CI99" s="67">
        <f t="shared" si="127"/>
        <v>81.400000000000006</v>
      </c>
      <c r="CJ99" s="67">
        <f t="shared" si="128"/>
        <v>411.79392601029804</v>
      </c>
      <c r="CK99" s="74">
        <f t="shared" si="129"/>
        <v>1756.766742941207</v>
      </c>
    </row>
    <row r="100" spans="1:90" ht="15" customHeight="1">
      <c r="A100" s="84" t="str">
        <f>[2]CCT!D107</f>
        <v>Região de São Lourenço</v>
      </c>
      <c r="B100" s="76" t="str">
        <f>[2]CCT!C107</f>
        <v>São Sebastião do Paraíso</v>
      </c>
      <c r="C100" s="18"/>
      <c r="D100" s="17"/>
      <c r="E100" s="17">
        <f t="shared" si="70"/>
        <v>0</v>
      </c>
      <c r="F100" s="18"/>
      <c r="G100" s="17"/>
      <c r="H100" s="77">
        <f t="shared" si="71"/>
        <v>0</v>
      </c>
      <c r="I100" s="21">
        <f>[2]CCT!J107</f>
        <v>1</v>
      </c>
      <c r="J100" s="17">
        <f>[2]CCT!I107</f>
        <v>848.57</v>
      </c>
      <c r="K100" s="17">
        <f t="shared" si="72"/>
        <v>848.57</v>
      </c>
      <c r="L100" s="18"/>
      <c r="M100" s="17"/>
      <c r="N100" s="17">
        <f t="shared" si="73"/>
        <v>0</v>
      </c>
      <c r="O100" s="18"/>
      <c r="P100" s="17"/>
      <c r="Q100" s="80">
        <f t="shared" si="74"/>
        <v>0</v>
      </c>
      <c r="R100" s="66">
        <f t="shared" si="95"/>
        <v>1</v>
      </c>
      <c r="S100" s="67">
        <f t="shared" si="96"/>
        <v>848.57</v>
      </c>
      <c r="T100" s="19"/>
      <c r="U100" s="19"/>
      <c r="V100" s="19"/>
      <c r="W100" s="19"/>
      <c r="X100" s="19"/>
      <c r="Y100" s="19"/>
      <c r="Z100" s="19"/>
      <c r="AA100" s="68">
        <f t="shared" si="97"/>
        <v>27.771381818181816</v>
      </c>
      <c r="AB100" s="67">
        <f t="shared" si="98"/>
        <v>876.34138181818184</v>
      </c>
      <c r="AC100" s="67"/>
      <c r="AD100" s="67">
        <f>(VLOOKUP('Resumo Geral limpeza imposto cl'!A100,VATOTAL,6,FALSE)*20-1)*R100</f>
        <v>279</v>
      </c>
      <c r="AE100" s="67">
        <f t="shared" ref="AE100:AE111" si="130">(VLOOKUP(B100,valetransporte1,4,FALSE)*(2*20*R100))-(IF(S100*6%&lt;=(VLOOKUP(B100,valetransporte1,4,FALSE)*(2*20*R100)),S100*6%,VLOOKUP(B100,valetransporte1,4,FALSE)*(2*20*R100)))</f>
        <v>73.085800000000006</v>
      </c>
      <c r="AF100" s="67"/>
      <c r="AG100" s="67">
        <f t="shared" si="99"/>
        <v>3.12</v>
      </c>
      <c r="AH100" s="67">
        <v>0</v>
      </c>
      <c r="AI100" s="67">
        <f t="shared" ref="AI100:AI111" si="131">VLOOKUP(A100,VATOTAL,3,FALSE)*R100</f>
        <v>0</v>
      </c>
      <c r="AJ100" s="67">
        <f t="shared" ref="AJ100:AJ111" si="132">VLOOKUP(A100,VATOTAL,4,FALSE)*R100</f>
        <v>0</v>
      </c>
      <c r="AK100" s="67">
        <v>0</v>
      </c>
      <c r="AL100" s="67">
        <f t="shared" si="79"/>
        <v>355.20580000000001</v>
      </c>
      <c r="AM100" s="67">
        <f>C100*'[2]Uniforme Limpeza'!$Z$10+F100*'[2]Uniforme Limpeza'!$Z$11+I100*'[2]Uniforme Limpeza'!$Z$12+L100*'[2]Uniforme Limpeza'!$Z$12+O100*'[2]Uniforme Limpeza'!$Z$12</f>
        <v>39.76</v>
      </c>
      <c r="AN100" s="67">
        <f>I100*'[2]Materiais de Consumo'!$F$33+L100*'[2]Materiais de Consumo'!$F$34+O100*'[2]Materiais de Consumo'!$F$35</f>
        <v>41.29</v>
      </c>
      <c r="AO100" s="67">
        <f>'[2]Equipamentos  TOTAL'!$H$19*'Resumo Geral limpeza imposto cl'!F100+'Resumo Geral limpeza imposto cl'!I100*'[2]Equipamentos  TOTAL'!$I$11+'[2]Equipamentos  TOTAL'!$I$12*'Resumo Geral limpeza imposto cl'!L100+'Resumo Geral limpeza imposto cl'!O100*'[2]Equipamentos  TOTAL'!$I$13</f>
        <v>5.87</v>
      </c>
      <c r="AP100" s="67">
        <f>(I100*'[2]PRODUTOS DE LIMPEZA'!$I$36+L100*'[2]PRODUTOS DE LIMPEZA'!$I$37+O100*'[2]PRODUTOS DE LIMPEZA'!$I$38)</f>
        <v>180.25</v>
      </c>
      <c r="AQ100" s="67">
        <f t="shared" si="100"/>
        <v>267.17</v>
      </c>
      <c r="AR100" s="19">
        <f t="shared" si="101"/>
        <v>175.26827636363637</v>
      </c>
      <c r="AS100" s="19">
        <f t="shared" si="80"/>
        <v>13.145120727272728</v>
      </c>
      <c r="AT100" s="81">
        <f t="shared" si="81"/>
        <v>8.7634138181818191</v>
      </c>
      <c r="AU100" s="19">
        <f t="shared" si="82"/>
        <v>1.7526827636363638</v>
      </c>
      <c r="AV100" s="81">
        <f t="shared" si="83"/>
        <v>21.908534545454547</v>
      </c>
      <c r="AW100" s="19">
        <f t="shared" si="84"/>
        <v>70.107310545454553</v>
      </c>
      <c r="AX100" s="81">
        <f t="shared" si="85"/>
        <v>26.290241454545455</v>
      </c>
      <c r="AY100" s="19">
        <f t="shared" si="86"/>
        <v>5.2580482909090911</v>
      </c>
      <c r="AZ100" s="19">
        <f t="shared" si="69"/>
        <v>322.49362850909097</v>
      </c>
      <c r="BA100" s="67">
        <f t="shared" si="102"/>
        <v>72.99923710545454</v>
      </c>
      <c r="BB100" s="67">
        <f t="shared" si="103"/>
        <v>24.362290414545456</v>
      </c>
      <c r="BC100" s="67">
        <f t="shared" si="104"/>
        <v>35.842362516363636</v>
      </c>
      <c r="BD100" s="67">
        <f t="shared" si="105"/>
        <v>133.20389003636365</v>
      </c>
      <c r="BE100" s="67">
        <f t="shared" si="106"/>
        <v>1.1392437963636364</v>
      </c>
      <c r="BF100" s="67">
        <f t="shared" si="107"/>
        <v>0.43817069090909094</v>
      </c>
      <c r="BG100" s="67">
        <f t="shared" ref="BG100:BG111" si="133">SUM(BE100:BF100)</f>
        <v>1.5774144872727274</v>
      </c>
      <c r="BH100" s="67">
        <f t="shared" si="108"/>
        <v>6.5725603636363639</v>
      </c>
      <c r="BI100" s="67">
        <f t="shared" si="109"/>
        <v>0.52580482909090909</v>
      </c>
      <c r="BJ100" s="67">
        <f t="shared" si="110"/>
        <v>0.26290241454545454</v>
      </c>
      <c r="BK100" s="67">
        <f t="shared" si="111"/>
        <v>3.0671948363636363</v>
      </c>
      <c r="BL100" s="67">
        <f t="shared" si="112"/>
        <v>1.1392437963636364</v>
      </c>
      <c r="BM100" s="67">
        <f t="shared" si="113"/>
        <v>37.682679418181813</v>
      </c>
      <c r="BN100" s="67">
        <f t="shared" si="114"/>
        <v>1.489780349090909</v>
      </c>
      <c r="BO100" s="67">
        <f t="shared" si="115"/>
        <v>50.74016600727272</v>
      </c>
      <c r="BP100" s="67">
        <f t="shared" si="116"/>
        <v>72.99923710545454</v>
      </c>
      <c r="BQ100" s="67">
        <f t="shared" si="117"/>
        <v>12.181145207272728</v>
      </c>
      <c r="BR100" s="67">
        <f t="shared" si="118"/>
        <v>7.361267607272727</v>
      </c>
      <c r="BS100" s="67">
        <f t="shared" si="119"/>
        <v>2.8919265599999999</v>
      </c>
      <c r="BT100" s="67">
        <f t="shared" si="120"/>
        <v>0</v>
      </c>
      <c r="BU100" s="67">
        <f t="shared" si="121"/>
        <v>35.141289410909089</v>
      </c>
      <c r="BV100" s="67">
        <f t="shared" si="122"/>
        <v>130.57486589090908</v>
      </c>
      <c r="BW100" s="67">
        <f t="shared" si="123"/>
        <v>638.58996493090922</v>
      </c>
      <c r="BX100" s="67">
        <f t="shared" si="88"/>
        <v>638.58996493090922</v>
      </c>
      <c r="BY100" s="67">
        <f t="shared" si="89"/>
        <v>2137.3071467490909</v>
      </c>
      <c r="BZ100" s="67">
        <f t="shared" si="124"/>
        <v>115.19</v>
      </c>
      <c r="CA100" s="70">
        <f t="shared" ref="CA100:CA111" si="134">VLOOKUP(B100,ISS_LIMPEZA,2,FALSE)*100</f>
        <v>3</v>
      </c>
      <c r="CB100" s="82">
        <f t="shared" si="91"/>
        <v>12.25</v>
      </c>
      <c r="CC100" s="20">
        <f t="shared" si="92"/>
        <v>3.4188034188034218</v>
      </c>
      <c r="CD100" s="69">
        <f t="shared" si="125"/>
        <v>79.791355444413441</v>
      </c>
      <c r="CE100" s="20">
        <f t="shared" si="93"/>
        <v>8.6609686609686669</v>
      </c>
      <c r="CF100" s="73">
        <f t="shared" si="68"/>
        <v>202.13810045918069</v>
      </c>
      <c r="CG100" s="20">
        <f t="shared" si="94"/>
        <v>1.8803418803418819</v>
      </c>
      <c r="CH100" s="67">
        <f t="shared" si="126"/>
        <v>43.885245494427387</v>
      </c>
      <c r="CI100" s="67">
        <f t="shared" si="127"/>
        <v>81.400000000000006</v>
      </c>
      <c r="CJ100" s="67">
        <f t="shared" si="128"/>
        <v>522.40470139802153</v>
      </c>
      <c r="CK100" s="74">
        <f t="shared" si="129"/>
        <v>2659.7118481471125</v>
      </c>
    </row>
    <row r="101" spans="1:90" ht="15" customHeight="1">
      <c r="A101" s="84" t="str">
        <f>[2]CCT!D108</f>
        <v>Sete Lagoas</v>
      </c>
      <c r="B101" s="76" t="str">
        <f>[2]CCT!C108</f>
        <v>Sete Lagoas</v>
      </c>
      <c r="C101" s="18"/>
      <c r="D101" s="17"/>
      <c r="E101" s="17">
        <f t="shared" si="70"/>
        <v>0</v>
      </c>
      <c r="F101" s="18"/>
      <c r="G101" s="17"/>
      <c r="H101" s="77">
        <f t="shared" si="71"/>
        <v>0</v>
      </c>
      <c r="I101" s="21">
        <f>[2]CCT!J108</f>
        <v>3</v>
      </c>
      <c r="J101" s="17">
        <f>[2]CCT!I108</f>
        <v>876.66</v>
      </c>
      <c r="K101" s="17">
        <f t="shared" si="72"/>
        <v>2629.98</v>
      </c>
      <c r="L101" s="18"/>
      <c r="M101" s="17"/>
      <c r="N101" s="17">
        <f t="shared" si="73"/>
        <v>0</v>
      </c>
      <c r="O101" s="21"/>
      <c r="P101" s="17"/>
      <c r="Q101" s="80">
        <f t="shared" si="74"/>
        <v>0</v>
      </c>
      <c r="R101" s="66">
        <f t="shared" si="95"/>
        <v>3</v>
      </c>
      <c r="S101" s="67">
        <f t="shared" si="96"/>
        <v>2629.98</v>
      </c>
      <c r="T101" s="19"/>
      <c r="U101" s="19"/>
      <c r="V101" s="19"/>
      <c r="W101" s="19"/>
      <c r="X101" s="19"/>
      <c r="Y101" s="19"/>
      <c r="Z101" s="19"/>
      <c r="AA101" s="68">
        <f t="shared" si="97"/>
        <v>86.072072727272726</v>
      </c>
      <c r="AB101" s="67">
        <f t="shared" si="98"/>
        <v>2716.0520727272728</v>
      </c>
      <c r="AC101" s="67"/>
      <c r="AD101" s="67">
        <f>(VLOOKUP('Resumo Geral limpeza imposto cl'!A101,VATOTAL,6,FALSE)*20-1)*R101</f>
        <v>837</v>
      </c>
      <c r="AE101" s="67">
        <f t="shared" si="130"/>
        <v>214.2012</v>
      </c>
      <c r="AF101" s="67"/>
      <c r="AG101" s="67">
        <f t="shared" si="99"/>
        <v>9.36</v>
      </c>
      <c r="AH101" s="67">
        <f t="shared" ref="AH101:AH111" si="135">VLOOKUP(A101,VATOTAL,2,FALSE)*R101</f>
        <v>84.570000000000007</v>
      </c>
      <c r="AI101" s="67">
        <f t="shared" si="131"/>
        <v>0</v>
      </c>
      <c r="AJ101" s="67">
        <f t="shared" si="132"/>
        <v>0</v>
      </c>
      <c r="AK101" s="67">
        <v>0</v>
      </c>
      <c r="AL101" s="67">
        <f t="shared" si="79"/>
        <v>1145.1311999999998</v>
      </c>
      <c r="AM101" s="67">
        <f>C101*'[2]Uniforme Limpeza'!$Z$10+F101*'[2]Uniforme Limpeza'!$Z$11+I101*'[2]Uniforme Limpeza'!$Z$12+L101*'[2]Uniforme Limpeza'!$Z$12+O101*'[2]Uniforme Limpeza'!$Z$12</f>
        <v>119.28</v>
      </c>
      <c r="AN101" s="67">
        <f>I101*'[2]Materiais de Consumo'!$F$33+L101*'[2]Materiais de Consumo'!$F$34+O101*'[2]Materiais de Consumo'!$F$35</f>
        <v>123.87</v>
      </c>
      <c r="AO101" s="67">
        <f>'[2]Equipamentos  TOTAL'!$H$19*'Resumo Geral limpeza imposto cl'!F101+'Resumo Geral limpeza imposto cl'!I101*'[2]Equipamentos  TOTAL'!$I$11+'[2]Equipamentos  TOTAL'!$I$12*'Resumo Geral limpeza imposto cl'!L101+'Resumo Geral limpeza imposto cl'!O101*'[2]Equipamentos  TOTAL'!$I$13</f>
        <v>17.61</v>
      </c>
      <c r="AP101" s="67">
        <f>(I101*'[2]PRODUTOS DE LIMPEZA'!$I$36+L101*'[2]PRODUTOS DE LIMPEZA'!$I$37+O101*'[2]PRODUTOS DE LIMPEZA'!$I$38)</f>
        <v>540.75</v>
      </c>
      <c r="AQ101" s="67">
        <f t="shared" si="100"/>
        <v>801.51</v>
      </c>
      <c r="AR101" s="19">
        <f t="shared" si="101"/>
        <v>543.21041454545457</v>
      </c>
      <c r="AS101" s="19">
        <f t="shared" si="80"/>
        <v>40.740781090909088</v>
      </c>
      <c r="AT101" s="81">
        <f t="shared" si="81"/>
        <v>27.160520727272729</v>
      </c>
      <c r="AU101" s="19">
        <f t="shared" si="82"/>
        <v>5.432104145454546</v>
      </c>
      <c r="AV101" s="81">
        <f t="shared" si="83"/>
        <v>67.901301818181821</v>
      </c>
      <c r="AW101" s="19">
        <f t="shared" si="84"/>
        <v>217.28416581818183</v>
      </c>
      <c r="AX101" s="81">
        <f t="shared" si="85"/>
        <v>81.481562181818177</v>
      </c>
      <c r="AY101" s="19">
        <f t="shared" si="86"/>
        <v>16.296312436363639</v>
      </c>
      <c r="AZ101" s="19">
        <f t="shared" si="69"/>
        <v>999.5071627636363</v>
      </c>
      <c r="BA101" s="67">
        <f t="shared" si="102"/>
        <v>226.24713765818183</v>
      </c>
      <c r="BB101" s="67">
        <f t="shared" si="103"/>
        <v>75.506247621818176</v>
      </c>
      <c r="BC101" s="67">
        <f t="shared" si="104"/>
        <v>111.08652977454545</v>
      </c>
      <c r="BD101" s="67">
        <f t="shared" si="105"/>
        <v>412.83991505454543</v>
      </c>
      <c r="BE101" s="67">
        <f t="shared" si="106"/>
        <v>3.5308676945454547</v>
      </c>
      <c r="BF101" s="67">
        <f t="shared" si="107"/>
        <v>1.3580260363636365</v>
      </c>
      <c r="BG101" s="67">
        <f t="shared" si="133"/>
        <v>4.888893730909091</v>
      </c>
      <c r="BH101" s="67">
        <f t="shared" si="108"/>
        <v>20.370390545454544</v>
      </c>
      <c r="BI101" s="67">
        <f t="shared" si="109"/>
        <v>1.6296312436363636</v>
      </c>
      <c r="BJ101" s="67">
        <f t="shared" si="110"/>
        <v>0.81481562181818179</v>
      </c>
      <c r="BK101" s="67">
        <f t="shared" si="111"/>
        <v>9.5061822545454557</v>
      </c>
      <c r="BL101" s="67">
        <f t="shared" si="112"/>
        <v>3.5308676945454547</v>
      </c>
      <c r="BM101" s="67">
        <f t="shared" si="113"/>
        <v>116.79023912727273</v>
      </c>
      <c r="BN101" s="67">
        <f t="shared" si="114"/>
        <v>4.6172885236363639</v>
      </c>
      <c r="BO101" s="67">
        <f t="shared" si="115"/>
        <v>157.25941501090909</v>
      </c>
      <c r="BP101" s="67">
        <f t="shared" si="116"/>
        <v>226.24713765818183</v>
      </c>
      <c r="BQ101" s="67">
        <f t="shared" si="117"/>
        <v>37.753123810909088</v>
      </c>
      <c r="BR101" s="67">
        <f t="shared" si="118"/>
        <v>22.814837410909089</v>
      </c>
      <c r="BS101" s="67">
        <f t="shared" si="119"/>
        <v>8.9629718399999998</v>
      </c>
      <c r="BT101" s="67">
        <f t="shared" si="120"/>
        <v>0</v>
      </c>
      <c r="BU101" s="67">
        <f t="shared" si="121"/>
        <v>108.91368811636363</v>
      </c>
      <c r="BV101" s="67">
        <f t="shared" si="122"/>
        <v>404.69175883636365</v>
      </c>
      <c r="BW101" s="67">
        <f t="shared" si="123"/>
        <v>1979.187145396364</v>
      </c>
      <c r="BX101" s="67">
        <f t="shared" si="88"/>
        <v>1979.1871453963636</v>
      </c>
      <c r="BY101" s="67">
        <f t="shared" si="89"/>
        <v>6641.8804181236355</v>
      </c>
      <c r="BZ101" s="67">
        <f t="shared" si="124"/>
        <v>345.57</v>
      </c>
      <c r="CA101" s="70">
        <f t="shared" si="134"/>
        <v>3</v>
      </c>
      <c r="CB101" s="82">
        <f t="shared" si="91"/>
        <v>12.25</v>
      </c>
      <c r="CC101" s="20">
        <f t="shared" si="92"/>
        <v>3.4188034188034218</v>
      </c>
      <c r="CD101" s="69">
        <f t="shared" si="125"/>
        <v>247.23591173072276</v>
      </c>
      <c r="CE101" s="20">
        <f t="shared" si="93"/>
        <v>8.6609686609686669</v>
      </c>
      <c r="CF101" s="73">
        <f t="shared" ref="CF101:CF110" si="136">((BY101+BZ101+CI101)*CE101)%</f>
        <v>626.3309763844976</v>
      </c>
      <c r="CG101" s="20">
        <f t="shared" si="94"/>
        <v>1.8803418803418819</v>
      </c>
      <c r="CH101" s="67">
        <f t="shared" si="126"/>
        <v>135.97975145189753</v>
      </c>
      <c r="CI101" s="67">
        <f t="shared" si="127"/>
        <v>244.20000000000002</v>
      </c>
      <c r="CJ101" s="67">
        <f t="shared" si="128"/>
        <v>1599.3166395671178</v>
      </c>
      <c r="CK101" s="74">
        <f t="shared" si="129"/>
        <v>8241.1970576907534</v>
      </c>
    </row>
    <row r="102" spans="1:90" ht="15" customHeight="1">
      <c r="A102" s="84" t="str">
        <f>[2]CCT!D109</f>
        <v>Teófilo Otoni</v>
      </c>
      <c r="B102" s="76" t="str">
        <f>[2]CCT!C109</f>
        <v>Teófilo Otoni</v>
      </c>
      <c r="C102" s="18"/>
      <c r="D102" s="17"/>
      <c r="E102" s="17">
        <f t="shared" si="70"/>
        <v>0</v>
      </c>
      <c r="F102" s="18"/>
      <c r="G102" s="17"/>
      <c r="H102" s="77">
        <f t="shared" si="71"/>
        <v>0</v>
      </c>
      <c r="I102" s="21">
        <f>[2]CCT!J109</f>
        <v>3</v>
      </c>
      <c r="J102" s="17">
        <f>[2]CCT!I109</f>
        <v>876.66</v>
      </c>
      <c r="K102" s="17">
        <f t="shared" si="72"/>
        <v>2629.98</v>
      </c>
      <c r="L102" s="18"/>
      <c r="M102" s="17"/>
      <c r="N102" s="17">
        <f t="shared" si="73"/>
        <v>0</v>
      </c>
      <c r="O102" s="18"/>
      <c r="P102" s="17"/>
      <c r="Q102" s="80">
        <f t="shared" si="74"/>
        <v>0</v>
      </c>
      <c r="R102" s="66">
        <f t="shared" si="95"/>
        <v>3</v>
      </c>
      <c r="S102" s="67">
        <f t="shared" si="96"/>
        <v>2629.98</v>
      </c>
      <c r="T102" s="19"/>
      <c r="U102" s="19"/>
      <c r="V102" s="19"/>
      <c r="W102" s="19"/>
      <c r="X102" s="19"/>
      <c r="Y102" s="19"/>
      <c r="Z102" s="19"/>
      <c r="AA102" s="68">
        <f t="shared" si="97"/>
        <v>86.072072727272726</v>
      </c>
      <c r="AB102" s="67">
        <f t="shared" si="98"/>
        <v>2716.0520727272728</v>
      </c>
      <c r="AC102" s="67"/>
      <c r="AD102" s="67">
        <f>(VLOOKUP('Resumo Geral limpeza imposto cl'!A102,VATOTAL,6,FALSE)*20-1)*R102</f>
        <v>837</v>
      </c>
      <c r="AE102" s="67">
        <f t="shared" si="130"/>
        <v>214.2012</v>
      </c>
      <c r="AF102" s="67"/>
      <c r="AG102" s="67">
        <f t="shared" si="99"/>
        <v>9.36</v>
      </c>
      <c r="AH102" s="67">
        <f t="shared" si="135"/>
        <v>84.570000000000007</v>
      </c>
      <c r="AI102" s="67">
        <f t="shared" si="131"/>
        <v>0</v>
      </c>
      <c r="AJ102" s="67">
        <f t="shared" si="132"/>
        <v>0</v>
      </c>
      <c r="AK102" s="67">
        <v>0</v>
      </c>
      <c r="AL102" s="67">
        <f t="shared" si="79"/>
        <v>1145.1311999999998</v>
      </c>
      <c r="AM102" s="67">
        <f>C102*'[2]Uniforme Limpeza'!$Z$10+F102*'[2]Uniforme Limpeza'!$Z$11+I102*'[2]Uniforme Limpeza'!$Z$12+L102*'[2]Uniforme Limpeza'!$Z$12+O102*'[2]Uniforme Limpeza'!$Z$12</f>
        <v>119.28</v>
      </c>
      <c r="AN102" s="67">
        <f>I102*'[2]Materiais de Consumo'!$F$33+L102*'[2]Materiais de Consumo'!$F$34+O102*'[2]Materiais de Consumo'!$F$35</f>
        <v>123.87</v>
      </c>
      <c r="AO102" s="67">
        <f>'[2]Equipamentos  TOTAL'!$H$19*'Resumo Geral limpeza imposto cl'!F102+'Resumo Geral limpeza imposto cl'!I102*'[2]Equipamentos  TOTAL'!$I$11+'[2]Equipamentos  TOTAL'!$I$12*'Resumo Geral limpeza imposto cl'!L102+'Resumo Geral limpeza imposto cl'!O102*'[2]Equipamentos  TOTAL'!$I$13</f>
        <v>17.61</v>
      </c>
      <c r="AP102" s="67">
        <f>(I102*'[2]PRODUTOS DE LIMPEZA'!$I$36+L102*'[2]PRODUTOS DE LIMPEZA'!$I$37+O102*'[2]PRODUTOS DE LIMPEZA'!$I$38)</f>
        <v>540.75</v>
      </c>
      <c r="AQ102" s="67">
        <f t="shared" si="100"/>
        <v>801.51</v>
      </c>
      <c r="AR102" s="19">
        <f t="shared" si="101"/>
        <v>543.21041454545457</v>
      </c>
      <c r="AS102" s="19">
        <f t="shared" si="80"/>
        <v>40.740781090909088</v>
      </c>
      <c r="AT102" s="81">
        <f t="shared" si="81"/>
        <v>27.160520727272729</v>
      </c>
      <c r="AU102" s="19">
        <f t="shared" si="82"/>
        <v>5.432104145454546</v>
      </c>
      <c r="AV102" s="81">
        <f t="shared" si="83"/>
        <v>67.901301818181821</v>
      </c>
      <c r="AW102" s="19">
        <f t="shared" si="84"/>
        <v>217.28416581818183</v>
      </c>
      <c r="AX102" s="81">
        <f t="shared" si="85"/>
        <v>81.481562181818177</v>
      </c>
      <c r="AY102" s="19">
        <f t="shared" si="86"/>
        <v>16.296312436363639</v>
      </c>
      <c r="AZ102" s="19">
        <f t="shared" si="69"/>
        <v>999.5071627636363</v>
      </c>
      <c r="BA102" s="67">
        <f t="shared" si="102"/>
        <v>226.24713765818183</v>
      </c>
      <c r="BB102" s="67">
        <f t="shared" si="103"/>
        <v>75.506247621818176</v>
      </c>
      <c r="BC102" s="67">
        <f t="shared" si="104"/>
        <v>111.08652977454545</v>
      </c>
      <c r="BD102" s="67">
        <f t="shared" si="105"/>
        <v>412.83991505454543</v>
      </c>
      <c r="BE102" s="67">
        <f t="shared" si="106"/>
        <v>3.5308676945454547</v>
      </c>
      <c r="BF102" s="67">
        <f t="shared" si="107"/>
        <v>1.3580260363636365</v>
      </c>
      <c r="BG102" s="67">
        <f t="shared" si="133"/>
        <v>4.888893730909091</v>
      </c>
      <c r="BH102" s="67">
        <f t="shared" si="108"/>
        <v>20.370390545454544</v>
      </c>
      <c r="BI102" s="67">
        <f t="shared" si="109"/>
        <v>1.6296312436363636</v>
      </c>
      <c r="BJ102" s="67">
        <f t="shared" si="110"/>
        <v>0.81481562181818179</v>
      </c>
      <c r="BK102" s="67">
        <f t="shared" si="111"/>
        <v>9.5061822545454557</v>
      </c>
      <c r="BL102" s="67">
        <f t="shared" si="112"/>
        <v>3.5308676945454547</v>
      </c>
      <c r="BM102" s="67">
        <f t="shared" si="113"/>
        <v>116.79023912727273</v>
      </c>
      <c r="BN102" s="67">
        <f t="shared" si="114"/>
        <v>4.6172885236363639</v>
      </c>
      <c r="BO102" s="67">
        <f t="shared" si="115"/>
        <v>157.25941501090909</v>
      </c>
      <c r="BP102" s="67">
        <f t="shared" si="116"/>
        <v>226.24713765818183</v>
      </c>
      <c r="BQ102" s="67">
        <f t="shared" si="117"/>
        <v>37.753123810909088</v>
      </c>
      <c r="BR102" s="67">
        <f t="shared" si="118"/>
        <v>22.814837410909089</v>
      </c>
      <c r="BS102" s="67">
        <f t="shared" si="119"/>
        <v>8.9629718399999998</v>
      </c>
      <c r="BT102" s="67">
        <f t="shared" si="120"/>
        <v>0</v>
      </c>
      <c r="BU102" s="67">
        <f t="shared" si="121"/>
        <v>108.91368811636363</v>
      </c>
      <c r="BV102" s="67">
        <f t="shared" si="122"/>
        <v>404.69175883636365</v>
      </c>
      <c r="BW102" s="67">
        <f t="shared" si="123"/>
        <v>1979.187145396364</v>
      </c>
      <c r="BX102" s="67">
        <f t="shared" si="88"/>
        <v>1979.1871453963636</v>
      </c>
      <c r="BY102" s="67">
        <f t="shared" si="89"/>
        <v>6641.8804181236355</v>
      </c>
      <c r="BZ102" s="67">
        <f t="shared" si="124"/>
        <v>345.57</v>
      </c>
      <c r="CA102" s="70">
        <f t="shared" si="134"/>
        <v>3</v>
      </c>
      <c r="CB102" s="82">
        <f t="shared" si="91"/>
        <v>12.25</v>
      </c>
      <c r="CC102" s="20">
        <f t="shared" si="92"/>
        <v>3.4188034188034218</v>
      </c>
      <c r="CD102" s="69">
        <f t="shared" si="125"/>
        <v>247.23591173072276</v>
      </c>
      <c r="CE102" s="20">
        <f t="shared" si="93"/>
        <v>8.6609686609686669</v>
      </c>
      <c r="CF102" s="73">
        <f t="shared" si="136"/>
        <v>626.3309763844976</v>
      </c>
      <c r="CG102" s="20">
        <f t="shared" si="94"/>
        <v>1.8803418803418819</v>
      </c>
      <c r="CH102" s="67">
        <f t="shared" si="126"/>
        <v>135.97975145189753</v>
      </c>
      <c r="CI102" s="67">
        <f t="shared" si="127"/>
        <v>244.20000000000002</v>
      </c>
      <c r="CJ102" s="67">
        <f t="shared" si="128"/>
        <v>1599.3166395671178</v>
      </c>
      <c r="CK102" s="74">
        <f t="shared" si="129"/>
        <v>8241.1970576907534</v>
      </c>
    </row>
    <row r="103" spans="1:90" ht="15" customHeight="1">
      <c r="A103" s="84" t="str">
        <f>[2]CCT!D110</f>
        <v>Região de São Lourenço</v>
      </c>
      <c r="B103" s="76" t="str">
        <f>[2]CCT!C110</f>
        <v>Três Pontas</v>
      </c>
      <c r="C103" s="18"/>
      <c r="D103" s="17"/>
      <c r="E103" s="17">
        <f t="shared" si="70"/>
        <v>0</v>
      </c>
      <c r="F103" s="18"/>
      <c r="G103" s="17"/>
      <c r="H103" s="77">
        <f t="shared" si="71"/>
        <v>0</v>
      </c>
      <c r="I103" s="18"/>
      <c r="J103" s="17"/>
      <c r="K103" s="17">
        <f t="shared" si="72"/>
        <v>0</v>
      </c>
      <c r="L103" s="21">
        <f>[2]CCT!L110</f>
        <v>1</v>
      </c>
      <c r="M103" s="17">
        <f>[2]CCT!K110</f>
        <v>424.28</v>
      </c>
      <c r="N103" s="17">
        <f t="shared" si="73"/>
        <v>424.28</v>
      </c>
      <c r="O103" s="18"/>
      <c r="P103" s="17"/>
      <c r="Q103" s="80">
        <f t="shared" si="74"/>
        <v>0</v>
      </c>
      <c r="R103" s="66">
        <f t="shared" si="95"/>
        <v>1</v>
      </c>
      <c r="S103" s="67">
        <f t="shared" si="96"/>
        <v>424.28</v>
      </c>
      <c r="T103" s="19"/>
      <c r="U103" s="19"/>
      <c r="V103" s="19"/>
      <c r="W103" s="19"/>
      <c r="X103" s="19"/>
      <c r="Y103" s="19"/>
      <c r="Z103" s="19"/>
      <c r="AA103" s="68">
        <f t="shared" si="97"/>
        <v>13.885527272727272</v>
      </c>
      <c r="AB103" s="67">
        <f t="shared" si="98"/>
        <v>438.16552727272722</v>
      </c>
      <c r="AC103" s="67"/>
      <c r="AD103" s="67">
        <f>(VLOOKUP('Resumo Geral limpeza imposto cl'!A103,VATOTAL,6,FALSE)*20-1)*R103</f>
        <v>279</v>
      </c>
      <c r="AE103" s="67">
        <f t="shared" si="130"/>
        <v>98.543199999999999</v>
      </c>
      <c r="AF103" s="67"/>
      <c r="AG103" s="67">
        <f t="shared" si="99"/>
        <v>3.12</v>
      </c>
      <c r="AH103" s="67">
        <v>0</v>
      </c>
      <c r="AI103" s="67">
        <f t="shared" si="131"/>
        <v>0</v>
      </c>
      <c r="AJ103" s="67">
        <f t="shared" si="132"/>
        <v>0</v>
      </c>
      <c r="AK103" s="67">
        <v>0</v>
      </c>
      <c r="AL103" s="67">
        <f t="shared" si="79"/>
        <v>380.66320000000002</v>
      </c>
      <c r="AM103" s="67">
        <f>C103*'[2]Uniforme Limpeza'!$Z$10+F103*'[2]Uniforme Limpeza'!$Z$11+I103*'[2]Uniforme Limpeza'!$Z$12+L103*'[2]Uniforme Limpeza'!$Z$12+O103*'[2]Uniforme Limpeza'!$Z$12</f>
        <v>39.76</v>
      </c>
      <c r="AN103" s="67">
        <f>I103*'[2]Materiais de Consumo'!$F$33+L103*'[2]Materiais de Consumo'!$F$34+O103*'[2]Materiais de Consumo'!$F$35</f>
        <v>20.65</v>
      </c>
      <c r="AO103" s="67">
        <f>'[2]Equipamentos  TOTAL'!$H$19*'Resumo Geral limpeza imposto cl'!F103+'Resumo Geral limpeza imposto cl'!I103*'[2]Equipamentos  TOTAL'!$I$11+'[2]Equipamentos  TOTAL'!$I$12*'Resumo Geral limpeza imposto cl'!L103+'Resumo Geral limpeza imposto cl'!O103*'[2]Equipamentos  TOTAL'!$I$13</f>
        <v>2.94</v>
      </c>
      <c r="AP103" s="67">
        <f>(I103*'[2]PRODUTOS DE LIMPEZA'!$I$36+L103*'[2]PRODUTOS DE LIMPEZA'!$I$37+O103*'[2]PRODUTOS DE LIMPEZA'!$I$38)</f>
        <v>90.13</v>
      </c>
      <c r="AQ103" s="67">
        <f t="shared" si="100"/>
        <v>153.47999999999999</v>
      </c>
      <c r="AR103" s="19">
        <f t="shared" si="101"/>
        <v>87.633105454545444</v>
      </c>
      <c r="AS103" s="19">
        <f t="shared" si="80"/>
        <v>6.5724829090909083</v>
      </c>
      <c r="AT103" s="81">
        <f t="shared" si="81"/>
        <v>4.3816552727272722</v>
      </c>
      <c r="AU103" s="19">
        <f t="shared" si="82"/>
        <v>0.87633105454545446</v>
      </c>
      <c r="AV103" s="81">
        <f t="shared" si="83"/>
        <v>10.95413818181818</v>
      </c>
      <c r="AW103" s="19">
        <f t="shared" si="84"/>
        <v>35.053242181818177</v>
      </c>
      <c r="AX103" s="81">
        <f t="shared" si="85"/>
        <v>13.144965818181817</v>
      </c>
      <c r="AY103" s="19">
        <f t="shared" si="86"/>
        <v>2.6289931636363635</v>
      </c>
      <c r="AZ103" s="19">
        <f t="shared" si="69"/>
        <v>161.24491403636361</v>
      </c>
      <c r="BA103" s="67">
        <f t="shared" si="102"/>
        <v>36.499188421818175</v>
      </c>
      <c r="BB103" s="67">
        <f t="shared" si="103"/>
        <v>12.181001658181817</v>
      </c>
      <c r="BC103" s="67">
        <f t="shared" si="104"/>
        <v>17.920970065454544</v>
      </c>
      <c r="BD103" s="67">
        <f t="shared" si="105"/>
        <v>66.601160145454529</v>
      </c>
      <c r="BE103" s="67">
        <f t="shared" si="106"/>
        <v>0.56961518545454537</v>
      </c>
      <c r="BF103" s="67">
        <f t="shared" si="107"/>
        <v>0.21908276363636361</v>
      </c>
      <c r="BG103" s="67">
        <f t="shared" si="133"/>
        <v>0.78869794909090896</v>
      </c>
      <c r="BH103" s="67">
        <f t="shared" si="108"/>
        <v>3.2862414545454541</v>
      </c>
      <c r="BI103" s="67">
        <f t="shared" si="109"/>
        <v>0.26289931636363628</v>
      </c>
      <c r="BJ103" s="67">
        <f t="shared" si="110"/>
        <v>0.13144965818181814</v>
      </c>
      <c r="BK103" s="67">
        <f t="shared" si="111"/>
        <v>1.5335793454545452</v>
      </c>
      <c r="BL103" s="67">
        <f t="shared" si="112"/>
        <v>0.56961518545454537</v>
      </c>
      <c r="BM103" s="67">
        <f t="shared" si="113"/>
        <v>18.841117672727268</v>
      </c>
      <c r="BN103" s="67">
        <f t="shared" si="114"/>
        <v>0.74488139636363626</v>
      </c>
      <c r="BO103" s="67">
        <f t="shared" si="115"/>
        <v>25.369784029090901</v>
      </c>
      <c r="BP103" s="67">
        <f t="shared" si="116"/>
        <v>36.499188421818175</v>
      </c>
      <c r="BQ103" s="67">
        <f t="shared" si="117"/>
        <v>6.0905008290909084</v>
      </c>
      <c r="BR103" s="67">
        <f t="shared" si="118"/>
        <v>3.6805904290909086</v>
      </c>
      <c r="BS103" s="67">
        <f t="shared" si="119"/>
        <v>1.4459462399999998</v>
      </c>
      <c r="BT103" s="67">
        <f t="shared" si="120"/>
        <v>0</v>
      </c>
      <c r="BU103" s="67">
        <f t="shared" si="121"/>
        <v>17.57043764363636</v>
      </c>
      <c r="BV103" s="67">
        <f t="shared" si="122"/>
        <v>65.286663563636353</v>
      </c>
      <c r="BW103" s="67">
        <f t="shared" si="123"/>
        <v>319.2912197236364</v>
      </c>
      <c r="BX103" s="67">
        <f t="shared" si="88"/>
        <v>319.29121972363635</v>
      </c>
      <c r="BY103" s="67">
        <f t="shared" si="89"/>
        <v>1291.5999469963635</v>
      </c>
      <c r="BZ103" s="67">
        <f t="shared" si="124"/>
        <v>115.19</v>
      </c>
      <c r="CA103" s="70">
        <f t="shared" si="134"/>
        <v>2.5</v>
      </c>
      <c r="CB103" s="82">
        <f t="shared" si="91"/>
        <v>11.75</v>
      </c>
      <c r="CC103" s="20">
        <f t="shared" si="92"/>
        <v>2.8328611898017004</v>
      </c>
      <c r="CD103" s="69">
        <f t="shared" si="125"/>
        <v>42.158355438990483</v>
      </c>
      <c r="CE103" s="20">
        <f t="shared" si="93"/>
        <v>8.6118980169971699</v>
      </c>
      <c r="CF103" s="73">
        <f t="shared" si="136"/>
        <v>128.16140053453108</v>
      </c>
      <c r="CG103" s="20">
        <f t="shared" si="94"/>
        <v>1.8696883852691222</v>
      </c>
      <c r="CH103" s="67">
        <f t="shared" si="126"/>
        <v>27.824514589733717</v>
      </c>
      <c r="CI103" s="67">
        <f t="shared" si="127"/>
        <v>81.400000000000006</v>
      </c>
      <c r="CJ103" s="67">
        <f t="shared" si="128"/>
        <v>394.73427056325534</v>
      </c>
      <c r="CK103" s="74">
        <f t="shared" si="129"/>
        <v>1686.334217559619</v>
      </c>
    </row>
    <row r="104" spans="1:90" ht="15" customHeight="1">
      <c r="A104" s="84" t="str">
        <f>[2]CCT!D111</f>
        <v>Alto Paranaiba</v>
      </c>
      <c r="B104" s="76" t="str">
        <f>[2]CCT!C111</f>
        <v>Tupaciguara</v>
      </c>
      <c r="C104" s="18"/>
      <c r="D104" s="17"/>
      <c r="E104" s="17">
        <f t="shared" si="70"/>
        <v>0</v>
      </c>
      <c r="F104" s="18"/>
      <c r="G104" s="17"/>
      <c r="H104" s="77">
        <f t="shared" si="71"/>
        <v>0</v>
      </c>
      <c r="I104" s="18"/>
      <c r="J104" s="17"/>
      <c r="K104" s="17">
        <f t="shared" si="72"/>
        <v>0</v>
      </c>
      <c r="L104" s="21">
        <f>[2]CCT!L111</f>
        <v>1</v>
      </c>
      <c r="M104" s="17">
        <f>[2]CCT!K111</f>
        <v>424.28</v>
      </c>
      <c r="N104" s="17">
        <f t="shared" si="73"/>
        <v>424.28</v>
      </c>
      <c r="O104" s="18"/>
      <c r="P104" s="17"/>
      <c r="Q104" s="80">
        <f t="shared" si="74"/>
        <v>0</v>
      </c>
      <c r="R104" s="66">
        <f t="shared" si="95"/>
        <v>1</v>
      </c>
      <c r="S104" s="67">
        <f t="shared" si="96"/>
        <v>424.28</v>
      </c>
      <c r="T104" s="19"/>
      <c r="U104" s="19"/>
      <c r="V104" s="19"/>
      <c r="W104" s="19"/>
      <c r="X104" s="19"/>
      <c r="Y104" s="19"/>
      <c r="Z104" s="19"/>
      <c r="AA104" s="68">
        <f t="shared" si="97"/>
        <v>13.885527272727272</v>
      </c>
      <c r="AB104" s="67">
        <f t="shared" si="98"/>
        <v>438.16552727272722</v>
      </c>
      <c r="AC104" s="67"/>
      <c r="AD104" s="67">
        <f>(VLOOKUP('Resumo Geral limpeza imposto cl'!A104,VATOTAL,6,FALSE))*R104</f>
        <v>219.02</v>
      </c>
      <c r="AE104" s="67">
        <f t="shared" si="130"/>
        <v>98.543199999999999</v>
      </c>
      <c r="AF104" s="67"/>
      <c r="AG104" s="67">
        <f t="shared" si="99"/>
        <v>3.12</v>
      </c>
      <c r="AH104" s="67">
        <f t="shared" si="135"/>
        <v>19.440000000000001</v>
      </c>
      <c r="AI104" s="67">
        <f t="shared" si="131"/>
        <v>0</v>
      </c>
      <c r="AJ104" s="67">
        <f t="shared" si="132"/>
        <v>0</v>
      </c>
      <c r="AK104" s="67">
        <v>0</v>
      </c>
      <c r="AL104" s="67">
        <f t="shared" si="79"/>
        <v>340.1232</v>
      </c>
      <c r="AM104" s="67">
        <f>C104*'[2]Uniforme Limpeza'!$Z$10+F104*'[2]Uniforme Limpeza'!$Z$11+I104*'[2]Uniforme Limpeza'!$Z$12+L104*'[2]Uniforme Limpeza'!$Z$12+O104*'[2]Uniforme Limpeza'!$Z$12</f>
        <v>39.76</v>
      </c>
      <c r="AN104" s="67">
        <f>I104*'[2]Materiais de Consumo'!$F$33+L104*'[2]Materiais de Consumo'!$F$34+O104*'[2]Materiais de Consumo'!$F$35</f>
        <v>20.65</v>
      </c>
      <c r="AO104" s="67">
        <f>'[2]Equipamentos  TOTAL'!$H$19*'Resumo Geral limpeza imposto cl'!F104+'Resumo Geral limpeza imposto cl'!I104*'[2]Equipamentos  TOTAL'!$I$11+'[2]Equipamentos  TOTAL'!$I$12*'Resumo Geral limpeza imposto cl'!L104+'Resumo Geral limpeza imposto cl'!O104*'[2]Equipamentos  TOTAL'!$I$13</f>
        <v>2.94</v>
      </c>
      <c r="AP104" s="67">
        <f>(I104*'[2]PRODUTOS DE LIMPEZA'!$I$36+L104*'[2]PRODUTOS DE LIMPEZA'!$I$37+O104*'[2]PRODUTOS DE LIMPEZA'!$I$38)</f>
        <v>90.13</v>
      </c>
      <c r="AQ104" s="67">
        <f t="shared" si="100"/>
        <v>153.47999999999999</v>
      </c>
      <c r="AR104" s="19">
        <f t="shared" si="101"/>
        <v>87.633105454545444</v>
      </c>
      <c r="AS104" s="19">
        <f t="shared" si="80"/>
        <v>6.5724829090909083</v>
      </c>
      <c r="AT104" s="81">
        <f t="shared" si="81"/>
        <v>4.3816552727272722</v>
      </c>
      <c r="AU104" s="19">
        <f t="shared" si="82"/>
        <v>0.87633105454545446</v>
      </c>
      <c r="AV104" s="81">
        <f t="shared" si="83"/>
        <v>10.95413818181818</v>
      </c>
      <c r="AW104" s="19">
        <f t="shared" si="84"/>
        <v>35.053242181818177</v>
      </c>
      <c r="AX104" s="81">
        <f t="shared" si="85"/>
        <v>13.144965818181817</v>
      </c>
      <c r="AY104" s="19">
        <f t="shared" si="86"/>
        <v>2.6289931636363635</v>
      </c>
      <c r="AZ104" s="19">
        <f t="shared" si="69"/>
        <v>161.24491403636361</v>
      </c>
      <c r="BA104" s="67">
        <f t="shared" si="102"/>
        <v>36.499188421818175</v>
      </c>
      <c r="BB104" s="67">
        <f t="shared" si="103"/>
        <v>12.181001658181817</v>
      </c>
      <c r="BC104" s="67">
        <f t="shared" si="104"/>
        <v>17.920970065454544</v>
      </c>
      <c r="BD104" s="67">
        <f t="shared" si="105"/>
        <v>66.601160145454529</v>
      </c>
      <c r="BE104" s="67">
        <f t="shared" si="106"/>
        <v>0.56961518545454537</v>
      </c>
      <c r="BF104" s="67">
        <f t="shared" si="107"/>
        <v>0.21908276363636361</v>
      </c>
      <c r="BG104" s="67">
        <f t="shared" si="133"/>
        <v>0.78869794909090896</v>
      </c>
      <c r="BH104" s="67">
        <f t="shared" si="108"/>
        <v>3.2862414545454541</v>
      </c>
      <c r="BI104" s="67">
        <f t="shared" si="109"/>
        <v>0.26289931636363628</v>
      </c>
      <c r="BJ104" s="67">
        <f t="shared" si="110"/>
        <v>0.13144965818181814</v>
      </c>
      <c r="BK104" s="67">
        <f t="shared" si="111"/>
        <v>1.5335793454545452</v>
      </c>
      <c r="BL104" s="67">
        <f t="shared" si="112"/>
        <v>0.56961518545454537</v>
      </c>
      <c r="BM104" s="67">
        <f t="shared" si="113"/>
        <v>18.841117672727268</v>
      </c>
      <c r="BN104" s="67">
        <f t="shared" si="114"/>
        <v>0.74488139636363626</v>
      </c>
      <c r="BO104" s="67">
        <f t="shared" si="115"/>
        <v>25.369784029090901</v>
      </c>
      <c r="BP104" s="67">
        <f t="shared" si="116"/>
        <v>36.499188421818175</v>
      </c>
      <c r="BQ104" s="67">
        <f t="shared" si="117"/>
        <v>6.0905008290909084</v>
      </c>
      <c r="BR104" s="67">
        <f t="shared" si="118"/>
        <v>3.6805904290909086</v>
      </c>
      <c r="BS104" s="67">
        <f t="shared" si="119"/>
        <v>1.4459462399999998</v>
      </c>
      <c r="BT104" s="67">
        <f t="shared" si="120"/>
        <v>0</v>
      </c>
      <c r="BU104" s="67">
        <f t="shared" si="121"/>
        <v>17.57043764363636</v>
      </c>
      <c r="BV104" s="67">
        <f t="shared" si="122"/>
        <v>65.286663563636353</v>
      </c>
      <c r="BW104" s="67">
        <f t="shared" si="123"/>
        <v>319.2912197236364</v>
      </c>
      <c r="BX104" s="67">
        <f t="shared" si="88"/>
        <v>319.29121972363635</v>
      </c>
      <c r="BY104" s="67">
        <f t="shared" si="89"/>
        <v>1251.0599469963636</v>
      </c>
      <c r="BZ104" s="67">
        <f t="shared" si="124"/>
        <v>115.19</v>
      </c>
      <c r="CA104" s="70">
        <f t="shared" si="134"/>
        <v>2</v>
      </c>
      <c r="CB104" s="82">
        <f t="shared" si="91"/>
        <v>11.25</v>
      </c>
      <c r="CC104" s="20">
        <f t="shared" si="92"/>
        <v>2.2535211267605644</v>
      </c>
      <c r="CD104" s="69">
        <f t="shared" si="125"/>
        <v>32.623097397101169</v>
      </c>
      <c r="CE104" s="20">
        <f t="shared" si="93"/>
        <v>8.5633802816901436</v>
      </c>
      <c r="CF104" s="73">
        <f t="shared" si="136"/>
        <v>123.96777010898442</v>
      </c>
      <c r="CG104" s="20">
        <f t="shared" si="94"/>
        <v>1.8591549295774654</v>
      </c>
      <c r="CH104" s="67">
        <f t="shared" si="126"/>
        <v>26.914055352608461</v>
      </c>
      <c r="CI104" s="67">
        <f t="shared" si="127"/>
        <v>81.400000000000006</v>
      </c>
      <c r="CJ104" s="67">
        <f t="shared" si="128"/>
        <v>380.09492285869408</v>
      </c>
      <c r="CK104" s="74">
        <f t="shared" si="129"/>
        <v>1631.1548698550578</v>
      </c>
    </row>
    <row r="105" spans="1:90" ht="15" customHeight="1">
      <c r="A105" s="75" t="str">
        <f>[2]CCT!D112</f>
        <v>Cataguases</v>
      </c>
      <c r="B105" s="85" t="str">
        <f>[2]CCT!C112</f>
        <v>Ubá</v>
      </c>
      <c r="C105" s="18"/>
      <c r="D105" s="17"/>
      <c r="E105" s="17">
        <f t="shared" si="70"/>
        <v>0</v>
      </c>
      <c r="F105" s="18"/>
      <c r="G105" s="17"/>
      <c r="H105" s="77">
        <f t="shared" si="71"/>
        <v>0</v>
      </c>
      <c r="I105" s="21">
        <f>[2]CCT!J112</f>
        <v>1</v>
      </c>
      <c r="J105" s="17">
        <f>[2]CCT!I112</f>
        <v>848.57</v>
      </c>
      <c r="K105" s="17">
        <f t="shared" si="72"/>
        <v>848.57</v>
      </c>
      <c r="L105" s="18"/>
      <c r="M105" s="17"/>
      <c r="N105" s="17">
        <f t="shared" si="73"/>
        <v>0</v>
      </c>
      <c r="O105" s="18"/>
      <c r="P105" s="17"/>
      <c r="Q105" s="80">
        <f t="shared" si="74"/>
        <v>0</v>
      </c>
      <c r="R105" s="66">
        <f t="shared" si="95"/>
        <v>1</v>
      </c>
      <c r="S105" s="67">
        <f t="shared" si="96"/>
        <v>848.57</v>
      </c>
      <c r="T105" s="19"/>
      <c r="U105" s="19"/>
      <c r="V105" s="19"/>
      <c r="W105" s="19"/>
      <c r="X105" s="19"/>
      <c r="Y105" s="19"/>
      <c r="Z105" s="19"/>
      <c r="AA105" s="68">
        <f t="shared" si="97"/>
        <v>27.771381818181816</v>
      </c>
      <c r="AB105" s="67">
        <f t="shared" si="98"/>
        <v>876.34138181818184</v>
      </c>
      <c r="AC105" s="67"/>
      <c r="AD105" s="67">
        <f>(VLOOKUP('Resumo Geral limpeza imposto cl'!A105,VATOTAL,6,FALSE)*20-1)*R105</f>
        <v>279</v>
      </c>
      <c r="AE105" s="67">
        <f t="shared" si="130"/>
        <v>73.085800000000006</v>
      </c>
      <c r="AF105" s="67"/>
      <c r="AG105" s="67">
        <f t="shared" si="99"/>
        <v>3.12</v>
      </c>
      <c r="AH105" s="67">
        <f t="shared" si="135"/>
        <v>32.049999999999997</v>
      </c>
      <c r="AI105" s="67">
        <f t="shared" si="131"/>
        <v>0</v>
      </c>
      <c r="AJ105" s="67">
        <f t="shared" si="132"/>
        <v>0</v>
      </c>
      <c r="AK105" s="67">
        <v>0</v>
      </c>
      <c r="AL105" s="67">
        <f t="shared" si="79"/>
        <v>387.25580000000002</v>
      </c>
      <c r="AM105" s="67">
        <f>C105*'[2]Uniforme Limpeza'!$Z$10+F105*'[2]Uniforme Limpeza'!$Z$11+I105*'[2]Uniforme Limpeza'!$Z$12+L105*'[2]Uniforme Limpeza'!$Z$12+O105*'[2]Uniforme Limpeza'!$Z$12</f>
        <v>39.76</v>
      </c>
      <c r="AN105" s="67">
        <f>I105*'[2]Materiais de Consumo'!$F$33+L105*'[2]Materiais de Consumo'!$F$34+O105*'[2]Materiais de Consumo'!$F$35</f>
        <v>41.29</v>
      </c>
      <c r="AO105" s="67">
        <f>'[2]Equipamentos  TOTAL'!$H$19*'Resumo Geral limpeza imposto cl'!F105+'Resumo Geral limpeza imposto cl'!I105*'[2]Equipamentos  TOTAL'!$I$11+'[2]Equipamentos  TOTAL'!$I$12*'Resumo Geral limpeza imposto cl'!L105+'Resumo Geral limpeza imposto cl'!O105*'[2]Equipamentos  TOTAL'!$I$13</f>
        <v>5.87</v>
      </c>
      <c r="AP105" s="67">
        <f>(I105*'[2]PRODUTOS DE LIMPEZA'!$I$36+L105*'[2]PRODUTOS DE LIMPEZA'!$I$37+O105*'[2]PRODUTOS DE LIMPEZA'!$I$38)</f>
        <v>180.25</v>
      </c>
      <c r="AQ105" s="67">
        <f t="shared" si="100"/>
        <v>267.17</v>
      </c>
      <c r="AR105" s="19">
        <f t="shared" si="101"/>
        <v>175.26827636363637</v>
      </c>
      <c r="AS105" s="19">
        <f t="shared" si="80"/>
        <v>13.145120727272728</v>
      </c>
      <c r="AT105" s="81">
        <f t="shared" si="81"/>
        <v>8.7634138181818191</v>
      </c>
      <c r="AU105" s="19">
        <f t="shared" si="82"/>
        <v>1.7526827636363638</v>
      </c>
      <c r="AV105" s="81">
        <f t="shared" si="83"/>
        <v>21.908534545454547</v>
      </c>
      <c r="AW105" s="19">
        <f t="shared" si="84"/>
        <v>70.107310545454553</v>
      </c>
      <c r="AX105" s="81">
        <f t="shared" si="85"/>
        <v>26.290241454545455</v>
      </c>
      <c r="AY105" s="19">
        <f t="shared" si="86"/>
        <v>5.2580482909090911</v>
      </c>
      <c r="AZ105" s="19">
        <f t="shared" si="69"/>
        <v>322.49362850909097</v>
      </c>
      <c r="BA105" s="67">
        <f t="shared" si="102"/>
        <v>72.99923710545454</v>
      </c>
      <c r="BB105" s="67">
        <f t="shared" si="103"/>
        <v>24.362290414545456</v>
      </c>
      <c r="BC105" s="67">
        <f t="shared" si="104"/>
        <v>35.842362516363636</v>
      </c>
      <c r="BD105" s="67">
        <f t="shared" si="105"/>
        <v>133.20389003636365</v>
      </c>
      <c r="BE105" s="67">
        <f t="shared" si="106"/>
        <v>1.1392437963636364</v>
      </c>
      <c r="BF105" s="67">
        <f t="shared" si="107"/>
        <v>0.43817069090909094</v>
      </c>
      <c r="BG105" s="67">
        <f t="shared" si="133"/>
        <v>1.5774144872727274</v>
      </c>
      <c r="BH105" s="67">
        <f t="shared" si="108"/>
        <v>6.5725603636363639</v>
      </c>
      <c r="BI105" s="67">
        <f t="shared" si="109"/>
        <v>0.52580482909090909</v>
      </c>
      <c r="BJ105" s="67">
        <f t="shared" si="110"/>
        <v>0.26290241454545454</v>
      </c>
      <c r="BK105" s="67">
        <f t="shared" si="111"/>
        <v>3.0671948363636363</v>
      </c>
      <c r="BL105" s="67">
        <f t="shared" si="112"/>
        <v>1.1392437963636364</v>
      </c>
      <c r="BM105" s="67">
        <f t="shared" si="113"/>
        <v>37.682679418181813</v>
      </c>
      <c r="BN105" s="67">
        <f t="shared" si="114"/>
        <v>1.489780349090909</v>
      </c>
      <c r="BO105" s="67">
        <f t="shared" si="115"/>
        <v>50.74016600727272</v>
      </c>
      <c r="BP105" s="67">
        <f t="shared" si="116"/>
        <v>72.99923710545454</v>
      </c>
      <c r="BQ105" s="67">
        <f t="shared" si="117"/>
        <v>12.181145207272728</v>
      </c>
      <c r="BR105" s="67">
        <f t="shared" si="118"/>
        <v>7.361267607272727</v>
      </c>
      <c r="BS105" s="67">
        <f t="shared" si="119"/>
        <v>2.8919265599999999</v>
      </c>
      <c r="BT105" s="67">
        <f t="shared" si="120"/>
        <v>0</v>
      </c>
      <c r="BU105" s="67">
        <f t="shared" si="121"/>
        <v>35.141289410909089</v>
      </c>
      <c r="BV105" s="67">
        <f t="shared" si="122"/>
        <v>130.57486589090908</v>
      </c>
      <c r="BW105" s="67">
        <f t="shared" si="123"/>
        <v>638.58996493090922</v>
      </c>
      <c r="BX105" s="67">
        <f t="shared" si="88"/>
        <v>638.58996493090922</v>
      </c>
      <c r="BY105" s="67">
        <f t="shared" si="89"/>
        <v>2169.357146749091</v>
      </c>
      <c r="BZ105" s="67">
        <f t="shared" si="124"/>
        <v>115.19</v>
      </c>
      <c r="CA105" s="70">
        <f t="shared" si="134"/>
        <v>3</v>
      </c>
      <c r="CB105" s="82">
        <f t="shared" si="91"/>
        <v>12.25</v>
      </c>
      <c r="CC105" s="20">
        <f t="shared" si="92"/>
        <v>3.4188034188034218</v>
      </c>
      <c r="CD105" s="69">
        <f t="shared" si="125"/>
        <v>80.887081940139936</v>
      </c>
      <c r="CE105" s="20">
        <f t="shared" si="93"/>
        <v>8.6609686609686669</v>
      </c>
      <c r="CF105" s="73">
        <f t="shared" si="136"/>
        <v>204.91394091502116</v>
      </c>
      <c r="CG105" s="20">
        <f t="shared" si="94"/>
        <v>1.8803418803418819</v>
      </c>
      <c r="CH105" s="67">
        <f t="shared" si="126"/>
        <v>44.487895067076963</v>
      </c>
      <c r="CI105" s="67">
        <f t="shared" si="127"/>
        <v>81.400000000000006</v>
      </c>
      <c r="CJ105" s="67">
        <f t="shared" si="128"/>
        <v>526.87891792223809</v>
      </c>
      <c r="CK105" s="74">
        <f t="shared" si="129"/>
        <v>2696.2360646713291</v>
      </c>
    </row>
    <row r="106" spans="1:90" ht="15" customHeight="1">
      <c r="A106" s="84" t="str">
        <f>[2]CCT!D113</f>
        <v>Uberaba</v>
      </c>
      <c r="B106" s="76" t="str">
        <f>[2]CCT!C113</f>
        <v>Uberaba</v>
      </c>
      <c r="C106" s="18"/>
      <c r="D106" s="17"/>
      <c r="E106" s="17">
        <f t="shared" si="70"/>
        <v>0</v>
      </c>
      <c r="F106" s="18"/>
      <c r="G106" s="17"/>
      <c r="H106" s="77">
        <f t="shared" si="71"/>
        <v>0</v>
      </c>
      <c r="I106" s="21">
        <f>[2]CCT!J113</f>
        <v>1</v>
      </c>
      <c r="J106" s="17">
        <f>[2]CCT!I113</f>
        <v>876.66</v>
      </c>
      <c r="K106" s="17">
        <f t="shared" si="72"/>
        <v>876.66</v>
      </c>
      <c r="L106" s="21">
        <f>[2]CCT!L113</f>
        <v>1</v>
      </c>
      <c r="M106" s="17">
        <f>[2]CCT!K113</f>
        <v>438.33</v>
      </c>
      <c r="N106" s="17">
        <f t="shared" si="73"/>
        <v>438.33</v>
      </c>
      <c r="O106" s="18"/>
      <c r="P106" s="17"/>
      <c r="Q106" s="80">
        <f t="shared" si="74"/>
        <v>0</v>
      </c>
      <c r="R106" s="66">
        <f t="shared" si="95"/>
        <v>2</v>
      </c>
      <c r="S106" s="67">
        <f t="shared" si="96"/>
        <v>1314.99</v>
      </c>
      <c r="T106" s="19"/>
      <c r="U106" s="19"/>
      <c r="V106" s="19"/>
      <c r="W106" s="19"/>
      <c r="X106" s="19"/>
      <c r="Y106" s="19"/>
      <c r="Z106" s="19"/>
      <c r="AA106" s="68">
        <f t="shared" si="97"/>
        <v>43.036036363636363</v>
      </c>
      <c r="AB106" s="67">
        <f t="shared" si="98"/>
        <v>1358.0260363636364</v>
      </c>
      <c r="AC106" s="67"/>
      <c r="AD106" s="67">
        <f>(VLOOKUP('Resumo Geral limpeza imposto cl'!A106,VATOTAL,6,FALSE)*20-1)*R106</f>
        <v>558</v>
      </c>
      <c r="AE106" s="67">
        <f t="shared" si="130"/>
        <v>169.10059999999999</v>
      </c>
      <c r="AF106" s="67"/>
      <c r="AG106" s="67">
        <f t="shared" si="99"/>
        <v>6.24</v>
      </c>
      <c r="AH106" s="67">
        <f t="shared" si="135"/>
        <v>56.38</v>
      </c>
      <c r="AI106" s="67">
        <f t="shared" si="131"/>
        <v>0</v>
      </c>
      <c r="AJ106" s="67">
        <f t="shared" si="132"/>
        <v>0</v>
      </c>
      <c r="AK106" s="67">
        <v>0</v>
      </c>
      <c r="AL106" s="67">
        <f t="shared" si="79"/>
        <v>789.72059999999999</v>
      </c>
      <c r="AM106" s="67">
        <f>C106*'[2]Uniforme Limpeza'!$Z$10+F106*'[2]Uniforme Limpeza'!$Z$11+I106*'[2]Uniforme Limpeza'!$Z$12+L106*'[2]Uniforme Limpeza'!$Z$12+O106*'[2]Uniforme Limpeza'!$Z$12</f>
        <v>79.52</v>
      </c>
      <c r="AN106" s="67">
        <f>I106*'[2]Materiais de Consumo'!$F$33+L106*'[2]Materiais de Consumo'!$F$34+O106*'[2]Materiais de Consumo'!$F$35</f>
        <v>61.94</v>
      </c>
      <c r="AO106" s="67">
        <f>'[2]Equipamentos  TOTAL'!$H$19*'Resumo Geral limpeza imposto cl'!F106+'Resumo Geral limpeza imposto cl'!I106*'[2]Equipamentos  TOTAL'!$I$11+'[2]Equipamentos  TOTAL'!$I$12*'Resumo Geral limpeza imposto cl'!L106+'Resumo Geral limpeza imposto cl'!O106*'[2]Equipamentos  TOTAL'!$I$13</f>
        <v>8.81</v>
      </c>
      <c r="AP106" s="67">
        <f>(I106*'[2]PRODUTOS DE LIMPEZA'!$I$36+L106*'[2]PRODUTOS DE LIMPEZA'!$I$37+O106*'[2]PRODUTOS DE LIMPEZA'!$I$38)</f>
        <v>270.38</v>
      </c>
      <c r="AQ106" s="67">
        <f t="shared" si="100"/>
        <v>420.65</v>
      </c>
      <c r="AR106" s="19">
        <f t="shared" si="101"/>
        <v>271.60520727272728</v>
      </c>
      <c r="AS106" s="19">
        <f t="shared" si="80"/>
        <v>20.370390545454544</v>
      </c>
      <c r="AT106" s="81">
        <f t="shared" si="81"/>
        <v>13.580260363636365</v>
      </c>
      <c r="AU106" s="19">
        <f t="shared" si="82"/>
        <v>2.716052072727273</v>
      </c>
      <c r="AV106" s="81">
        <f t="shared" si="83"/>
        <v>33.950650909090911</v>
      </c>
      <c r="AW106" s="19">
        <f t="shared" si="84"/>
        <v>108.64208290909092</v>
      </c>
      <c r="AX106" s="81">
        <f t="shared" si="85"/>
        <v>40.740781090909088</v>
      </c>
      <c r="AY106" s="19">
        <f t="shared" si="86"/>
        <v>8.1481562181818195</v>
      </c>
      <c r="AZ106" s="19">
        <f t="shared" si="69"/>
        <v>499.75358138181815</v>
      </c>
      <c r="BA106" s="67">
        <f t="shared" si="102"/>
        <v>113.12356882909091</v>
      </c>
      <c r="BB106" s="67">
        <f t="shared" si="103"/>
        <v>37.753123810909088</v>
      </c>
      <c r="BC106" s="67">
        <f t="shared" si="104"/>
        <v>55.543264887272727</v>
      </c>
      <c r="BD106" s="67">
        <f t="shared" si="105"/>
        <v>206.41995752727271</v>
      </c>
      <c r="BE106" s="67">
        <f t="shared" si="106"/>
        <v>1.7654338472727273</v>
      </c>
      <c r="BF106" s="67">
        <f t="shared" si="107"/>
        <v>0.67901301818181825</v>
      </c>
      <c r="BG106" s="67">
        <f t="shared" si="133"/>
        <v>2.4444468654545455</v>
      </c>
      <c r="BH106" s="67">
        <f t="shared" si="108"/>
        <v>10.185195272727272</v>
      </c>
      <c r="BI106" s="67">
        <f t="shared" si="109"/>
        <v>0.81481562181818179</v>
      </c>
      <c r="BJ106" s="67">
        <f t="shared" si="110"/>
        <v>0.4074078109090909</v>
      </c>
      <c r="BK106" s="67">
        <f t="shared" si="111"/>
        <v>4.7530911272727279</v>
      </c>
      <c r="BL106" s="67">
        <f t="shared" si="112"/>
        <v>1.7654338472727273</v>
      </c>
      <c r="BM106" s="67">
        <f t="shared" si="113"/>
        <v>58.395119563636364</v>
      </c>
      <c r="BN106" s="67">
        <f t="shared" si="114"/>
        <v>2.3086442618181819</v>
      </c>
      <c r="BO106" s="67">
        <f t="shared" si="115"/>
        <v>78.629707505454547</v>
      </c>
      <c r="BP106" s="67">
        <f t="shared" si="116"/>
        <v>113.12356882909091</v>
      </c>
      <c r="BQ106" s="67">
        <f t="shared" si="117"/>
        <v>18.876561905454544</v>
      </c>
      <c r="BR106" s="67">
        <f t="shared" si="118"/>
        <v>11.407418705454544</v>
      </c>
      <c r="BS106" s="67">
        <f t="shared" si="119"/>
        <v>4.4814859199999999</v>
      </c>
      <c r="BT106" s="67">
        <f t="shared" si="120"/>
        <v>0</v>
      </c>
      <c r="BU106" s="67">
        <f t="shared" si="121"/>
        <v>54.456844058181815</v>
      </c>
      <c r="BV106" s="67">
        <f t="shared" si="122"/>
        <v>202.34587941818182</v>
      </c>
      <c r="BW106" s="67">
        <f t="shared" si="123"/>
        <v>989.59357269818202</v>
      </c>
      <c r="BX106" s="67">
        <f t="shared" si="88"/>
        <v>989.59357269818179</v>
      </c>
      <c r="BY106" s="67">
        <f t="shared" si="89"/>
        <v>3557.9902090618179</v>
      </c>
      <c r="BZ106" s="67">
        <f t="shared" si="124"/>
        <v>230.38</v>
      </c>
      <c r="CA106" s="70">
        <f t="shared" si="134"/>
        <v>3</v>
      </c>
      <c r="CB106" s="82">
        <f t="shared" si="91"/>
        <v>12.25</v>
      </c>
      <c r="CC106" s="20">
        <f t="shared" si="92"/>
        <v>3.4188034188034218</v>
      </c>
      <c r="CD106" s="69">
        <f t="shared" si="125"/>
        <v>135.08274219014774</v>
      </c>
      <c r="CE106" s="20">
        <f t="shared" si="93"/>
        <v>8.6609686609686669</v>
      </c>
      <c r="CF106" s="73">
        <f t="shared" si="136"/>
        <v>342.20961354837425</v>
      </c>
      <c r="CG106" s="20">
        <f t="shared" si="94"/>
        <v>1.8803418803418819</v>
      </c>
      <c r="CH106" s="67">
        <f t="shared" si="126"/>
        <v>74.295508204581253</v>
      </c>
      <c r="CI106" s="67">
        <f t="shared" si="127"/>
        <v>162.80000000000001</v>
      </c>
      <c r="CJ106" s="67">
        <f t="shared" si="128"/>
        <v>944.76786394310329</v>
      </c>
      <c r="CK106" s="74">
        <f t="shared" si="129"/>
        <v>4502.7580730049212</v>
      </c>
    </row>
    <row r="107" spans="1:90" ht="15" customHeight="1">
      <c r="A107" s="84" t="str">
        <f>[2]CCT!D114</f>
        <v>Uberlândia</v>
      </c>
      <c r="B107" s="76" t="str">
        <f>[2]CCT!C114</f>
        <v>Uberlândia</v>
      </c>
      <c r="C107" s="18"/>
      <c r="D107" s="77"/>
      <c r="E107" s="17">
        <f t="shared" si="70"/>
        <v>0</v>
      </c>
      <c r="F107" s="78"/>
      <c r="G107" s="17"/>
      <c r="H107" s="77">
        <f t="shared" si="71"/>
        <v>0</v>
      </c>
      <c r="I107" s="21">
        <f>[2]CCT!J114</f>
        <v>7</v>
      </c>
      <c r="J107" s="77">
        <f>[2]CCT!I114</f>
        <v>876.66</v>
      </c>
      <c r="K107" s="17">
        <f t="shared" si="72"/>
        <v>6136.62</v>
      </c>
      <c r="L107" s="21"/>
      <c r="M107" s="77"/>
      <c r="N107" s="17">
        <f t="shared" si="73"/>
        <v>0</v>
      </c>
      <c r="O107" s="18"/>
      <c r="P107" s="77"/>
      <c r="Q107" s="80">
        <f t="shared" si="74"/>
        <v>0</v>
      </c>
      <c r="R107" s="66">
        <f t="shared" si="95"/>
        <v>7</v>
      </c>
      <c r="S107" s="67">
        <f t="shared" si="96"/>
        <v>6136.62</v>
      </c>
      <c r="T107" s="19"/>
      <c r="U107" s="19"/>
      <c r="V107" s="19"/>
      <c r="W107" s="19"/>
      <c r="X107" s="19"/>
      <c r="Y107" s="19"/>
      <c r="Z107" s="19"/>
      <c r="AA107" s="68">
        <f t="shared" si="97"/>
        <v>200.83483636363636</v>
      </c>
      <c r="AB107" s="67">
        <f t="shared" si="98"/>
        <v>6337.4548363636359</v>
      </c>
      <c r="AC107" s="67"/>
      <c r="AD107" s="67">
        <f>(VLOOKUP('Resumo Geral limpeza imposto cl'!A107,VATOTAL,6,FALSE))*R107</f>
        <v>1533.14</v>
      </c>
      <c r="AE107" s="67">
        <f t="shared" si="130"/>
        <v>499.80280000000005</v>
      </c>
      <c r="AF107" s="67"/>
      <c r="AG107" s="67">
        <f t="shared" si="99"/>
        <v>21.84</v>
      </c>
      <c r="AH107" s="67">
        <f t="shared" si="135"/>
        <v>136.08000000000001</v>
      </c>
      <c r="AI107" s="67">
        <f t="shared" si="131"/>
        <v>0</v>
      </c>
      <c r="AJ107" s="67">
        <f t="shared" si="132"/>
        <v>0</v>
      </c>
      <c r="AK107" s="67">
        <v>0</v>
      </c>
      <c r="AL107" s="67">
        <f t="shared" si="79"/>
        <v>2190.8628000000003</v>
      </c>
      <c r="AM107" s="67">
        <f>C107*'[2]Uniforme Limpeza'!$Z$10+F107*'[2]Uniforme Limpeza'!$Z$11+I107*'[2]Uniforme Limpeza'!$Z$12+L107*'[2]Uniforme Limpeza'!$Z$12+O107*'[2]Uniforme Limpeza'!$Z$12</f>
        <v>278.32</v>
      </c>
      <c r="AN107" s="67">
        <f>I107*'[2]Materiais de Consumo'!$F$33+L107*'[2]Materiais de Consumo'!$F$34+O107*'[2]Materiais de Consumo'!$F$35</f>
        <v>289.02999999999997</v>
      </c>
      <c r="AO107" s="67">
        <f>'[2]Equipamentos  TOTAL'!$H$19*'Resumo Geral limpeza imposto cl'!F107+'Resumo Geral limpeza imposto cl'!I107*'[2]Equipamentos  TOTAL'!$I$11+'[2]Equipamentos  TOTAL'!$I$12*'Resumo Geral limpeza imposto cl'!L107+'Resumo Geral limpeza imposto cl'!O107*'[2]Equipamentos  TOTAL'!$I$13</f>
        <v>41.09</v>
      </c>
      <c r="AP107" s="67">
        <f>(I107*'[2]PRODUTOS DE LIMPEZA'!$I$36+L107*'[2]PRODUTOS DE LIMPEZA'!$I$37+O107*'[2]PRODUTOS DE LIMPEZA'!$I$38)</f>
        <v>1261.75</v>
      </c>
      <c r="AQ107" s="67">
        <f t="shared" si="100"/>
        <v>1870.19</v>
      </c>
      <c r="AR107" s="19">
        <f t="shared" si="101"/>
        <v>1267.4909672727272</v>
      </c>
      <c r="AS107" s="19">
        <f t="shared" si="80"/>
        <v>95.061822545454532</v>
      </c>
      <c r="AT107" s="81">
        <f t="shared" si="81"/>
        <v>63.374548363636357</v>
      </c>
      <c r="AU107" s="19">
        <f t="shared" si="82"/>
        <v>12.674909672727273</v>
      </c>
      <c r="AV107" s="81">
        <f t="shared" si="83"/>
        <v>158.4363709090909</v>
      </c>
      <c r="AW107" s="19">
        <f t="shared" si="84"/>
        <v>506.99638690909086</v>
      </c>
      <c r="AX107" s="81">
        <f t="shared" si="85"/>
        <v>190.12364509090906</v>
      </c>
      <c r="AY107" s="19">
        <f t="shared" si="86"/>
        <v>38.024729018181816</v>
      </c>
      <c r="AZ107" s="19">
        <f t="shared" si="69"/>
        <v>2332.1833797818181</v>
      </c>
      <c r="BA107" s="67">
        <f t="shared" si="102"/>
        <v>527.90998786909086</v>
      </c>
      <c r="BB107" s="67">
        <f t="shared" si="103"/>
        <v>176.18124445090908</v>
      </c>
      <c r="BC107" s="67">
        <f t="shared" si="104"/>
        <v>259.20190280727269</v>
      </c>
      <c r="BD107" s="67">
        <f t="shared" si="105"/>
        <v>963.29313512727254</v>
      </c>
      <c r="BE107" s="67">
        <f t="shared" si="106"/>
        <v>8.2386912872727258</v>
      </c>
      <c r="BF107" s="67">
        <f t="shared" si="107"/>
        <v>3.1687274181818181</v>
      </c>
      <c r="BG107" s="67">
        <f t="shared" si="133"/>
        <v>11.407418705454544</v>
      </c>
      <c r="BH107" s="67">
        <f t="shared" si="108"/>
        <v>47.530911272727266</v>
      </c>
      <c r="BI107" s="67">
        <f t="shared" si="109"/>
        <v>3.8024729018181813</v>
      </c>
      <c r="BJ107" s="67">
        <f t="shared" si="110"/>
        <v>1.9012364509090907</v>
      </c>
      <c r="BK107" s="67">
        <f t="shared" si="111"/>
        <v>22.181091927272725</v>
      </c>
      <c r="BL107" s="67">
        <f t="shared" si="112"/>
        <v>8.2386912872727258</v>
      </c>
      <c r="BM107" s="67">
        <f t="shared" si="113"/>
        <v>272.5105579636363</v>
      </c>
      <c r="BN107" s="67">
        <f t="shared" si="114"/>
        <v>10.77367322181818</v>
      </c>
      <c r="BO107" s="67">
        <f t="shared" si="115"/>
        <v>366.93863502545446</v>
      </c>
      <c r="BP107" s="67">
        <f t="shared" si="116"/>
        <v>527.90998786909086</v>
      </c>
      <c r="BQ107" s="67">
        <f t="shared" si="117"/>
        <v>88.090622225454538</v>
      </c>
      <c r="BR107" s="67">
        <f t="shared" si="118"/>
        <v>53.234620625454539</v>
      </c>
      <c r="BS107" s="67">
        <f t="shared" si="119"/>
        <v>20.913600959999997</v>
      </c>
      <c r="BT107" s="67">
        <f t="shared" si="120"/>
        <v>0</v>
      </c>
      <c r="BU107" s="67">
        <f t="shared" si="121"/>
        <v>254.13193893818178</v>
      </c>
      <c r="BV107" s="67">
        <f t="shared" si="122"/>
        <v>944.2807706181818</v>
      </c>
      <c r="BW107" s="67">
        <f t="shared" si="123"/>
        <v>4618.1033392581821</v>
      </c>
      <c r="BX107" s="67">
        <f t="shared" si="88"/>
        <v>4618.1033392581812</v>
      </c>
      <c r="BY107" s="67">
        <f t="shared" si="89"/>
        <v>15016.610975621817</v>
      </c>
      <c r="BZ107" s="67">
        <f t="shared" si="124"/>
        <v>806.32999999999993</v>
      </c>
      <c r="CA107" s="70">
        <f t="shared" si="134"/>
        <v>3</v>
      </c>
      <c r="CB107" s="82">
        <f t="shared" si="91"/>
        <v>12.25</v>
      </c>
      <c r="CC107" s="20">
        <f t="shared" si="92"/>
        <v>3.4188034188034218</v>
      </c>
      <c r="CD107" s="69">
        <f t="shared" si="125"/>
        <v>560.43558891014811</v>
      </c>
      <c r="CE107" s="20">
        <f t="shared" si="93"/>
        <v>8.6609686609686669</v>
      </c>
      <c r="CF107" s="73">
        <f t="shared" si="136"/>
        <v>1419.7701585723751</v>
      </c>
      <c r="CG107" s="20">
        <f t="shared" si="94"/>
        <v>1.8803418803418819</v>
      </c>
      <c r="CH107" s="67">
        <f t="shared" si="126"/>
        <v>308.23957390058143</v>
      </c>
      <c r="CI107" s="67">
        <f t="shared" si="127"/>
        <v>569.80000000000007</v>
      </c>
      <c r="CJ107" s="67">
        <f t="shared" si="128"/>
        <v>3664.5753213831049</v>
      </c>
      <c r="CK107" s="74">
        <f t="shared" si="129"/>
        <v>18681.186297004922</v>
      </c>
    </row>
    <row r="108" spans="1:90" s="127" customFormat="1" ht="15" customHeight="1">
      <c r="A108" s="84" t="str">
        <f>[2]CCT!D115</f>
        <v>Região de São Lourenço</v>
      </c>
      <c r="B108" s="76" t="str">
        <f>[2]CCT!C115</f>
        <v>Varginha</v>
      </c>
      <c r="C108" s="18"/>
      <c r="D108" s="77"/>
      <c r="E108" s="17">
        <f t="shared" si="70"/>
        <v>0</v>
      </c>
      <c r="F108" s="78"/>
      <c r="G108" s="17"/>
      <c r="H108" s="77">
        <f t="shared" si="71"/>
        <v>0</v>
      </c>
      <c r="I108" s="21">
        <f>[2]CCT!J115</f>
        <v>1</v>
      </c>
      <c r="J108" s="77">
        <f>[2]CCT!I115</f>
        <v>848.57</v>
      </c>
      <c r="K108" s="17">
        <f t="shared" si="72"/>
        <v>848.57</v>
      </c>
      <c r="L108" s="21"/>
      <c r="M108" s="77"/>
      <c r="N108" s="17">
        <f t="shared" si="73"/>
        <v>0</v>
      </c>
      <c r="O108" s="18"/>
      <c r="P108" s="77"/>
      <c r="Q108" s="17">
        <f t="shared" si="74"/>
        <v>0</v>
      </c>
      <c r="R108" s="194">
        <f t="shared" si="95"/>
        <v>1</v>
      </c>
      <c r="S108" s="68">
        <f t="shared" si="96"/>
        <v>848.57</v>
      </c>
      <c r="T108" s="195"/>
      <c r="U108" s="195"/>
      <c r="V108" s="195"/>
      <c r="W108" s="195"/>
      <c r="X108" s="195"/>
      <c r="Y108" s="195"/>
      <c r="Z108" s="195"/>
      <c r="AA108" s="68">
        <f t="shared" si="97"/>
        <v>27.771381818181816</v>
      </c>
      <c r="AB108" s="68">
        <f t="shared" si="98"/>
        <v>876.34138181818184</v>
      </c>
      <c r="AC108" s="68"/>
      <c r="AD108" s="68">
        <f>(VLOOKUP('Resumo Geral limpeza imposto cl'!A108,VATOTAL,6,FALSE)*20-1)*R108</f>
        <v>279</v>
      </c>
      <c r="AE108" s="68">
        <f t="shared" si="130"/>
        <v>73.085800000000006</v>
      </c>
      <c r="AF108" s="68"/>
      <c r="AG108" s="68">
        <f t="shared" si="99"/>
        <v>3.12</v>
      </c>
      <c r="AH108" s="68">
        <f t="shared" si="135"/>
        <v>29.15</v>
      </c>
      <c r="AI108" s="68">
        <f t="shared" si="131"/>
        <v>0</v>
      </c>
      <c r="AJ108" s="68">
        <f t="shared" si="132"/>
        <v>0</v>
      </c>
      <c r="AK108" s="68">
        <v>0</v>
      </c>
      <c r="AL108" s="68">
        <f t="shared" si="79"/>
        <v>384.35579999999999</v>
      </c>
      <c r="AM108" s="68">
        <f>C108*'[2]Uniforme Limpeza'!$Z$10+F108*'[2]Uniforme Limpeza'!$Z$11+I108*'[2]Uniforme Limpeza'!$Z$12+L108*'[2]Uniforme Limpeza'!$Z$12+O108*'[2]Uniforme Limpeza'!$Z$12</f>
        <v>39.76</v>
      </c>
      <c r="AN108" s="68">
        <f>I108*'[2]Materiais de Consumo'!$F$33+L108*'[2]Materiais de Consumo'!$F$34+O108*'[2]Materiais de Consumo'!$F$35</f>
        <v>41.29</v>
      </c>
      <c r="AO108" s="68">
        <f>'[2]Equipamentos  TOTAL'!$H$19*'Resumo Geral limpeza imposto cl'!F108+'Resumo Geral limpeza imposto cl'!I108*'[2]Equipamentos  TOTAL'!$I$11+'[2]Equipamentos  TOTAL'!$I$12*'Resumo Geral limpeza imposto cl'!L108+'Resumo Geral limpeza imposto cl'!O108*'[2]Equipamentos  TOTAL'!$I$13</f>
        <v>5.87</v>
      </c>
      <c r="AP108" s="68">
        <f>(I108*'[2]PRODUTOS DE LIMPEZA'!$I$36+L108*'[2]PRODUTOS DE LIMPEZA'!$I$37+O108*'[2]PRODUTOS DE LIMPEZA'!$I$38)</f>
        <v>180.25</v>
      </c>
      <c r="AQ108" s="68">
        <f t="shared" si="100"/>
        <v>267.17</v>
      </c>
      <c r="AR108" s="195">
        <f t="shared" si="101"/>
        <v>175.26827636363637</v>
      </c>
      <c r="AS108" s="195">
        <f t="shared" si="80"/>
        <v>13.145120727272728</v>
      </c>
      <c r="AT108" s="196">
        <f t="shared" si="81"/>
        <v>8.7634138181818191</v>
      </c>
      <c r="AU108" s="195">
        <f t="shared" si="82"/>
        <v>1.7526827636363638</v>
      </c>
      <c r="AV108" s="196">
        <f t="shared" si="83"/>
        <v>21.908534545454547</v>
      </c>
      <c r="AW108" s="195">
        <f t="shared" si="84"/>
        <v>70.107310545454553</v>
      </c>
      <c r="AX108" s="196">
        <f t="shared" si="85"/>
        <v>26.290241454545455</v>
      </c>
      <c r="AY108" s="195">
        <f t="shared" si="86"/>
        <v>5.2580482909090911</v>
      </c>
      <c r="AZ108" s="195">
        <f t="shared" si="69"/>
        <v>322.49362850909097</v>
      </c>
      <c r="BA108" s="68">
        <f t="shared" si="102"/>
        <v>72.99923710545454</v>
      </c>
      <c r="BB108" s="68">
        <f t="shared" si="103"/>
        <v>24.362290414545456</v>
      </c>
      <c r="BC108" s="68">
        <f t="shared" si="104"/>
        <v>35.842362516363636</v>
      </c>
      <c r="BD108" s="68">
        <f t="shared" si="105"/>
        <v>133.20389003636365</v>
      </c>
      <c r="BE108" s="68">
        <f t="shared" si="106"/>
        <v>1.1392437963636364</v>
      </c>
      <c r="BF108" s="68">
        <f t="shared" si="107"/>
        <v>0.43817069090909094</v>
      </c>
      <c r="BG108" s="68">
        <f t="shared" si="133"/>
        <v>1.5774144872727274</v>
      </c>
      <c r="BH108" s="68">
        <f t="shared" si="108"/>
        <v>6.5725603636363639</v>
      </c>
      <c r="BI108" s="68">
        <f t="shared" si="109"/>
        <v>0.52580482909090909</v>
      </c>
      <c r="BJ108" s="68">
        <f t="shared" si="110"/>
        <v>0.26290241454545454</v>
      </c>
      <c r="BK108" s="68">
        <f t="shared" si="111"/>
        <v>3.0671948363636363</v>
      </c>
      <c r="BL108" s="68">
        <f t="shared" si="112"/>
        <v>1.1392437963636364</v>
      </c>
      <c r="BM108" s="68">
        <f t="shared" si="113"/>
        <v>37.682679418181813</v>
      </c>
      <c r="BN108" s="68">
        <f t="shared" si="114"/>
        <v>1.489780349090909</v>
      </c>
      <c r="BO108" s="68">
        <f t="shared" si="115"/>
        <v>50.74016600727272</v>
      </c>
      <c r="BP108" s="68">
        <f t="shared" si="116"/>
        <v>72.99923710545454</v>
      </c>
      <c r="BQ108" s="68">
        <f t="shared" si="117"/>
        <v>12.181145207272728</v>
      </c>
      <c r="BR108" s="68">
        <f t="shared" si="118"/>
        <v>7.361267607272727</v>
      </c>
      <c r="BS108" s="68">
        <f t="shared" si="119"/>
        <v>2.8919265599999999</v>
      </c>
      <c r="BT108" s="68">
        <f t="shared" si="120"/>
        <v>0</v>
      </c>
      <c r="BU108" s="68">
        <f t="shared" si="121"/>
        <v>35.141289410909089</v>
      </c>
      <c r="BV108" s="68">
        <f t="shared" si="122"/>
        <v>130.57486589090908</v>
      </c>
      <c r="BW108" s="68">
        <f t="shared" si="123"/>
        <v>638.58996493090922</v>
      </c>
      <c r="BX108" s="68">
        <f t="shared" si="88"/>
        <v>638.58996493090922</v>
      </c>
      <c r="BY108" s="68">
        <f t="shared" si="89"/>
        <v>2166.4571467490914</v>
      </c>
      <c r="BZ108" s="68">
        <f t="shared" si="124"/>
        <v>115.19</v>
      </c>
      <c r="CA108" s="197">
        <f t="shared" si="134"/>
        <v>3</v>
      </c>
      <c r="CB108" s="198">
        <f t="shared" si="91"/>
        <v>12.25</v>
      </c>
      <c r="CC108" s="199">
        <f t="shared" si="92"/>
        <v>3.4188034188034218</v>
      </c>
      <c r="CD108" s="200">
        <f t="shared" si="125"/>
        <v>80.787936640994644</v>
      </c>
      <c r="CE108" s="199">
        <f t="shared" si="93"/>
        <v>8.6609686609686669</v>
      </c>
      <c r="CF108" s="201">
        <f t="shared" si="136"/>
        <v>204.66277282385309</v>
      </c>
      <c r="CG108" s="199">
        <f t="shared" si="94"/>
        <v>1.8803418803418819</v>
      </c>
      <c r="CH108" s="68">
        <f t="shared" si="126"/>
        <v>44.433365152547054</v>
      </c>
      <c r="CI108" s="68">
        <f t="shared" si="127"/>
        <v>81.400000000000006</v>
      </c>
      <c r="CJ108" s="68">
        <f t="shared" si="128"/>
        <v>526.47407461739476</v>
      </c>
      <c r="CK108" s="202">
        <f t="shared" si="129"/>
        <v>2692.9312213664862</v>
      </c>
      <c r="CL108" s="203"/>
    </row>
    <row r="109" spans="1:90" ht="15" customHeight="1">
      <c r="A109" s="84" t="str">
        <f>[2]CCT!D116</f>
        <v>Vespasiano</v>
      </c>
      <c r="B109" s="100" t="str">
        <f>[2]CCT!C116</f>
        <v>Vespasiano</v>
      </c>
      <c r="C109" s="18"/>
      <c r="D109" s="17"/>
      <c r="E109" s="17">
        <f t="shared" si="70"/>
        <v>0</v>
      </c>
      <c r="F109" s="18"/>
      <c r="G109" s="17"/>
      <c r="H109" s="77">
        <f t="shared" si="71"/>
        <v>0</v>
      </c>
      <c r="I109" s="21">
        <f>[2]CCT!J116</f>
        <v>1</v>
      </c>
      <c r="J109" s="17">
        <f>[2]CCT!I116</f>
        <v>876.66</v>
      </c>
      <c r="K109" s="17">
        <f t="shared" si="72"/>
        <v>876.66</v>
      </c>
      <c r="L109" s="18"/>
      <c r="M109" s="17"/>
      <c r="N109" s="17">
        <f t="shared" si="73"/>
        <v>0</v>
      </c>
      <c r="O109" s="18"/>
      <c r="P109" s="17"/>
      <c r="Q109" s="80">
        <f t="shared" si="74"/>
        <v>0</v>
      </c>
      <c r="R109" s="66">
        <f t="shared" si="95"/>
        <v>1</v>
      </c>
      <c r="S109" s="67">
        <f t="shared" si="96"/>
        <v>876.66</v>
      </c>
      <c r="T109" s="19"/>
      <c r="U109" s="19"/>
      <c r="V109" s="19"/>
      <c r="W109" s="19"/>
      <c r="X109" s="19"/>
      <c r="Y109" s="19"/>
      <c r="Z109" s="19"/>
      <c r="AA109" s="68">
        <f t="shared" si="97"/>
        <v>28.690690909090907</v>
      </c>
      <c r="AB109" s="67">
        <f t="shared" si="98"/>
        <v>905.35069090909087</v>
      </c>
      <c r="AC109" s="67"/>
      <c r="AD109" s="67">
        <f>(VLOOKUP('Resumo Geral limpeza imposto cl'!A109,VATOTAL,6,FALSE)*20-1)*R109</f>
        <v>279</v>
      </c>
      <c r="AE109" s="67">
        <f t="shared" si="130"/>
        <v>71.400400000000005</v>
      </c>
      <c r="AF109" s="67"/>
      <c r="AG109" s="67">
        <f t="shared" si="99"/>
        <v>3.12</v>
      </c>
      <c r="AH109" s="67">
        <f t="shared" si="135"/>
        <v>0</v>
      </c>
      <c r="AI109" s="67">
        <f t="shared" si="131"/>
        <v>0</v>
      </c>
      <c r="AJ109" s="67">
        <f t="shared" si="132"/>
        <v>0</v>
      </c>
      <c r="AK109" s="67">
        <v>0</v>
      </c>
      <c r="AL109" s="67">
        <f t="shared" si="79"/>
        <v>353.5204</v>
      </c>
      <c r="AM109" s="67">
        <f>C109*'[2]Uniforme Limpeza'!$Z$10+F109*'[2]Uniforme Limpeza'!$Z$11+I109*'[2]Uniforme Limpeza'!$Z$12+L109*'[2]Uniforme Limpeza'!$Z$12+O109*'[2]Uniforme Limpeza'!$Z$12</f>
        <v>39.76</v>
      </c>
      <c r="AN109" s="67">
        <f>I109*'[2]Materiais de Consumo'!$F$33+L109*'[2]Materiais de Consumo'!$F$34+O109*'[2]Materiais de Consumo'!$F$35</f>
        <v>41.29</v>
      </c>
      <c r="AO109" s="67">
        <f>'[2]Equipamentos  TOTAL'!$H$19*'Resumo Geral limpeza imposto cl'!F109+'Resumo Geral limpeza imposto cl'!I109*'[2]Equipamentos  TOTAL'!$I$11+'[2]Equipamentos  TOTAL'!$I$12*'Resumo Geral limpeza imposto cl'!L109+'Resumo Geral limpeza imposto cl'!O109*'[2]Equipamentos  TOTAL'!$I$13</f>
        <v>5.87</v>
      </c>
      <c r="AP109" s="67">
        <f>(I109*'[2]PRODUTOS DE LIMPEZA'!$I$36+L109*'[2]PRODUTOS DE LIMPEZA'!$I$37+O109*'[2]PRODUTOS DE LIMPEZA'!$I$38)</f>
        <v>180.25</v>
      </c>
      <c r="AQ109" s="67">
        <f t="shared" si="100"/>
        <v>267.17</v>
      </c>
      <c r="AR109" s="19">
        <f t="shared" si="101"/>
        <v>181.07013818181818</v>
      </c>
      <c r="AS109" s="19">
        <f t="shared" si="80"/>
        <v>13.580260363636363</v>
      </c>
      <c r="AT109" s="81">
        <f t="shared" si="81"/>
        <v>9.0535069090909097</v>
      </c>
      <c r="AU109" s="19">
        <f t="shared" si="82"/>
        <v>1.8107013818181819</v>
      </c>
      <c r="AV109" s="81">
        <f t="shared" si="83"/>
        <v>22.633767272727273</v>
      </c>
      <c r="AW109" s="19">
        <f t="shared" si="84"/>
        <v>72.428055272727278</v>
      </c>
      <c r="AX109" s="81">
        <f t="shared" si="85"/>
        <v>27.160520727272726</v>
      </c>
      <c r="AY109" s="19">
        <f t="shared" si="86"/>
        <v>5.4321041454545451</v>
      </c>
      <c r="AZ109" s="19">
        <f t="shared" si="69"/>
        <v>333.16905425454553</v>
      </c>
      <c r="BA109" s="67">
        <f t="shared" si="102"/>
        <v>75.415712552727271</v>
      </c>
      <c r="BB109" s="67">
        <f t="shared" si="103"/>
        <v>25.168749207272725</v>
      </c>
      <c r="BC109" s="67">
        <f t="shared" si="104"/>
        <v>37.028843258181816</v>
      </c>
      <c r="BD109" s="67">
        <f t="shared" si="105"/>
        <v>137.61330501818182</v>
      </c>
      <c r="BE109" s="67">
        <f t="shared" si="106"/>
        <v>1.176955898181818</v>
      </c>
      <c r="BF109" s="67">
        <f t="shared" si="107"/>
        <v>0.45267534545454546</v>
      </c>
      <c r="BG109" s="67">
        <f t="shared" si="133"/>
        <v>1.6296312436363634</v>
      </c>
      <c r="BH109" s="67">
        <f t="shared" si="108"/>
        <v>6.7901301818181814</v>
      </c>
      <c r="BI109" s="67">
        <f t="shared" si="109"/>
        <v>0.54321041454545449</v>
      </c>
      <c r="BJ109" s="67">
        <f t="shared" si="110"/>
        <v>0.27160520727272724</v>
      </c>
      <c r="BK109" s="67">
        <f t="shared" si="111"/>
        <v>3.1687274181818181</v>
      </c>
      <c r="BL109" s="67">
        <f t="shared" si="112"/>
        <v>1.176955898181818</v>
      </c>
      <c r="BM109" s="67">
        <f t="shared" si="113"/>
        <v>38.930079709090904</v>
      </c>
      <c r="BN109" s="67">
        <f t="shared" si="114"/>
        <v>1.5390961745454543</v>
      </c>
      <c r="BO109" s="67">
        <f t="shared" si="115"/>
        <v>52.419805003636363</v>
      </c>
      <c r="BP109" s="67">
        <f t="shared" si="116"/>
        <v>75.415712552727271</v>
      </c>
      <c r="BQ109" s="67">
        <f t="shared" si="117"/>
        <v>12.584374603636363</v>
      </c>
      <c r="BR109" s="67">
        <f t="shared" si="118"/>
        <v>7.6049458036363626</v>
      </c>
      <c r="BS109" s="67">
        <f t="shared" si="119"/>
        <v>2.9876572800000001</v>
      </c>
      <c r="BT109" s="67">
        <f t="shared" si="120"/>
        <v>0</v>
      </c>
      <c r="BU109" s="67">
        <f t="shared" si="121"/>
        <v>36.304562705454543</v>
      </c>
      <c r="BV109" s="67">
        <f t="shared" si="122"/>
        <v>134.89725294545454</v>
      </c>
      <c r="BW109" s="67">
        <f>$BW$2*AB109</f>
        <v>659.72904846545464</v>
      </c>
      <c r="BX109" s="67">
        <f t="shared" si="88"/>
        <v>659.72904846545453</v>
      </c>
      <c r="BY109" s="67">
        <f t="shared" si="89"/>
        <v>2185.7701393745456</v>
      </c>
      <c r="BZ109" s="67">
        <f t="shared" si="124"/>
        <v>115.19</v>
      </c>
      <c r="CA109" s="70">
        <f t="shared" si="134"/>
        <v>3</v>
      </c>
      <c r="CB109" s="82">
        <f t="shared" si="91"/>
        <v>12.25</v>
      </c>
      <c r="CC109" s="20">
        <f t="shared" si="92"/>
        <v>3.4188034188034218</v>
      </c>
      <c r="CD109" s="69">
        <f t="shared" si="125"/>
        <v>81.448209893146938</v>
      </c>
      <c r="CE109" s="20">
        <f t="shared" si="93"/>
        <v>8.6609686609686669</v>
      </c>
      <c r="CF109" s="73">
        <f t="shared" si="136"/>
        <v>206.33546506263886</v>
      </c>
      <c r="CG109" s="20">
        <f t="shared" si="94"/>
        <v>1.8803418803418819</v>
      </c>
      <c r="CH109" s="67">
        <f t="shared" si="126"/>
        <v>44.79651544123081</v>
      </c>
      <c r="CI109" s="67">
        <f t="shared" si="127"/>
        <v>81.400000000000006</v>
      </c>
      <c r="CJ109" s="67">
        <f t="shared" si="128"/>
        <v>529.17019039701654</v>
      </c>
      <c r="CK109" s="74">
        <f t="shared" si="129"/>
        <v>2714.9403297715621</v>
      </c>
    </row>
    <row r="110" spans="1:90" ht="15" customHeight="1">
      <c r="A110" s="101" t="str">
        <f>[2]CCT!D117</f>
        <v>Região de Juiz de Fora</v>
      </c>
      <c r="B110" s="102" t="str">
        <f>[2]CCT!C117</f>
        <v>Viçosa</v>
      </c>
      <c r="C110" s="90"/>
      <c r="D110" s="91"/>
      <c r="E110" s="17">
        <f t="shared" si="70"/>
        <v>0</v>
      </c>
      <c r="F110" s="90"/>
      <c r="G110" s="91"/>
      <c r="H110" s="77">
        <f t="shared" si="71"/>
        <v>0</v>
      </c>
      <c r="I110" s="93">
        <f>[2]CCT!J117</f>
        <v>1</v>
      </c>
      <c r="J110" s="91">
        <f>[2]CCT!I117</f>
        <v>848.57</v>
      </c>
      <c r="K110" s="17">
        <f t="shared" si="72"/>
        <v>848.57</v>
      </c>
      <c r="L110" s="90"/>
      <c r="M110" s="91"/>
      <c r="N110" s="17">
        <f t="shared" si="73"/>
        <v>0</v>
      </c>
      <c r="O110" s="93"/>
      <c r="P110" s="91"/>
      <c r="Q110" s="80">
        <f t="shared" si="74"/>
        <v>0</v>
      </c>
      <c r="R110" s="66">
        <f t="shared" si="95"/>
        <v>1</v>
      </c>
      <c r="S110" s="67">
        <f t="shared" si="96"/>
        <v>848.57</v>
      </c>
      <c r="T110" s="22"/>
      <c r="U110" s="22"/>
      <c r="V110" s="22"/>
      <c r="W110" s="22"/>
      <c r="X110" s="22"/>
      <c r="Y110" s="22"/>
      <c r="Z110" s="22"/>
      <c r="AA110" s="68">
        <f t="shared" si="97"/>
        <v>27.771381818181816</v>
      </c>
      <c r="AB110" s="67">
        <f>SUM(S110:AA110)</f>
        <v>876.34138181818184</v>
      </c>
      <c r="AC110" s="19"/>
      <c r="AD110" s="67">
        <f>(VLOOKUP('Resumo Geral limpeza imposto cl'!A110,VATOTAL,6,FALSE)*20-1)*R110</f>
        <v>279</v>
      </c>
      <c r="AE110" s="67">
        <f t="shared" si="130"/>
        <v>73.085800000000006</v>
      </c>
      <c r="AF110" s="19"/>
      <c r="AG110" s="67">
        <f>$AG$2*R110</f>
        <v>3.12</v>
      </c>
      <c r="AH110" s="67">
        <f t="shared" si="135"/>
        <v>0</v>
      </c>
      <c r="AI110" s="67">
        <f t="shared" si="131"/>
        <v>0</v>
      </c>
      <c r="AJ110" s="67">
        <f t="shared" si="132"/>
        <v>0</v>
      </c>
      <c r="AK110" s="67">
        <v>0</v>
      </c>
      <c r="AL110" s="67">
        <f t="shared" si="79"/>
        <v>355.20580000000001</v>
      </c>
      <c r="AM110" s="67">
        <f>C110*'[2]Uniforme Limpeza'!$Z$10+F110*'[2]Uniforme Limpeza'!$Z$11+I110*'[2]Uniforme Limpeza'!$Z$12+L110*'[2]Uniforme Limpeza'!$Z$12+O110*'[2]Uniforme Limpeza'!$Z$12</f>
        <v>39.76</v>
      </c>
      <c r="AN110" s="67">
        <f>I110*'[2]Materiais de Consumo'!$F$33+L110*'[2]Materiais de Consumo'!$F$34+O110*'[2]Materiais de Consumo'!$F$35</f>
        <v>41.29</v>
      </c>
      <c r="AO110" s="67">
        <f>'[2]Equipamentos  TOTAL'!$H$19*'Resumo Geral limpeza imposto cl'!F110+'Resumo Geral limpeza imposto cl'!I110*'[2]Equipamentos  TOTAL'!$I$11+'[2]Equipamentos  TOTAL'!$I$12*'Resumo Geral limpeza imposto cl'!L110+'Resumo Geral limpeza imposto cl'!O110*'[2]Equipamentos  TOTAL'!$I$13</f>
        <v>5.87</v>
      </c>
      <c r="AP110" s="67">
        <f>(I110*'[2]PRODUTOS DE LIMPEZA'!$I$36+L110*'[2]PRODUTOS DE LIMPEZA'!$I$37+O110*'[2]PRODUTOS DE LIMPEZA'!$I$38)</f>
        <v>180.25</v>
      </c>
      <c r="AQ110" s="67">
        <f t="shared" si="100"/>
        <v>267.17</v>
      </c>
      <c r="AR110" s="19">
        <f t="shared" si="101"/>
        <v>175.26827636363637</v>
      </c>
      <c r="AS110" s="19">
        <f t="shared" si="80"/>
        <v>13.145120727272728</v>
      </c>
      <c r="AT110" s="81">
        <f t="shared" si="81"/>
        <v>8.7634138181818191</v>
      </c>
      <c r="AU110" s="19">
        <f t="shared" si="82"/>
        <v>1.7526827636363638</v>
      </c>
      <c r="AV110" s="81">
        <f t="shared" si="83"/>
        <v>21.908534545454547</v>
      </c>
      <c r="AW110" s="19">
        <f t="shared" si="84"/>
        <v>70.107310545454553</v>
      </c>
      <c r="AX110" s="81">
        <f t="shared" si="85"/>
        <v>26.290241454545455</v>
      </c>
      <c r="AY110" s="19">
        <f t="shared" si="86"/>
        <v>5.2580482909090911</v>
      </c>
      <c r="AZ110" s="19">
        <f t="shared" si="69"/>
        <v>322.49362850909097</v>
      </c>
      <c r="BA110" s="67">
        <f t="shared" si="102"/>
        <v>72.99923710545454</v>
      </c>
      <c r="BB110" s="67">
        <f t="shared" si="103"/>
        <v>24.362290414545456</v>
      </c>
      <c r="BC110" s="67">
        <f t="shared" si="104"/>
        <v>35.842362516363636</v>
      </c>
      <c r="BD110" s="67">
        <f t="shared" si="105"/>
        <v>133.20389003636365</v>
      </c>
      <c r="BE110" s="67">
        <f t="shared" si="106"/>
        <v>1.1392437963636364</v>
      </c>
      <c r="BF110" s="67">
        <f t="shared" si="107"/>
        <v>0.43817069090909094</v>
      </c>
      <c r="BG110" s="67">
        <f t="shared" si="133"/>
        <v>1.5774144872727274</v>
      </c>
      <c r="BH110" s="67">
        <f t="shared" si="108"/>
        <v>6.5725603636363639</v>
      </c>
      <c r="BI110" s="67">
        <f t="shared" si="109"/>
        <v>0.52580482909090909</v>
      </c>
      <c r="BJ110" s="67">
        <f t="shared" si="110"/>
        <v>0.26290241454545454</v>
      </c>
      <c r="BK110" s="67">
        <f t="shared" si="111"/>
        <v>3.0671948363636363</v>
      </c>
      <c r="BL110" s="67">
        <f t="shared" si="112"/>
        <v>1.1392437963636364</v>
      </c>
      <c r="BM110" s="67">
        <f t="shared" si="113"/>
        <v>37.682679418181813</v>
      </c>
      <c r="BN110" s="67">
        <f t="shared" si="114"/>
        <v>1.489780349090909</v>
      </c>
      <c r="BO110" s="67">
        <f t="shared" si="115"/>
        <v>50.74016600727272</v>
      </c>
      <c r="BP110" s="67">
        <f t="shared" si="116"/>
        <v>72.99923710545454</v>
      </c>
      <c r="BQ110" s="67">
        <f t="shared" si="117"/>
        <v>12.181145207272728</v>
      </c>
      <c r="BR110" s="67">
        <f t="shared" si="118"/>
        <v>7.361267607272727</v>
      </c>
      <c r="BS110" s="67">
        <f t="shared" si="119"/>
        <v>2.8919265599999999</v>
      </c>
      <c r="BT110" s="67">
        <f t="shared" si="120"/>
        <v>0</v>
      </c>
      <c r="BU110" s="67">
        <f t="shared" si="121"/>
        <v>35.141289410909089</v>
      </c>
      <c r="BV110" s="67">
        <f t="shared" si="122"/>
        <v>130.57486589090908</v>
      </c>
      <c r="BW110" s="67">
        <f>$BW$2*AB110</f>
        <v>638.58996493090922</v>
      </c>
      <c r="BX110" s="67">
        <f t="shared" si="88"/>
        <v>638.58996493090922</v>
      </c>
      <c r="BY110" s="67">
        <f t="shared" si="89"/>
        <v>2137.3071467490909</v>
      </c>
      <c r="BZ110" s="67">
        <f t="shared" si="124"/>
        <v>115.19</v>
      </c>
      <c r="CA110" s="70">
        <f t="shared" si="134"/>
        <v>3.5000000000000004</v>
      </c>
      <c r="CB110" s="82">
        <f t="shared" si="91"/>
        <v>12.75</v>
      </c>
      <c r="CC110" s="20">
        <f t="shared" si="92"/>
        <v>4.0114613180515759</v>
      </c>
      <c r="CD110" s="69">
        <f t="shared" si="125"/>
        <v>93.623381244949215</v>
      </c>
      <c r="CE110" s="20">
        <f t="shared" si="93"/>
        <v>8.7106017191977063</v>
      </c>
      <c r="CF110" s="73">
        <f t="shared" si="136"/>
        <v>203.29648498903254</v>
      </c>
      <c r="CG110" s="20">
        <f t="shared" si="94"/>
        <v>1.8911174785100282</v>
      </c>
      <c r="CH110" s="67">
        <f t="shared" si="126"/>
        <v>44.136736872618904</v>
      </c>
      <c r="CI110" s="67">
        <f t="shared" si="127"/>
        <v>81.400000000000006</v>
      </c>
      <c r="CJ110" s="67">
        <f t="shared" si="128"/>
        <v>537.64660310660065</v>
      </c>
      <c r="CK110" s="74">
        <f>CJ110+BY110</f>
        <v>2674.9537498556915</v>
      </c>
    </row>
    <row r="111" spans="1:90" ht="15" customHeight="1">
      <c r="A111" s="84" t="str">
        <f>[2]CCT!D120</f>
        <v>SEAC</v>
      </c>
      <c r="B111" s="76" t="str">
        <f>[2]CCT!C120</f>
        <v>Belo Horizonte</v>
      </c>
      <c r="C111" s="103">
        <f>[2]CCT!F120</f>
        <v>1</v>
      </c>
      <c r="D111" s="17">
        <f>[2]CCT!E120</f>
        <v>1571.33</v>
      </c>
      <c r="E111" s="17">
        <f>C111*D111</f>
        <v>1571.33</v>
      </c>
      <c r="F111" s="103">
        <f>[2]CCT!H120</f>
        <v>4</v>
      </c>
      <c r="G111" s="17">
        <f>[2]CCT!G120</f>
        <v>960.01</v>
      </c>
      <c r="H111" s="77">
        <f>F111*G111</f>
        <v>3840.04</v>
      </c>
      <c r="I111" s="21">
        <f>[2]CCT!J120</f>
        <v>67</v>
      </c>
      <c r="J111" s="77">
        <f>[2]CCT!I120</f>
        <v>876.65</v>
      </c>
      <c r="K111" s="17">
        <f>I111*J111</f>
        <v>58735.549999999996</v>
      </c>
      <c r="L111" s="21">
        <f>[2]CCT!L120</f>
        <v>4</v>
      </c>
      <c r="M111" s="77">
        <f>[2]CCT!K120</f>
        <v>438.33</v>
      </c>
      <c r="N111" s="17">
        <f>L111*M111</f>
        <v>1753.32</v>
      </c>
      <c r="O111" s="21">
        <f>[2]CCT!N120</f>
        <v>0</v>
      </c>
      <c r="P111" s="77">
        <f>[2]CCT!M120</f>
        <v>0</v>
      </c>
      <c r="Q111" s="80">
        <f>O111*P111</f>
        <v>0</v>
      </c>
      <c r="R111" s="66">
        <f t="shared" si="95"/>
        <v>76</v>
      </c>
      <c r="S111" s="67">
        <f t="shared" si="96"/>
        <v>65900.239999999991</v>
      </c>
      <c r="T111" s="19"/>
      <c r="U111" s="19"/>
      <c r="V111" s="19"/>
      <c r="W111" s="19"/>
      <c r="X111" s="19"/>
      <c r="Y111" s="19"/>
      <c r="Z111" s="19"/>
      <c r="AA111" s="68">
        <f t="shared" si="97"/>
        <v>1979.6357454545457</v>
      </c>
      <c r="AB111" s="67">
        <f>SUM(S111:AA111)</f>
        <v>67879.875745454541</v>
      </c>
      <c r="AC111" s="67"/>
      <c r="AD111" s="67">
        <f>(VLOOKUP('Resumo Geral limpeza imposto cl'!A111,VATOTAL,6,FALSE)*20-1)*R111</f>
        <v>21204</v>
      </c>
      <c r="AE111" s="67">
        <f t="shared" si="130"/>
        <v>10121.185600000001</v>
      </c>
      <c r="AF111" s="67"/>
      <c r="AG111" s="67">
        <f t="shared" si="99"/>
        <v>237.12</v>
      </c>
      <c r="AH111" s="67">
        <f t="shared" si="135"/>
        <v>3118.28</v>
      </c>
      <c r="AI111" s="67">
        <f t="shared" si="131"/>
        <v>640.67999999999995</v>
      </c>
      <c r="AJ111" s="67">
        <f t="shared" si="132"/>
        <v>0</v>
      </c>
      <c r="AK111" s="68">
        <f>AK2*R111</f>
        <v>774.43999999999994</v>
      </c>
      <c r="AL111" s="67">
        <f>SUM(AC111:AK111)</f>
        <v>36095.705600000001</v>
      </c>
      <c r="AM111" s="67">
        <f>C111*'[2]Uniforme Limpeza'!$Z$10+F111*'[2]Uniforme Limpeza'!$Z$11+I111*'[2]Uniforme Limpeza'!$Z$12+L111*'[2]Uniforme Limpeza'!$Z$12+O111*'[2]Uniforme Limpeza'!$Z$12</f>
        <v>3048.95</v>
      </c>
      <c r="AN111" s="67">
        <f>I111*'[2]Materiais de Consumo'!$F$33+L111*'[2]Materiais de Consumo'!$F$34+O111*'[2]Materiais de Consumo'!$F$35</f>
        <v>2849.0299999999997</v>
      </c>
      <c r="AO111" s="67">
        <f>'[2]Equipamentos  TOTAL'!$H$19*'Resumo Geral limpeza imposto cl'!F111+'Resumo Geral limpeza imposto cl'!I111*'[2]Equipamentos  TOTAL'!$I$11+'[2]Equipamentos  TOTAL'!$I$12*'Resumo Geral limpeza imposto cl'!L111+'Resumo Geral limpeza imposto cl'!O111*'[2]Equipamentos  TOTAL'!$I$13</f>
        <v>426.93</v>
      </c>
      <c r="AP111" s="67">
        <f>(I111*'[2]PRODUTOS DE LIMPEZA'!$I$36+L111*'[2]PRODUTOS DE LIMPEZA'!$I$37+O111*'[2]PRODUTOS DE LIMPEZA'!$I$38)</f>
        <v>12437.27</v>
      </c>
      <c r="AQ111" s="67">
        <f>SUM(AM111:AP111)</f>
        <v>18762.18</v>
      </c>
      <c r="AR111" s="19">
        <f>AB111*$AR$2</f>
        <v>13575.975149090909</v>
      </c>
      <c r="AS111" s="19">
        <f>AB111*$AS$2</f>
        <v>1018.1981361818181</v>
      </c>
      <c r="AT111" s="81">
        <f>AB111*$AT$2</f>
        <v>678.79875745454547</v>
      </c>
      <c r="AU111" s="19">
        <f>AB111*$AU$2</f>
        <v>135.75975149090908</v>
      </c>
      <c r="AV111" s="81">
        <f>AB111*$AV$2</f>
        <v>1696.9968936363637</v>
      </c>
      <c r="AW111" s="19">
        <f>AB111*$AW$2</f>
        <v>5430.3900596363637</v>
      </c>
      <c r="AX111" s="81">
        <f>AB111*$AX$2</f>
        <v>2036.3962723636362</v>
      </c>
      <c r="AY111" s="19">
        <f>AB111*$AY$2</f>
        <v>407.27925447272725</v>
      </c>
      <c r="AZ111" s="19">
        <f>SUM(AR111:AY111)</f>
        <v>24979.794274327272</v>
      </c>
      <c r="BA111" s="67">
        <f>$BA$2*AB111</f>
        <v>5654.3936495963635</v>
      </c>
      <c r="BB111" s="67">
        <f>$BB$2*AB111</f>
        <v>1887.0605457236361</v>
      </c>
      <c r="BC111" s="67">
        <f>$BC$2*AB111</f>
        <v>2776.2869179890909</v>
      </c>
      <c r="BD111" s="67">
        <f>SUM(BA111:BC111)</f>
        <v>10317.74111330909</v>
      </c>
      <c r="BE111" s="67">
        <f>$BE$2*AB111</f>
        <v>88.243838469090903</v>
      </c>
      <c r="BF111" s="67">
        <f>$BF$2*AB111</f>
        <v>33.93993787272727</v>
      </c>
      <c r="BG111" s="67">
        <f t="shared" si="133"/>
        <v>122.18377634181817</v>
      </c>
      <c r="BH111" s="67">
        <f>$BH$2*AB111</f>
        <v>509.09906809090904</v>
      </c>
      <c r="BI111" s="67">
        <f>$BI$2*AB111</f>
        <v>40.727925447272725</v>
      </c>
      <c r="BJ111" s="67">
        <f>$BJ$2*AB111</f>
        <v>20.363962723636362</v>
      </c>
      <c r="BK111" s="67">
        <f>$BK$2*AB111</f>
        <v>237.57956510909091</v>
      </c>
      <c r="BL111" s="67">
        <f>$BL$2*AB111</f>
        <v>88.243838469090903</v>
      </c>
      <c r="BM111" s="67">
        <f>$BM$2*AB111</f>
        <v>2918.834657054545</v>
      </c>
      <c r="BN111" s="67">
        <f>$BN$2*AB111</f>
        <v>115.39578876727272</v>
      </c>
      <c r="BO111" s="67">
        <f>SUM(BH111:BN111)</f>
        <v>3930.2448056618177</v>
      </c>
      <c r="BP111" s="67">
        <f>$BP$2*AB111</f>
        <v>5654.3936495963635</v>
      </c>
      <c r="BQ111" s="67">
        <f>$BQ$2*AB111</f>
        <v>943.53027286181805</v>
      </c>
      <c r="BR111" s="67">
        <f>$BR$2*AB111</f>
        <v>570.19095626181809</v>
      </c>
      <c r="BS111" s="67">
        <f>$BS$2*AB111</f>
        <v>224.00358995999997</v>
      </c>
      <c r="BT111" s="67">
        <f>$BT$2*AB111</f>
        <v>0</v>
      </c>
      <c r="BU111" s="67">
        <f>$BU$2*AB111</f>
        <v>2721.9830173927271</v>
      </c>
      <c r="BV111" s="67">
        <f>SUM(BP111:BU111)</f>
        <v>10114.101486072726</v>
      </c>
      <c r="BW111" s="67">
        <f>$BW$2*AB111</f>
        <v>49464.065455712735</v>
      </c>
      <c r="BX111" s="67">
        <f t="shared" si="88"/>
        <v>49464.065455712727</v>
      </c>
      <c r="BY111" s="67">
        <f t="shared" si="89"/>
        <v>172201.82680116728</v>
      </c>
      <c r="BZ111" s="67">
        <f t="shared" si="124"/>
        <v>8754.44</v>
      </c>
      <c r="CA111" s="70">
        <f t="shared" si="134"/>
        <v>5</v>
      </c>
      <c r="CB111" s="82">
        <f>CA111+7.6+1.65</f>
        <v>14.25</v>
      </c>
      <c r="CC111" s="20">
        <f>((100/((100-CB111)%)-100)*CA111)/CB111</f>
        <v>5.8309037900874632</v>
      </c>
      <c r="CD111" s="69">
        <f>((BY111+BZ111+CI111)*CC111)%</f>
        <v>10912.108851380015</v>
      </c>
      <c r="CE111" s="20">
        <f>((100/((100-CB111)%)-100)*$CF$2)/CB111</f>
        <v>8.8629737609329435</v>
      </c>
      <c r="CF111" s="73">
        <f>((BY111+BZ111+CI111)*CE111)%</f>
        <v>16586.405454097621</v>
      </c>
      <c r="CG111" s="20">
        <f>((100/((100-CB111)%)-100)*$CH$2)/CB111</f>
        <v>1.9241982507288626</v>
      </c>
      <c r="CH111" s="67">
        <f>((BY111+BZ111+CI111)*CG111)%</f>
        <v>3600.9959209554049</v>
      </c>
      <c r="CI111" s="67">
        <f t="shared" si="127"/>
        <v>6186.4000000000005</v>
      </c>
      <c r="CJ111" s="67">
        <f>BZ111+CD111+CF111+CH111+CI111</f>
        <v>46040.350226433045</v>
      </c>
      <c r="CK111" s="74">
        <f>CJ111+BY111</f>
        <v>218242.17702760032</v>
      </c>
    </row>
    <row r="112" spans="1:90" ht="15" customHeight="1">
      <c r="A112" s="104"/>
      <c r="B112" s="204"/>
      <c r="C112" s="90"/>
      <c r="D112" s="91"/>
      <c r="E112" s="17"/>
      <c r="F112" s="90"/>
      <c r="G112" s="91"/>
      <c r="H112" s="77"/>
      <c r="I112" s="90"/>
      <c r="J112" s="91"/>
      <c r="K112" s="17"/>
      <c r="L112" s="90"/>
      <c r="M112" s="91"/>
      <c r="N112" s="17"/>
      <c r="O112" s="93"/>
      <c r="P112" s="91"/>
      <c r="Q112" s="80"/>
      <c r="R112" s="105"/>
      <c r="S112" s="67"/>
      <c r="T112" s="22"/>
      <c r="U112" s="22"/>
      <c r="V112" s="22"/>
      <c r="W112" s="22"/>
      <c r="X112" s="22"/>
      <c r="Y112" s="22"/>
      <c r="Z112" s="22"/>
      <c r="AA112" s="67"/>
      <c r="AB112" s="67"/>
      <c r="AC112" s="19"/>
      <c r="AD112" s="67"/>
      <c r="AE112" s="67"/>
      <c r="AF112" s="19"/>
      <c r="AG112" s="67"/>
      <c r="AH112" s="67"/>
      <c r="AI112" s="67"/>
      <c r="AJ112" s="67"/>
      <c r="AK112" s="67"/>
      <c r="AL112" s="67"/>
      <c r="AM112" s="67"/>
      <c r="AN112" s="67"/>
      <c r="AO112" s="67"/>
      <c r="AP112" s="67"/>
      <c r="AQ112" s="67"/>
      <c r="AR112" s="19"/>
      <c r="AS112" s="19"/>
      <c r="AT112" s="81"/>
      <c r="AU112" s="19"/>
      <c r="AV112" s="81"/>
      <c r="AW112" s="19"/>
      <c r="AX112" s="81"/>
      <c r="AY112" s="19"/>
      <c r="AZ112" s="19"/>
      <c r="BA112" s="67"/>
      <c r="BB112" s="67"/>
      <c r="BC112" s="67"/>
      <c r="BD112" s="67"/>
      <c r="BE112" s="67"/>
      <c r="BF112" s="67"/>
      <c r="BG112" s="67"/>
      <c r="BH112" s="67"/>
      <c r="BI112" s="67"/>
      <c r="BJ112" s="67"/>
      <c r="BK112" s="67"/>
      <c r="BL112" s="67"/>
      <c r="BM112" s="67"/>
      <c r="BN112" s="67"/>
      <c r="BO112" s="67"/>
      <c r="BP112" s="67"/>
      <c r="BQ112" s="67"/>
      <c r="BR112" s="67"/>
      <c r="BS112" s="67"/>
      <c r="BT112" s="67"/>
      <c r="BU112" s="67"/>
      <c r="BV112" s="67"/>
      <c r="BW112" s="67"/>
      <c r="BX112" s="67"/>
      <c r="BY112" s="67"/>
      <c r="BZ112" s="67"/>
      <c r="CA112" s="70"/>
      <c r="CB112" s="82"/>
      <c r="CC112" s="20"/>
      <c r="CD112" s="69"/>
      <c r="CE112" s="20"/>
      <c r="CF112" s="73"/>
      <c r="CG112" s="20"/>
      <c r="CH112" s="67"/>
      <c r="CI112" s="67"/>
      <c r="CJ112" s="67"/>
      <c r="CK112" s="74"/>
    </row>
    <row r="113" spans="1:90" ht="15" customHeight="1" thickBot="1">
      <c r="A113" s="205"/>
      <c r="B113" s="106"/>
      <c r="C113" s="107"/>
      <c r="D113" s="108"/>
      <c r="E113" s="108"/>
      <c r="F113" s="107"/>
      <c r="G113" s="108"/>
      <c r="H113" s="109"/>
      <c r="I113" s="107"/>
      <c r="J113" s="108"/>
      <c r="K113" s="108"/>
      <c r="L113" s="107"/>
      <c r="M113" s="108"/>
      <c r="N113" s="108"/>
      <c r="O113" s="107"/>
      <c r="P113" s="108"/>
      <c r="Q113" s="108"/>
      <c r="R113" s="110"/>
      <c r="S113" s="111"/>
      <c r="T113" s="111"/>
      <c r="U113" s="111"/>
      <c r="V113" s="111"/>
      <c r="W113" s="111"/>
      <c r="X113" s="111"/>
      <c r="Y113" s="111"/>
      <c r="Z113" s="111"/>
      <c r="AA113" s="111"/>
      <c r="AB113" s="111"/>
      <c r="AC113" s="111"/>
      <c r="AD113" s="67"/>
      <c r="AE113" s="111"/>
      <c r="AF113" s="111"/>
      <c r="AG113" s="111"/>
      <c r="AH113" s="111"/>
      <c r="AI113" s="111"/>
      <c r="AJ113" s="111"/>
      <c r="AK113" s="111"/>
      <c r="AL113" s="111"/>
      <c r="AM113" s="111"/>
      <c r="AN113" s="111"/>
      <c r="AO113" s="111"/>
      <c r="AP113" s="111"/>
      <c r="AQ113" s="111"/>
      <c r="AR113" s="111"/>
      <c r="AS113" s="111"/>
      <c r="AT113" s="112"/>
      <c r="AU113" s="111"/>
      <c r="AV113" s="112"/>
      <c r="AW113" s="111"/>
      <c r="AX113" s="112"/>
      <c r="AY113" s="111"/>
      <c r="AZ113" s="111"/>
      <c r="BA113" s="111"/>
      <c r="BB113" s="111"/>
      <c r="BC113" s="111"/>
      <c r="BD113" s="111"/>
      <c r="BE113" s="111"/>
      <c r="BF113" s="111"/>
      <c r="BG113" s="111"/>
      <c r="BH113" s="111"/>
      <c r="BI113" s="111"/>
      <c r="BJ113" s="111"/>
      <c r="BK113" s="111"/>
      <c r="BL113" s="111"/>
      <c r="BM113" s="111"/>
      <c r="BN113" s="111"/>
      <c r="BO113" s="111"/>
      <c r="BP113" s="111"/>
      <c r="BQ113" s="111"/>
      <c r="BR113" s="111"/>
      <c r="BS113" s="111"/>
      <c r="BT113" s="111"/>
      <c r="BU113" s="111"/>
      <c r="BV113" s="111"/>
      <c r="BW113" s="111"/>
      <c r="BX113" s="111"/>
      <c r="BY113" s="111"/>
      <c r="BZ113" s="111"/>
      <c r="CA113" s="70"/>
      <c r="CB113" s="113"/>
      <c r="CC113" s="114"/>
      <c r="CD113" s="112"/>
      <c r="CE113" s="114"/>
      <c r="CF113" s="115"/>
      <c r="CG113" s="114"/>
      <c r="CH113" s="67"/>
      <c r="CI113" s="111"/>
      <c r="CJ113" s="111"/>
      <c r="CK113" s="116"/>
    </row>
    <row r="114" spans="1:90" ht="28.5" customHeight="1" thickBot="1">
      <c r="A114" s="117"/>
      <c r="B114" s="117"/>
      <c r="C114" s="23">
        <f>SUM(C4:C113)</f>
        <v>1</v>
      </c>
      <c r="D114" s="118"/>
      <c r="E114" s="24">
        <f>SUM(E4:E113)</f>
        <v>1571.33</v>
      </c>
      <c r="F114" s="119">
        <f>SUM(F4:F113)</f>
        <v>4</v>
      </c>
      <c r="G114" s="24"/>
      <c r="H114" s="118">
        <f>SUM(H4:H113)</f>
        <v>3840.04</v>
      </c>
      <c r="I114" s="23">
        <f>SUM(I4:I113)</f>
        <v>158</v>
      </c>
      <c r="J114" s="118"/>
      <c r="K114" s="24">
        <f>SUM(K4:K113)</f>
        <v>136949.63000000003</v>
      </c>
      <c r="L114" s="23">
        <f>SUM(L4:L113)</f>
        <v>26</v>
      </c>
      <c r="M114" s="118"/>
      <c r="N114" s="24">
        <f>SUM(N4:N113)</f>
        <v>11185.849999999999</v>
      </c>
      <c r="O114" s="23">
        <f>SUM(O4:O113)</f>
        <v>34</v>
      </c>
      <c r="P114" s="118"/>
      <c r="Q114" s="24">
        <f>SUM(Q4:Q113)</f>
        <v>7182.9900000000034</v>
      </c>
      <c r="R114" s="119">
        <f>SUM(R4:R113)</f>
        <v>223</v>
      </c>
      <c r="S114" s="24">
        <f>SUM(S4:S113)</f>
        <v>160729.84000000003</v>
      </c>
      <c r="T114" s="24">
        <f>SUM(T4:T113)</f>
        <v>0</v>
      </c>
      <c r="U114" s="24">
        <f>SUM(U4:U113)</f>
        <v>0</v>
      </c>
      <c r="V114" s="24"/>
      <c r="W114" s="24"/>
      <c r="X114" s="24"/>
      <c r="Y114" s="24"/>
      <c r="Z114" s="24"/>
      <c r="AA114" s="25">
        <f t="shared" ref="AA114:BY114" si="137">SUM(AA4:AA113)</f>
        <v>5083.1499272727287</v>
      </c>
      <c r="AB114" s="25">
        <f t="shared" si="137"/>
        <v>165812.98992727272</v>
      </c>
      <c r="AC114" s="25">
        <f t="shared" si="137"/>
        <v>0</v>
      </c>
      <c r="AD114" s="25">
        <f t="shared" si="137"/>
        <v>60813.38</v>
      </c>
      <c r="AE114" s="25">
        <f>SUM(AE4:AE113)</f>
        <v>22659.409600000006</v>
      </c>
      <c r="AF114" s="25">
        <f t="shared" si="137"/>
        <v>0</v>
      </c>
      <c r="AG114" s="25">
        <f t="shared" si="137"/>
        <v>695.76000000000045</v>
      </c>
      <c r="AH114" s="25">
        <f t="shared" si="137"/>
        <v>5259.3300000000017</v>
      </c>
      <c r="AI114" s="25">
        <f t="shared" si="137"/>
        <v>978.0200000000001</v>
      </c>
      <c r="AJ114" s="25">
        <f t="shared" si="137"/>
        <v>574.41999999999996</v>
      </c>
      <c r="AK114" s="25">
        <f t="shared" si="137"/>
        <v>774.43999999999994</v>
      </c>
      <c r="AL114" s="25">
        <f t="shared" si="137"/>
        <v>91754.759600000019</v>
      </c>
      <c r="AM114" s="25">
        <f t="shared" si="137"/>
        <v>8893.6700000000128</v>
      </c>
      <c r="AN114" s="25">
        <f>SUM(AN4:AN113)</f>
        <v>7411.6000000000013</v>
      </c>
      <c r="AO114" s="25">
        <f t="shared" si="137"/>
        <v>1075.7600000000009</v>
      </c>
      <c r="AP114" s="25">
        <f>SUM(AP4:AP113)</f>
        <v>32354.919999999991</v>
      </c>
      <c r="AQ114" s="25">
        <f t="shared" si="137"/>
        <v>49735.949999999983</v>
      </c>
      <c r="AR114" s="24">
        <f t="shared" si="137"/>
        <v>33162.597985454544</v>
      </c>
      <c r="AS114" s="24">
        <f t="shared" si="137"/>
        <v>2487.1948489090914</v>
      </c>
      <c r="AT114" s="118">
        <f t="shared" si="137"/>
        <v>1658.1298992727275</v>
      </c>
      <c r="AU114" s="24">
        <f t="shared" si="137"/>
        <v>331.62597985454545</v>
      </c>
      <c r="AV114" s="118">
        <f t="shared" si="137"/>
        <v>4145.324748181818</v>
      </c>
      <c r="AW114" s="24">
        <f t="shared" si="137"/>
        <v>13265.03919418182</v>
      </c>
      <c r="AX114" s="118">
        <f t="shared" si="137"/>
        <v>4974.3896978181829</v>
      </c>
      <c r="AY114" s="24">
        <f t="shared" si="137"/>
        <v>994.87793956363589</v>
      </c>
      <c r="AZ114" s="24">
        <f t="shared" si="137"/>
        <v>61019.180293236343</v>
      </c>
      <c r="BA114" s="24">
        <f t="shared" si="137"/>
        <v>13812.222060941807</v>
      </c>
      <c r="BB114" s="24">
        <f t="shared" si="137"/>
        <v>4609.6011199781806</v>
      </c>
      <c r="BC114" s="24">
        <f t="shared" si="137"/>
        <v>6781.7512880254581</v>
      </c>
      <c r="BD114" s="24">
        <f t="shared" si="137"/>
        <v>25203.574468945451</v>
      </c>
      <c r="BE114" s="24">
        <f t="shared" si="137"/>
        <v>215.55688690545458</v>
      </c>
      <c r="BF114" s="24">
        <f t="shared" si="137"/>
        <v>82.906494963636362</v>
      </c>
      <c r="BG114" s="24">
        <f t="shared" si="137"/>
        <v>298.46338186909099</v>
      </c>
      <c r="BH114" s="24">
        <f t="shared" si="137"/>
        <v>1243.5974244545457</v>
      </c>
      <c r="BI114" s="24">
        <f t="shared" si="137"/>
        <v>99.487793956363589</v>
      </c>
      <c r="BJ114" s="24">
        <f t="shared" si="137"/>
        <v>49.743896978181795</v>
      </c>
      <c r="BK114" s="24">
        <f t="shared" si="137"/>
        <v>580.34546474545436</v>
      </c>
      <c r="BL114" s="24">
        <f t="shared" si="137"/>
        <v>215.55688690545458</v>
      </c>
      <c r="BM114" s="24">
        <f t="shared" si="137"/>
        <v>7129.9585668727323</v>
      </c>
      <c r="BN114" s="24">
        <f t="shared" si="137"/>
        <v>281.88208287636365</v>
      </c>
      <c r="BO114" s="24">
        <f t="shared" si="137"/>
        <v>9600.5721167890915</v>
      </c>
      <c r="BP114" s="24">
        <f t="shared" si="137"/>
        <v>13812.222060941807</v>
      </c>
      <c r="BQ114" s="24">
        <f t="shared" si="137"/>
        <v>2304.8005599890903</v>
      </c>
      <c r="BR114" s="24">
        <f t="shared" si="137"/>
        <v>1392.8291153890905</v>
      </c>
      <c r="BS114" s="24">
        <f t="shared" si="137"/>
        <v>547.18286676000025</v>
      </c>
      <c r="BT114" s="24">
        <f t="shared" si="137"/>
        <v>0</v>
      </c>
      <c r="BU114" s="24">
        <f t="shared" si="137"/>
        <v>6649.1008960836352</v>
      </c>
      <c r="BV114" s="24">
        <f t="shared" si="137"/>
        <v>24706.135499163622</v>
      </c>
      <c r="BW114" s="24">
        <f>SUM(BW4:BW113)</f>
        <v>120827.92576000356</v>
      </c>
      <c r="BX114" s="24">
        <f>SUM(BX4:BX113)</f>
        <v>120827.92576000355</v>
      </c>
      <c r="BY114" s="24">
        <f t="shared" si="137"/>
        <v>428131.62528727634</v>
      </c>
      <c r="BZ114" s="26">
        <f>SUM(BZ4:BZ113)</f>
        <v>25687.370000000003</v>
      </c>
      <c r="CA114" s="120"/>
      <c r="CB114" s="120"/>
      <c r="CC114" s="27"/>
      <c r="CD114" s="118">
        <f>SUM(CD4:CD113)</f>
        <v>20866.875722474826</v>
      </c>
      <c r="CE114" s="24"/>
      <c r="CF114" s="121">
        <f>SUM(CF4:CF113)</f>
        <v>41273.491346271185</v>
      </c>
      <c r="CG114" s="122"/>
      <c r="CH114" s="24">
        <f>SUM(CH4:CH113)</f>
        <v>8960.6922001772964</v>
      </c>
      <c r="CI114" s="26">
        <f>SUM(CI4:CI113)</f>
        <v>18152.199999999983</v>
      </c>
      <c r="CJ114" s="118">
        <f>SUM(CJ4:CJ113)</f>
        <v>114940.62926892328</v>
      </c>
      <c r="CK114" s="28">
        <f>SUM(CK4:CK113)</f>
        <v>543072.25455619954</v>
      </c>
      <c r="CL114" s="123"/>
    </row>
    <row r="115" spans="1:90" ht="12.75" customHeight="1">
      <c r="A115" s="192"/>
      <c r="B115" s="178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67"/>
      <c r="AE115" s="30"/>
      <c r="AF115" s="30"/>
      <c r="AG115" s="30"/>
      <c r="AH115" s="30"/>
      <c r="AI115" s="30"/>
      <c r="AJ115" s="30"/>
      <c r="AK115" s="30"/>
      <c r="AL115" s="30"/>
      <c r="AM115" s="30"/>
      <c r="AN115" s="30"/>
      <c r="AO115" s="30"/>
      <c r="AP115" s="30"/>
      <c r="AQ115" s="30"/>
      <c r="BY115" s="173">
        <f>BY114*12</f>
        <v>5137579.5034473166</v>
      </c>
      <c r="CD115" s="30">
        <f>CD114+CF114+CH114</f>
        <v>71101.059268923302</v>
      </c>
      <c r="CL115" s="29"/>
    </row>
    <row r="116" spans="1:90" ht="12.75" customHeight="1">
      <c r="A116" s="192"/>
      <c r="I116" s="31"/>
      <c r="J116" s="4"/>
      <c r="K116" s="4"/>
      <c r="L116" s="32"/>
      <c r="M116" s="4"/>
      <c r="N116" s="4"/>
      <c r="O116" s="32"/>
      <c r="P116" s="4"/>
      <c r="Q116" s="4"/>
      <c r="AE116" s="30"/>
      <c r="CD116" s="206">
        <f>CD115*12</f>
        <v>853212.71122707962</v>
      </c>
      <c r="CE116" s="207">
        <f>CD116-'Resumo Geral limpeza imposto cd'!CD116</f>
        <v>78745.695509377518</v>
      </c>
      <c r="CH116" s="33"/>
      <c r="CI116" s="253" t="s">
        <v>161</v>
      </c>
      <c r="CJ116" s="254"/>
      <c r="CK116" s="168">
        <f>CK114*12</f>
        <v>6516867.0546743944</v>
      </c>
    </row>
    <row r="117" spans="1:90" ht="12.75" customHeight="1">
      <c r="A117" s="192"/>
      <c r="B117" s="255"/>
      <c r="C117" s="255"/>
      <c r="D117" s="255"/>
      <c r="E117" s="255"/>
      <c r="I117" s="32"/>
      <c r="J117" s="4"/>
      <c r="K117" s="4"/>
      <c r="L117" s="31"/>
      <c r="M117" s="4"/>
      <c r="N117" s="4"/>
      <c r="O117" s="4"/>
      <c r="P117" s="4"/>
      <c r="Q117" s="4"/>
      <c r="AP117" s="30"/>
      <c r="CH117" s="35"/>
      <c r="CI117" s="35"/>
    </row>
    <row r="118" spans="1:90" ht="12.75" customHeight="1">
      <c r="A118" s="192"/>
      <c r="I118" s="31"/>
      <c r="J118" s="4"/>
      <c r="K118" s="4"/>
      <c r="L118" s="31"/>
      <c r="M118" s="4"/>
      <c r="N118" s="4"/>
      <c r="O118" s="4"/>
      <c r="P118" s="4"/>
      <c r="Q118" s="4"/>
      <c r="BZ118" s="171"/>
      <c r="CI118" s="36"/>
      <c r="CK118" s="34"/>
    </row>
    <row r="119" spans="1:90" ht="12.75" customHeight="1">
      <c r="A119" s="192"/>
      <c r="B119" s="179"/>
      <c r="BY119" s="171"/>
    </row>
    <row r="120" spans="1:90" ht="12.75" customHeight="1">
      <c r="A120" s="192"/>
      <c r="B120" s="179"/>
      <c r="CD120" s="207">
        <f>CE116+'Resumo Geral apoio imposto cl'!FO91</f>
        <v>437164.2480835371</v>
      </c>
    </row>
    <row r="121" spans="1:90" ht="12.75" customHeight="1">
      <c r="A121" s="192"/>
    </row>
    <row r="122" spans="1:90" ht="12.75" customHeight="1">
      <c r="B122" s="179"/>
    </row>
    <row r="125" spans="1:90" ht="12.75" customHeight="1">
      <c r="J125" s="124"/>
    </row>
    <row r="129" spans="2:78" ht="12.75" customHeight="1">
      <c r="B129" s="256"/>
      <c r="C129" s="257"/>
      <c r="D129" s="257"/>
      <c r="E129" s="257"/>
      <c r="F129" s="257"/>
      <c r="G129" s="257"/>
      <c r="H129" s="257"/>
      <c r="I129" s="257"/>
      <c r="J129" s="257"/>
      <c r="K129" s="257"/>
      <c r="L129" s="257"/>
      <c r="M129" s="257"/>
      <c r="N129" s="257"/>
      <c r="O129" s="257"/>
      <c r="P129" s="257"/>
      <c r="Q129" s="257"/>
      <c r="R129" s="257"/>
      <c r="S129" s="257"/>
      <c r="T129" s="257"/>
      <c r="U129" s="257"/>
      <c r="V129" s="257"/>
      <c r="W129" s="257"/>
      <c r="X129" s="257"/>
      <c r="Y129" s="257"/>
      <c r="Z129" s="257"/>
      <c r="AA129" s="257"/>
      <c r="AB129" s="257"/>
      <c r="AC129" s="257"/>
      <c r="AD129" s="257"/>
      <c r="AE129" s="257"/>
      <c r="AF129" s="257"/>
      <c r="AG129" s="257"/>
      <c r="AH129" s="257"/>
      <c r="AI129" s="257"/>
      <c r="AJ129" s="257"/>
      <c r="AK129" s="257"/>
      <c r="AL129" s="257"/>
      <c r="AM129" s="257"/>
      <c r="AN129" s="257"/>
      <c r="AO129" s="257"/>
      <c r="AP129" s="257"/>
      <c r="AQ129" s="257"/>
      <c r="AR129" s="257"/>
      <c r="AS129" s="257"/>
      <c r="AT129" s="257"/>
      <c r="AU129" s="257"/>
      <c r="AV129" s="257"/>
      <c r="AW129" s="257"/>
      <c r="AX129" s="257"/>
      <c r="AY129" s="257"/>
      <c r="AZ129" s="257"/>
      <c r="BA129" s="257"/>
      <c r="BB129" s="257"/>
      <c r="BC129" s="257"/>
      <c r="BD129" s="257"/>
      <c r="BE129" s="257"/>
      <c r="BF129" s="257"/>
      <c r="BG129" s="257"/>
      <c r="BH129" s="257"/>
      <c r="BI129" s="257"/>
      <c r="BJ129" s="257"/>
      <c r="BK129" s="257"/>
      <c r="BL129" s="257"/>
      <c r="BM129" s="257"/>
      <c r="BN129" s="257"/>
      <c r="BO129" s="257"/>
      <c r="BP129" s="257"/>
      <c r="BQ129" s="257"/>
      <c r="BR129" s="257"/>
      <c r="BS129" s="257"/>
      <c r="BT129" s="257"/>
      <c r="BU129" s="257"/>
      <c r="BV129" s="257"/>
      <c r="BW129" s="257"/>
      <c r="BX129" s="257"/>
      <c r="BY129" s="257"/>
      <c r="BZ129" s="180"/>
    </row>
    <row r="130" spans="2:78" ht="12.75" customHeight="1">
      <c r="B130" s="180"/>
      <c r="C130" s="180"/>
      <c r="D130" s="37"/>
      <c r="E130" s="37"/>
      <c r="F130" s="180"/>
      <c r="G130" s="37"/>
      <c r="H130" s="37"/>
      <c r="I130" s="180"/>
      <c r="J130" s="37"/>
      <c r="K130" s="37"/>
      <c r="L130" s="180"/>
      <c r="M130" s="37"/>
      <c r="N130" s="37"/>
      <c r="O130" s="37"/>
      <c r="P130" s="37"/>
      <c r="Q130" s="37"/>
      <c r="R130" s="180"/>
      <c r="S130" s="180"/>
      <c r="T130" s="180"/>
      <c r="U130" s="180"/>
      <c r="V130" s="180"/>
      <c r="W130" s="180"/>
      <c r="X130" s="180"/>
      <c r="Y130" s="180"/>
      <c r="Z130" s="180"/>
      <c r="AA130" s="180"/>
      <c r="AB130" s="180"/>
      <c r="AC130" s="180"/>
      <c r="AD130" s="180"/>
      <c r="AE130" s="180"/>
      <c r="AF130" s="180"/>
      <c r="AG130" s="180"/>
      <c r="AH130" s="180"/>
      <c r="AI130" s="180"/>
      <c r="AJ130" s="180"/>
      <c r="AK130" s="180"/>
      <c r="AL130" s="180"/>
      <c r="AM130" s="180"/>
      <c r="AN130" s="180"/>
      <c r="AO130" s="180"/>
      <c r="AP130" s="180"/>
      <c r="AQ130" s="180"/>
      <c r="AR130" s="180"/>
      <c r="AS130" s="180"/>
      <c r="AT130" s="180"/>
      <c r="AU130" s="180"/>
      <c r="AV130" s="180"/>
      <c r="AW130" s="180"/>
      <c r="AX130" s="180"/>
      <c r="AY130" s="180"/>
      <c r="AZ130" s="180"/>
      <c r="BA130" s="180"/>
      <c r="BB130" s="180"/>
      <c r="BC130" s="180"/>
      <c r="BD130" s="180"/>
      <c r="BE130" s="180"/>
      <c r="BF130" s="180"/>
      <c r="BG130" s="180"/>
      <c r="BH130" s="180"/>
      <c r="BI130" s="180"/>
      <c r="BJ130" s="180"/>
      <c r="BK130" s="180"/>
      <c r="BL130" s="180"/>
      <c r="BM130" s="180"/>
      <c r="BN130" s="180"/>
      <c r="BO130" s="180"/>
      <c r="BP130" s="180"/>
      <c r="BQ130" s="180"/>
      <c r="BR130" s="180"/>
      <c r="BS130" s="180"/>
      <c r="BT130" s="180"/>
      <c r="BU130" s="180"/>
      <c r="BV130" s="180"/>
      <c r="BW130" s="180"/>
      <c r="BX130" s="180"/>
      <c r="BY130" s="180"/>
      <c r="BZ130" s="180"/>
    </row>
  </sheetData>
  <autoFilter ref="A3:CL112"/>
  <mergeCells count="3">
    <mergeCell ref="CI116:CJ116"/>
    <mergeCell ref="B117:E117"/>
    <mergeCell ref="B129:BY129"/>
  </mergeCells>
  <dataValidations count="2">
    <dataValidation type="list" allowBlank="1" showInputMessage="1" showErrorMessage="1" sqref="A107:A108 A4:A85 A111">
      <formula1>convenções</formula1>
    </dataValidation>
    <dataValidation type="list" allowBlank="1" showInputMessage="1" showErrorMessage="1" sqref="B4:B113">
      <formula1>cidades</formula1>
    </dataValidation>
  </dataValidations>
  <hyperlinks>
    <hyperlink ref="B4" location="'Serv. Limp. Aguas Formosa 150h '!Area_de_impressao" display="'Serv. Limp. Aguas Formosa 150h '!Area_de_impressao"/>
    <hyperlink ref="B5" location="'Serv. Limpeza 110h Aiuruoca'!Area_de_impressao" display="'Serv. Limpeza 110h Aiuruoca'!Area_de_impressao"/>
    <hyperlink ref="B6" location="'Serv. Limp. Alfenas 150h'!Area_de_impressao" display="'Serv. Limp. Alfenas 150h'!Area_de_impressao"/>
    <hyperlink ref="B7" location="'Serv. Limpeza Almenara 220'!Area_de_impressao" display="'Serv. Limpeza Almenara 220'!Area_de_impressao"/>
    <hyperlink ref="B8" location="'Serv. Limpeza 110 Andradas'!Area_de_impressao" display="'Serv. Limpeza 110 Andradas'!Area_de_impressao"/>
    <hyperlink ref="B9" location="'Serv. Limpeza 110h Araçuaí'!Area_de_impressao" display="'Serv. Limpeza 110h Araçuaí'!Area_de_impressao"/>
    <hyperlink ref="B10" location="'Serv. Limp. Araguari 150h '!Area_de_impressao" display="'Serv. Limp. Araguari 150h '!Area_de_impressao"/>
    <hyperlink ref="B11" location="'Serv. Limpeza Araxá 220 '!Area_de_impressao" display="'Serv. Limpeza Araxá 220 '!Area_de_impressao"/>
    <hyperlink ref="B12" location="'Serv. Limp Arcos  55  '!Area_de_impressao" display="'Serv. Limp Arcos  55  '!Area_de_impressao"/>
    <hyperlink ref="B13" location="'Serv. Limp.Arinos 55h '!Area_de_impressao" display="'Serv. Limp.Arinos 55h '!Area_de_impressao"/>
    <hyperlink ref="B14" location="'Serv. Limp. Barbacena 150h'!Area_de_impressao" display="'Serv. Limp. Barbacena 150h'!Area_de_impressao"/>
    <hyperlink ref="B15" location="'Serv. Limpeza Betim 220'!Area_de_impressao" display="'Serv. Limpeza Betim 220'!Area_de_impressao"/>
    <hyperlink ref="B16" location="'Serv. Limpeza 110 Boa Esperança'!Area_de_impressao" display="'Serv. Limpeza 110 Boa Esperança'!Area_de_impressao"/>
    <hyperlink ref="B17" location="'Serv. Limpeza 110 Caeté'!Area_de_impressao" display="'Serv. Limpeza 110 Caeté'!Area_de_impressao"/>
    <hyperlink ref="B18" location="'Serv. Limp. Campo Belo 150h '!Area_de_impressao" display="'Serv. Limp. Campo Belo 150h '!Area_de_impressao"/>
    <hyperlink ref="B19" location="'Serv. Limp. Capelinha 55h  '!Area_de_impressao" display="'Serv. Limp. Capelinha 55h  '!Area_de_impressao"/>
    <hyperlink ref="B20" location="'Serv. Limp. Carangola150h'!Area_de_impressao" display="'Serv. Limp. Carangola150h'!Area_de_impressao"/>
    <hyperlink ref="B21" location="'Serv. Limp. Caratinga 150h'!Area_de_impressao" display="'Serv. Limp. Caratinga 150h'!Area_de_impressao"/>
    <hyperlink ref="B22" location="'Serv. Limpeza Carmo Paran  220 '!Area_de_impressao" display="'Serv. Limpeza Carmo Paran  220 '!Area_de_impressao"/>
    <hyperlink ref="B23" location="'Serv. Limp.Carmop. de Mina55h  '!Area_de_impressao" display="'Serv. Limp.Carmop. de Mina55h  '!Area_de_impressao"/>
    <hyperlink ref="B24" location="'Serv. Limp.Cássia  150 '!Area_de_impressao" display="'Serv. Limp.Cássia  150 '!Area_de_impressao"/>
    <hyperlink ref="B25" location="'Serv. Limp. Cláudio 55h'!Area_de_impressao" display="'Serv. Limp. Cláudio 55h'!Area_de_impressao"/>
    <hyperlink ref="B26" location="'Serv. Limpeza Congonhas 220 '!Area_de_impressao" display="'Serv. Limpeza Congonhas 220 '!Area_de_impressao"/>
    <hyperlink ref="B27" location="'Serv. Limpeza Conquista 110h '!Area_de_impressao" display="'Serv. Limpeza Conquista 110h '!Area_de_impressao"/>
    <hyperlink ref="B28" location="'Serv. Limpeza Cons. Lafaiet 220'!Area_de_impressao" display="'Serv. Limpeza Cons. Lafaiet 220'!Area_de_impressao"/>
    <hyperlink ref="B29" location="'Serv. Limp Cons. Pena 55 '!Area_de_impressao" display="'Serv. Limp Cons. Pena 55 '!Area_de_impressao"/>
    <hyperlink ref="B30" location="'Serv. Limpeza Contagem 220 '!Area_de_impressao" display="'Serv. Limpeza Contagem 220 '!Area_de_impressao"/>
    <hyperlink ref="B31" location="'Serv. Limpeza Corinto 55h'!Area_de_impressao" display="'Serv. Limpeza Corinto 55h'!Area_de_impressao"/>
    <hyperlink ref="B32" location="'Serv. Limpeza Coromandel 55h '!Area_de_impressao" display="'Serv. Limpeza Coromandel 55h '!Area_de_impressao"/>
    <hyperlink ref="B33" location="'Serv. Limp. Diamantina 150h '!Area_de_impressao" display="'Serv. Limp. Diamantina 150h '!Area_de_impressao"/>
    <hyperlink ref="B34" location="'Serv. Limp. Divinópolis 150h'!Area_de_impressao" display="'Serv. Limp. Divinópolis 150h'!Area_de_impressao"/>
    <hyperlink ref="B35" location="'Serv. Limpeza Formiga 220 '!Area_de_impressao" display="'Serv. Limpeza Formiga 220 '!Area_de_impressao"/>
    <hyperlink ref="B36" location="'Serv. Limpeza Frutal 55h'!Area_de_impressao" display="'Serv. Limpeza Frutal 55h'!Area_de_impressao"/>
    <hyperlink ref="B37" location="'Serv. Limpeza 110h Gov. Valadar'!Area_de_impressao" display="'Serv. Limpeza 110h Gov. Valadar'!Area_de_impressao"/>
    <hyperlink ref="B38" location="'Serv. Limpeza Guanhães 55h'!Area_de_impressao" display="'Serv. Limpeza Guanhães 55h'!Area_de_impressao"/>
    <hyperlink ref="B39" location="'Serv. Limpeza Ibiá 55h'!Area_de_impressao" display="'Serv. Limpeza Ibiá 55h'!Area_de_impressao"/>
    <hyperlink ref="B40" location="'Serv. Limpeza Ibiraci 55h'!Area_de_impressao" display="'Serv. Limpeza Ibiraci 55h'!Area_de_impressao"/>
    <hyperlink ref="B41" location="'Serv. Limpeza Ibirité 220 '!Area_de_impressao" display="'Serv. Limpeza Ibirité 220 '!Area_de_impressao"/>
    <hyperlink ref="B42" location="'Serv. Limp. Igarape 55h'!Area_de_impressao" display="'Serv. Limp. Igarape 55h'!Area_de_impressao"/>
    <hyperlink ref="B43" location="'Serv. Limpeza Ipatinga 220  '!Area_de_impressao" display="'Serv. Limpeza Ipatinga 220  '!Area_de_impressao"/>
    <hyperlink ref="B44" location="'Serv. Limpeza 110 Itabira'!Area_de_impressao" display="'Serv. Limpeza 110 Itabira'!Area_de_impressao"/>
    <hyperlink ref="B45" location="'Serv. Limpeza Itabirito 150h  '!Area_de_impressao" display="'Serv. Limpeza Itabirito 150h  '!Area_de_impressao"/>
    <hyperlink ref="B46" location="'Serv. Limp.Itaguara 55h  '!Area_de_impressao" display="'Serv. Limp.Itaguara 55h  '!Area_de_impressao"/>
    <hyperlink ref="B47" location="'Serv. Limpeza Itajubá 150 '!Area_de_impressao" display="'Serv. Limpeza Itajubá 150 '!Area_de_impressao"/>
    <hyperlink ref="B48" location="'Serv. Limp.Itambacuri 55'!Area_de_impressao" display="'Serv. Limp.Itambacuri 55'!Area_de_impressao"/>
    <hyperlink ref="B49" location="'Serv. Limpeza Itamonte 55h '!Area_de_impressao" display="'Serv. Limpeza Itamonte 55h '!Area_de_impressao"/>
    <hyperlink ref="B50" location="'Serv. Limpeza Itaúna 220 '!Area_de_impressao" display="'Serv. Limpeza Itaúna 220 '!Area_de_impressao"/>
    <hyperlink ref="B51" location="'Serv. Limpeza Ituiutaba 150 '!Area_de_impressao" display="'Serv. Limpeza Ituiutaba 150 '!Area_de_impressao"/>
    <hyperlink ref="B52" location="'Serv. Limpeza 110 Iturama'!Area_de_impressao" display="'Serv. Limpeza 110 Iturama'!Area_de_impressao"/>
    <hyperlink ref="B53" location="'Serv. Limpeza Janaúba 220 '!Area_de_impressao" display="'Serv. Limpeza Janaúba 220 '!Area_de_impressao"/>
    <hyperlink ref="B54" location="'CARGOS Januária'!Area_de_impressao" display="'CARGOS Januária'!Area_de_impressao"/>
    <hyperlink ref="B55" location="'Serv. Limpeza João Pinhei 220  '!Area_de_impressao" display="'Serv. Limpeza João Pinhei 220  '!Area_de_impressao"/>
    <hyperlink ref="B56" location="'Serv. Limpeza Juiz de Fora 220'!Area_de_impressao" display="'Serv. Limpeza Juiz de Fora 220'!Area_de_impressao"/>
    <hyperlink ref="B57" location="'Serv. Limp. Lambari 55h  '!Area_de_impressao" display="'Serv. Limp. Lambari 55h  '!Area_de_impressao"/>
    <hyperlink ref="B58" location="'Serv. Limpeza Lavras  220'!Area_de_impressao" display="'Serv. Limpeza Lavras  220'!Area_de_impressao"/>
    <hyperlink ref="B59" location="'Serv. Limp. Luz 55h '!Area_de_impressao" display="'Serv. Limp. Luz 55h '!Area_de_impressao"/>
    <hyperlink ref="B60" location="'Serv. Limpeza 110h Machado'!Area_de_impressao" display="'Serv. Limpeza 110h Machado'!Area_de_impressao"/>
    <hyperlink ref="B61" location="'Serv. Limpeza Manga 220'!Area_de_impressao" display="'Serv. Limpeza Manga 220'!Area_de_impressao"/>
    <hyperlink ref="B62" location="'Serv. Limp. Martinho Campos 55'!Area_de_impressao" display="'Serv. Limp. Martinho Campos 55'!Area_de_impressao"/>
    <hyperlink ref="B63" location="'Serv. Limpeza Mateus Leme 220 '!Area_de_impressao" display="'Serv. Limpeza Mateus Leme 220 '!Area_de_impressao"/>
    <hyperlink ref="B64" location="'Serv. Limp. Minas Novas 55h  '!Area_de_impressao" display="'Serv. Limp. Minas Novas 55h  '!Area_de_impressao"/>
    <hyperlink ref="B65" location="'Serv. Limpeza 55 Miradouro'!Area_de_impressao" display="'Serv. Limpeza 55 Miradouro'!Area_de_impressao"/>
    <hyperlink ref="B66" location="'Serv. Limp. Miraí 55h '!Area_de_impressao" display="'Serv. Limp. Miraí 55h '!Area_de_impressao"/>
    <hyperlink ref="B67" location="'Serv. Limp. Monte Azul 55h '!Area_de_impressao" display="'Serv. Limp. Monte Azul 55h '!Area_de_impressao"/>
    <hyperlink ref="B68" location="'Serv. Limpeza Montes Claros 220'!Area_de_impressao" display="'Serv. Limpeza Montes Claros 220'!Area_de_impressao"/>
    <hyperlink ref="B69" location="'Serv. Limpeza 110h Muriaé'!Area_de_impressao" display="'Serv. Limpeza 110h Muriaé'!Area_de_impressao"/>
    <hyperlink ref="B70" location="'Serv. Limpeza Nova Lima 150  '!Area_de_impressao" display="'Serv. Limpeza Nova Lima 150  '!Area_de_impressao"/>
    <hyperlink ref="B71" location="'Serv. Limpeza Nova Ponte 150 '!Area_de_impressao" display="'Serv. Limpeza Nova Ponte 150 '!Area_de_impressao"/>
    <hyperlink ref="B72" location="'Serv. Limpeza Nova Serrana 55h'!Area_de_impressao" display="'Serv. Limpeza Nova Serrana 55h'!Area_de_impressao"/>
    <hyperlink ref="B73" location="'Serv. Limpeza 110 Oliveira'!Area_de_impressao" display="'Serv. Limpeza 110 Oliveira'!Area_de_impressao"/>
    <hyperlink ref="B74" location="'Serv. Limp. Ouro Fino 55h  '!Area_de_impressao" display="'Serv. Limp. Ouro Fino 55h  '!Area_de_impressao"/>
    <hyperlink ref="B75" location="'Serv. Limpeza Ouro Preto 220 '!Area_de_impressao" display="'Serv. Limpeza Ouro Preto 220 '!Area_de_impressao"/>
    <hyperlink ref="B76" location="'Serv. Limpeza Pará de Minas 150'!Area_de_impressao" display="'Serv. Limpeza Pará de Minas 150'!Area_de_impressao"/>
    <hyperlink ref="B77" location="'Serv. Limpeza Passos 220'!Area_de_impressao" display="'Serv. Limpeza Passos 220'!Area_de_impressao"/>
    <hyperlink ref="B78" location="'Serv. Limpeza 110h Patos de Min'!Area_de_impressao" display="'Serv. Limpeza 110h Patos de Min'!Area_de_impressao"/>
    <hyperlink ref="B79" location="'Serv. Limpeza Pedro Leopoldo220'!Area_de_impressao" display="'Serv. Limpeza Pedro Leopoldo220'!Area_de_impressao"/>
    <hyperlink ref="B80" location="'Serv. Limpeza Pitangui  55h'!Area_de_impressao" display="'Serv. Limpeza Pitangui  55h'!Area_de_impressao"/>
    <hyperlink ref="B81" location="'Serv. Limpeza Piunhi  55h '!Area_de_impressao" display="'Serv. Limpeza Piunhi  55h '!Area_de_impressao"/>
    <hyperlink ref="B82" location="'Serv. Limpeza Poço Fundo 55h '!Area_de_impressao" display="'Serv. Limpeza Poço Fundo 55h '!Area_de_impressao"/>
    <hyperlink ref="B83" location="'Serv. Limpeza Poços Caldas 220'!Area_de_impressao" display="'Serv. Limpeza Poços Caldas 220'!Area_de_impressao"/>
    <hyperlink ref="B84" location="'Serv. Limpeza Ponte Nova 150'!Area_de_impressao" display="'Serv. Limpeza Ponte Nova 150'!Area_de_impressao"/>
    <hyperlink ref="B85" location="'Serv. Limpeza 110h Porteirinha'!Area_de_impressao" display="'Serv. Limpeza 110h Porteirinha'!Area_de_impressao"/>
    <hyperlink ref="B86" location="'Serv. Limpeza Pouso Alegre 220h'!Area_de_impressao" display="'Serv. Limpeza Pouso Alegre 220h'!Area_de_impressao"/>
    <hyperlink ref="B87" location="'Serv. Limp. Resplendor 55'!Area_de_impressao" display="'Serv. Limp. Resplendor 55'!Area_de_impressao"/>
    <hyperlink ref="B88" location="'Serv. Limpeza 110 Rib das Neves'!Area_de_impressao" display="'Serv. Limpeza 110 Rib das Neves'!Area_de_impressao"/>
    <hyperlink ref="B89" location="'Serv. Limpeza 110 Sabará'!Area_de_impressao" display="'Serv. Limpeza 110 Sabará'!Area_de_impressao"/>
    <hyperlink ref="B90" location="'Serv. Limpeza 110 Sacramento'!Area_de_impressao" display="'Serv. Limpeza 110 Sacramento'!Area_de_impressao"/>
    <hyperlink ref="B91" location="'Serv. Limpeza Salinas 55'!Area_de_impressao" display="'Serv. Limpeza Salinas 55'!Area_de_impressao"/>
    <hyperlink ref="B92" location="'Serv. Limpeza Santa Rita 55 '!Area_de_impressao" display="'Serv. Limpeza Santa Rita 55 '!Area_de_impressao"/>
    <hyperlink ref="B93" location="'Serv. Limpeza Santa Vitória 55 '!Area_de_impressao" display="'Serv. Limpeza Santa Vitória 55 '!Area_de_impressao"/>
    <hyperlink ref="B94" location="'Serv. Limp. Santo Ant. do M 150'!Area_de_impressao" display="'Serv. Limp. Santo Ant. do M 150'!Area_de_impressao"/>
    <hyperlink ref="B95" location="'Serv. Limp. São Franc. 150'!Area_de_impressao" display="'Serv. Limp. São Franc. 150'!Area_de_impressao"/>
    <hyperlink ref="B96" location="'Serv. Limp. São Gonçalo Sapuc55'!Area_de_impressao" display="'Serv. Limp. São Gonçalo Sapuc55'!Area_de_impressao"/>
    <hyperlink ref="B97" location="'Serv. Limp. Saõ Joa da POnte 55'!Area_de_impressao" display="'Serv. Limp. Saõ Joa da POnte 55'!Area_de_impressao"/>
    <hyperlink ref="B98" location="'Serv. Lim São João Del Rei 220 '!Area_de_impressao" display="'Serv. Lim São João Del Rei 220 '!Area_de_impressao"/>
    <hyperlink ref="B99" location="'Serv. Limpeza 110 Sao Lourenço '!Area_de_impressao" display="'Serv. Limpeza 110 Sao Lourenço '!Area_de_impressao"/>
    <hyperlink ref="B100" location="'Serv. Limp. São Seb. Paraís 150'!Area_de_impressao" display="'Serv. Limp. São Seb. Paraís 150'!Area_de_impressao"/>
    <hyperlink ref="B101" location="'Serv. Limp. Sete Lagoas 150'!Area_de_impressao" display="'Serv. Limp. Sete Lagoas 150'!Area_de_impressao"/>
    <hyperlink ref="B102" location="'Serv. Limpeza Teóf. Otoni 220'!Area_de_impressao" display="'Serv. Limpeza Teóf. Otoni 220'!Area_de_impressao"/>
    <hyperlink ref="B103" location="'Serv. Limpeza 110 Tres Pontas'!Area_de_impressao" display="'Serv. Limpeza 110 Tres Pontas'!Area_de_impressao"/>
    <hyperlink ref="B104" location="'Serv. Limpeza 110 Tupaciguara'!Area_de_impressao" display="'Serv. Limpeza 110 Tupaciguara'!Area_de_impressao"/>
    <hyperlink ref="B105" location="'Serv. Limpeza Ubá 220'!Area_de_impressao" display="'Serv. Limpeza Ubá 220'!Area_de_impressao"/>
    <hyperlink ref="B106" location="'Serv. Limpeza 110 Uberaba'!Area_de_impressao" display="'Serv. Limpeza 110 Uberaba'!Area_de_impressao"/>
    <hyperlink ref="B107" location="'Serv. Limpeza Uberlandia 220 '!Area_de_impressao" display="'Serv. Limpeza Uberlandia 220 '!Area_de_impressao"/>
    <hyperlink ref="B108" location="'Serv. Limpeza Varginha 220'!Area_de_impressao" display="'Serv. Limpeza Varginha 220'!Area_de_impressao"/>
    <hyperlink ref="B109" location="'Serv. Limpeza Vespasiano 220'!Area_de_impressao" display="'Serv. Limpeza Vespasiano 220'!Area_de_impressao"/>
    <hyperlink ref="B110" location="'Serv. Limp. Viçosa 150'!Area_de_impressao" display="'Serv. Limp. Viçosa 150'!Area_de_impressao"/>
    <hyperlink ref="B111" location="'Enc. Limpeza BH'!Area_de_impressao" display="'Enc. Limpeza BH'!Area_de_impressao"/>
  </hyperlinks>
  <pageMargins left="0.23622047244094491" right="0.23622047244094491" top="0.19685039370078741" bottom="0.15748031496062992" header="0.11811023622047245" footer="0.11811023622047245"/>
  <pageSetup paperSize="9" scale="30" firstPageNumber="38" orientation="landscape" horizontalDpi="300" verticalDpi="300" r:id="rId1"/>
  <headerFooter alignWithMargins="0"/>
  <rowBreaks count="1" manualBreakCount="1">
    <brk id="50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</sheetPr>
  <dimension ref="A1:FW223"/>
  <sheetViews>
    <sheetView showGridLines="0" view="pageBreakPreview" zoomScaleNormal="100" zoomScaleSheetLayoutView="100" workbookViewId="0">
      <pane xSplit="2" ySplit="3" topLeftCell="FF64" activePane="bottomRight" state="frozen"/>
      <selection activeCell="FO91" sqref="FO91"/>
      <selection pane="topRight" activeCell="FO91" sqref="FO91"/>
      <selection pane="bottomLeft" activeCell="FO91" sqref="FO91"/>
      <selection pane="bottomRight" activeCell="FO91" sqref="FO91"/>
    </sheetView>
  </sheetViews>
  <sheetFormatPr defaultRowHeight="12.75" customHeight="1"/>
  <cols>
    <col min="1" max="1" width="40.42578125" style="1" bestFit="1" customWidth="1"/>
    <col min="2" max="2" width="21.5703125" style="1" bestFit="1" customWidth="1"/>
    <col min="3" max="3" width="10.7109375" style="1" customWidth="1"/>
    <col min="4" max="4" width="8" style="3" customWidth="1"/>
    <col min="5" max="5" width="9" style="3" customWidth="1"/>
    <col min="6" max="6" width="11.85546875" style="1" customWidth="1"/>
    <col min="7" max="7" width="8.140625" style="3" customWidth="1"/>
    <col min="8" max="8" width="7.85546875" style="3" customWidth="1"/>
    <col min="9" max="9" width="13.28515625" style="1" customWidth="1"/>
    <col min="10" max="10" width="7.7109375" style="3" customWidth="1"/>
    <col min="11" max="14" width="9.85546875" style="3" customWidth="1"/>
    <col min="15" max="20" width="11.28515625" style="3" customWidth="1"/>
    <col min="21" max="21" width="11" style="1" customWidth="1"/>
    <col min="22" max="22" width="6.5703125" style="3" customWidth="1"/>
    <col min="23" max="23" width="11.140625" style="3" customWidth="1"/>
    <col min="24" max="24" width="9.28515625" style="1" customWidth="1"/>
    <col min="25" max="25" width="9" style="3" customWidth="1"/>
    <col min="26" max="32" width="11.140625" style="3" customWidth="1"/>
    <col min="33" max="33" width="8.5703125" style="1" customWidth="1"/>
    <col min="34" max="34" width="7.7109375" style="3" customWidth="1"/>
    <col min="35" max="38" width="11.42578125" style="3" customWidth="1"/>
    <col min="39" max="39" width="8.85546875" style="1" customWidth="1"/>
    <col min="40" max="40" width="7.42578125" style="3" customWidth="1"/>
    <col min="41" max="47" width="13.140625" style="3" customWidth="1"/>
    <col min="48" max="48" width="10.42578125" style="1" customWidth="1"/>
    <col min="49" max="49" width="7.42578125" style="3" customWidth="1"/>
    <col min="50" max="50" width="10" style="3" customWidth="1"/>
    <col min="51" max="51" width="13.7109375" style="3" customWidth="1"/>
    <col min="52" max="52" width="10" style="3" customWidth="1"/>
    <col min="53" max="56" width="10.85546875" style="3" customWidth="1"/>
    <col min="57" max="57" width="10" style="1" customWidth="1"/>
    <col min="58" max="58" width="8" style="3" customWidth="1"/>
    <col min="59" max="59" width="8.140625" style="3" customWidth="1"/>
    <col min="60" max="65" width="13.28515625" style="3" customWidth="1"/>
    <col min="66" max="66" width="9.140625" style="1"/>
    <col min="67" max="67" width="8.140625" style="3" customWidth="1"/>
    <col min="68" max="68" width="9.85546875" style="3" customWidth="1"/>
    <col min="69" max="69" width="9" style="1" customWidth="1"/>
    <col min="70" max="70" width="7" style="3" customWidth="1"/>
    <col min="71" max="71" width="11.85546875" style="3" customWidth="1"/>
    <col min="72" max="72" width="8.140625" style="3" customWidth="1"/>
    <col min="73" max="73" width="7.28515625" style="3" customWidth="1"/>
    <col min="74" max="74" width="13.28515625" style="3" customWidth="1"/>
    <col min="75" max="75" width="8.140625" style="3" customWidth="1"/>
    <col min="76" max="76" width="7.7109375" style="3" customWidth="1"/>
    <col min="77" max="77" width="11.5703125" style="3" customWidth="1"/>
    <col min="78" max="78" width="8.140625" style="3" customWidth="1"/>
    <col min="79" max="79" width="7.7109375" style="3" customWidth="1"/>
    <col min="80" max="83" width="10.7109375" style="3" customWidth="1"/>
    <col min="84" max="84" width="10.85546875" style="3" customWidth="1"/>
    <col min="85" max="85" width="7.28515625" style="3" customWidth="1"/>
    <col min="86" max="89" width="12" style="3" customWidth="1"/>
    <col min="90" max="90" width="10.5703125" style="3" customWidth="1"/>
    <col min="91" max="91" width="6.85546875" style="3" customWidth="1"/>
    <col min="92" max="104" width="13.5703125" style="3" customWidth="1"/>
    <col min="105" max="105" width="10" style="3" customWidth="1"/>
    <col min="106" max="106" width="6.85546875" style="3" customWidth="1"/>
    <col min="107" max="107" width="12.28515625" style="3" customWidth="1"/>
    <col min="108" max="108" width="7.7109375" style="1" customWidth="1"/>
    <col min="109" max="109" width="11.42578125" style="1" customWidth="1"/>
    <col min="110" max="110" width="14.140625" style="1" customWidth="1"/>
    <col min="111" max="111" width="13.5703125" style="1" customWidth="1"/>
    <col min="112" max="113" width="10" style="1" customWidth="1"/>
    <col min="114" max="114" width="12.140625" style="1" customWidth="1"/>
    <col min="115" max="116" width="13.140625" style="1" customWidth="1"/>
    <col min="117" max="118" width="13" style="1" customWidth="1"/>
    <col min="119" max="119" width="16.7109375" style="1" customWidth="1"/>
    <col min="120" max="120" width="17" style="1" customWidth="1"/>
    <col min="121" max="129" width="13" style="1" customWidth="1"/>
    <col min="130" max="131" width="13.28515625" style="1" customWidth="1"/>
    <col min="132" max="132" width="13" style="1" customWidth="1"/>
    <col min="133" max="133" width="9.85546875" style="1" customWidth="1"/>
    <col min="134" max="134" width="9.7109375" style="1" customWidth="1"/>
    <col min="135" max="135" width="8.42578125" style="1" customWidth="1"/>
    <col min="136" max="136" width="10.7109375" style="1" customWidth="1"/>
    <col min="137" max="137" width="11.140625" style="1" customWidth="1"/>
    <col min="138" max="138" width="10" style="1" customWidth="1"/>
    <col min="139" max="139" width="9.42578125" style="1" customWidth="1"/>
    <col min="140" max="140" width="10.5703125" style="1" customWidth="1"/>
    <col min="141" max="143" width="12" style="1" customWidth="1"/>
    <col min="144" max="144" width="15.28515625" style="1" customWidth="1"/>
    <col min="145" max="145" width="13.42578125" style="1" customWidth="1"/>
    <col min="146" max="146" width="15.7109375" style="1" customWidth="1"/>
    <col min="147" max="147" width="17.140625" style="1" customWidth="1"/>
    <col min="148" max="148" width="14.7109375" style="1" customWidth="1"/>
    <col min="149" max="160" width="12" style="1" customWidth="1"/>
    <col min="161" max="161" width="15.28515625" style="1" customWidth="1"/>
    <col min="162" max="162" width="13.42578125" style="1" customWidth="1"/>
    <col min="163" max="164" width="12" style="1" customWidth="1"/>
    <col min="165" max="165" width="16.28515625" style="1" customWidth="1"/>
    <col min="166" max="166" width="13.5703125" style="1" customWidth="1"/>
    <col min="167" max="168" width="9.28515625" style="5" customWidth="1"/>
    <col min="169" max="169" width="9.28515625" style="1" customWidth="1"/>
    <col min="170" max="170" width="10.85546875" style="1" customWidth="1"/>
    <col min="171" max="171" width="12.5703125" style="1" customWidth="1"/>
    <col min="172" max="172" width="10.5703125" style="1" customWidth="1"/>
    <col min="173" max="173" width="8" style="1" customWidth="1"/>
    <col min="174" max="174" width="10.140625" style="6" customWidth="1"/>
    <col min="175" max="175" width="13.5703125" style="6" customWidth="1"/>
    <col min="176" max="176" width="11" style="1" customWidth="1"/>
    <col min="177" max="177" width="13" style="1" customWidth="1"/>
    <col min="178" max="178" width="14" style="7" bestFit="1" customWidth="1"/>
    <col min="179" max="179" width="12" style="1" bestFit="1" customWidth="1"/>
    <col min="180" max="16384" width="9.140625" style="1"/>
  </cols>
  <sheetData>
    <row r="1" spans="1:177" ht="12.75" customHeight="1">
      <c r="B1" s="2"/>
      <c r="K1" s="4"/>
    </row>
    <row r="2" spans="1:177" s="127" customFormat="1" ht="12.75" customHeight="1" thickBot="1">
      <c r="D2" s="128"/>
      <c r="E2" s="128"/>
      <c r="G2" s="128"/>
      <c r="H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V2" s="128"/>
      <c r="W2" s="128"/>
      <c r="Y2" s="128"/>
      <c r="Z2" s="128"/>
      <c r="AA2" s="128"/>
      <c r="AB2" s="128"/>
      <c r="AC2" s="128"/>
      <c r="AD2" s="128"/>
      <c r="AE2" s="128"/>
      <c r="AF2" s="128"/>
      <c r="AH2" s="128"/>
      <c r="AI2" s="128"/>
      <c r="AJ2" s="128"/>
      <c r="AK2" s="128"/>
      <c r="AL2" s="128"/>
      <c r="AN2" s="128"/>
      <c r="AO2" s="128"/>
      <c r="AP2" s="128"/>
      <c r="AQ2" s="128"/>
      <c r="AR2" s="128"/>
      <c r="AS2" s="128"/>
      <c r="AT2" s="128"/>
      <c r="AU2" s="128"/>
      <c r="AW2" s="128"/>
      <c r="AX2" s="128"/>
      <c r="AY2" s="128"/>
      <c r="AZ2" s="128"/>
      <c r="BA2" s="128"/>
      <c r="BB2" s="128"/>
      <c r="BC2" s="128"/>
      <c r="BD2" s="128"/>
      <c r="BF2" s="128"/>
      <c r="BG2" s="128"/>
      <c r="BH2" s="128"/>
      <c r="BI2" s="128"/>
      <c r="BJ2" s="128"/>
      <c r="BK2" s="128"/>
      <c r="BL2" s="128"/>
      <c r="BM2" s="128"/>
      <c r="BO2" s="128"/>
      <c r="BP2" s="128"/>
      <c r="BR2" s="128"/>
      <c r="BS2" s="128"/>
      <c r="BT2" s="128"/>
      <c r="BU2" s="128"/>
      <c r="BV2" s="128"/>
      <c r="BW2" s="128"/>
      <c r="BX2" s="128"/>
      <c r="BY2" s="128"/>
      <c r="BZ2" s="128"/>
      <c r="CA2" s="128"/>
      <c r="CB2" s="128"/>
      <c r="CC2" s="128"/>
      <c r="CD2" s="128"/>
      <c r="CE2" s="128"/>
      <c r="CF2" s="128"/>
      <c r="CG2" s="128"/>
      <c r="CH2" s="128"/>
      <c r="CI2" s="128"/>
      <c r="CJ2" s="128"/>
      <c r="CK2" s="128"/>
      <c r="CL2" s="128"/>
      <c r="CM2" s="128"/>
      <c r="CN2" s="128"/>
      <c r="CO2" s="128"/>
      <c r="CP2" s="128"/>
      <c r="CQ2" s="128"/>
      <c r="CR2" s="128"/>
      <c r="CS2" s="128"/>
      <c r="CT2" s="128"/>
      <c r="CU2" s="128"/>
      <c r="CV2" s="128"/>
      <c r="CW2" s="128"/>
      <c r="CX2" s="128"/>
      <c r="CY2" s="128"/>
      <c r="CZ2" s="128"/>
      <c r="DA2" s="128"/>
      <c r="DB2" s="128"/>
      <c r="DC2" s="128"/>
      <c r="DF2" s="129">
        <f>30%</f>
        <v>0.3</v>
      </c>
      <c r="DG2" s="130">
        <f>0.2*788</f>
        <v>157.60000000000002</v>
      </c>
      <c r="DR2" s="130">
        <f>[1]Parâmetro!C152</f>
        <v>3.12</v>
      </c>
      <c r="EC2" s="131">
        <f>'[1]BASE COMPOSIÇÃO MÓDULOS 4 E 5'!C5</f>
        <v>0.2</v>
      </c>
      <c r="ED2" s="131">
        <f>'[1]BASE COMPOSIÇÃO MÓDULOS 4 E 5'!C6</f>
        <v>1.4999999999999999E-2</v>
      </c>
      <c r="EE2" s="131">
        <f>'[1]BASE COMPOSIÇÃO MÓDULOS 4 E 5'!C7</f>
        <v>0.01</v>
      </c>
      <c r="EF2" s="131">
        <f>'[1]BASE COMPOSIÇÃO MÓDULOS 4 E 5'!C8</f>
        <v>2E-3</v>
      </c>
      <c r="EG2" s="131">
        <f>'[1]BASE COMPOSIÇÃO MÓDULOS 4 E 5'!C9</f>
        <v>2.5000000000000001E-2</v>
      </c>
      <c r="EH2" s="131">
        <f>'[1]BASE COMPOSIÇÃO MÓDULOS 4 E 5'!C10</f>
        <v>0.08</v>
      </c>
      <c r="EI2" s="132">
        <f>'[1]BASE COMPOSIÇÃO MÓDULOS 4 E 5'!C11</f>
        <v>0.03</v>
      </c>
      <c r="EJ2" s="131">
        <f>'[1]BASE COMPOSIÇÃO MÓDULOS 4 E 5'!C12</f>
        <v>6.0000000000000001E-3</v>
      </c>
      <c r="EK2" s="133">
        <f>SUM(EC2:EJ2)</f>
        <v>0.3680000000000001</v>
      </c>
      <c r="EL2" s="133">
        <f>'[1]BASE COMPOSIÇÃO MÓDULOS 4 E 5'!C16</f>
        <v>8.3299999999999999E-2</v>
      </c>
      <c r="EM2" s="133">
        <f>'[1]BASE COMPOSIÇÃO MÓDULOS 4 E 5'!C17</f>
        <v>2.7799999999999998E-2</v>
      </c>
      <c r="EN2" s="133">
        <f>'[1]BASE COMPOSIÇÃO MÓDULOS 4 E 5'!C19</f>
        <v>4.0899999999999999E-2</v>
      </c>
      <c r="EO2" s="133">
        <f>SUM(EL2:EN2)</f>
        <v>0.152</v>
      </c>
      <c r="EP2" s="133">
        <f>'[1]BASE COMPOSIÇÃO MÓDULOS 4 E 5'!C23</f>
        <v>1.2999999999999999E-3</v>
      </c>
      <c r="EQ2" s="133">
        <f>'[1]BASE COMPOSIÇÃO MÓDULOS 4 E 5'!C24</f>
        <v>5.0000000000000001E-4</v>
      </c>
      <c r="ER2" s="133">
        <f>SUM(EP2:EQ2)</f>
        <v>1.8E-3</v>
      </c>
      <c r="ES2" s="133">
        <f>'[1]BASE COMPOSIÇÃO MÓDULOS 4 E 5'!C28</f>
        <v>7.4999999999999997E-3</v>
      </c>
      <c r="ET2" s="133">
        <f>'[1]BASE COMPOSIÇÃO MÓDULOS 4 E 5'!C29</f>
        <v>5.9999999999999995E-4</v>
      </c>
      <c r="EU2" s="133">
        <f>'[1]BASE COMPOSIÇÃO MÓDULOS 4 E 5'!C30</f>
        <v>2.9999999999999997E-4</v>
      </c>
      <c r="EV2" s="133">
        <f>'[1]BASE COMPOSIÇÃO MÓDULOS 4 E 5'!C31</f>
        <v>3.5000000000000001E-3</v>
      </c>
      <c r="EW2" s="133">
        <f>'[1]BASE COMPOSIÇÃO MÓDULOS 4 E 5'!C32</f>
        <v>1.2999999999999999E-3</v>
      </c>
      <c r="EX2" s="133">
        <f>'[1]BASE COMPOSIÇÃO MÓDULOS 4 E 5'!C33</f>
        <v>4.2999999999999997E-2</v>
      </c>
      <c r="EY2" s="133">
        <f>'[1]BASE COMPOSIÇÃO MÓDULOS 4 E 5'!C34</f>
        <v>1.6999999999999999E-3</v>
      </c>
      <c r="EZ2" s="133">
        <f>SUM(ES2:EY2)</f>
        <v>5.79E-2</v>
      </c>
      <c r="FA2" s="133">
        <f>'[1]BASE COMPOSIÇÃO MÓDULOS 4 E 5'!C38</f>
        <v>8.3299999999999999E-2</v>
      </c>
      <c r="FB2" s="133">
        <f>'[1]BASE COMPOSIÇÃO MÓDULOS 4 E 5'!C39</f>
        <v>1.3899999999999999E-2</v>
      </c>
      <c r="FC2" s="133">
        <f>'[1]BASE COMPOSIÇÃO MÓDULOS 4 E 5'!C40</f>
        <v>8.3999999999999995E-3</v>
      </c>
      <c r="FD2" s="133">
        <f>'[1]BASE COMPOSIÇÃO MÓDULOS 4 E 5'!C41</f>
        <v>3.3E-3</v>
      </c>
      <c r="FE2" s="133">
        <f>'[1]BASE COMPOSIÇÃO MÓDULOS 4 E 5'!C42</f>
        <v>0</v>
      </c>
      <c r="FF2" s="133">
        <f>'[1]BASE COMPOSIÇÃO MÓDULOS 4 E 5'!C44</f>
        <v>4.0099999999999997E-2</v>
      </c>
      <c r="FG2" s="133">
        <f>SUM(FA2:FF2)</f>
        <v>0.14899999999999999</v>
      </c>
      <c r="FH2" s="133">
        <f>FG2+EZ2+ER2+EO2+EK2</f>
        <v>0.72870000000000013</v>
      </c>
      <c r="FI2" s="133"/>
      <c r="FJ2" s="134">
        <f>'[1]BASE COMPOSIÇÃO MÓDULOS 4 E 5'!B58</f>
        <v>206.27</v>
      </c>
      <c r="FK2" s="135"/>
      <c r="FL2" s="135"/>
      <c r="FM2" s="131"/>
      <c r="FN2" s="131"/>
      <c r="FO2" s="131"/>
      <c r="FP2" s="136">
        <f>'[1]BASE COMPOSIÇÃO MÓDULOS 4 E 5'!B60</f>
        <v>7.6</v>
      </c>
      <c r="FQ2" s="136"/>
      <c r="FR2" s="136">
        <f>'[1]BASE COMPOSIÇÃO MÓDULOS 4 E 5'!B61</f>
        <v>1.65</v>
      </c>
      <c r="FS2" s="134">
        <f>'[1]BASE COMPOSIÇÃO MÓDULOS 4 E 5'!B66</f>
        <v>145.76</v>
      </c>
    </row>
    <row r="3" spans="1:177" s="16" customFormat="1" ht="63" customHeight="1" thickBot="1">
      <c r="A3" s="137" t="s">
        <v>0</v>
      </c>
      <c r="B3" s="138" t="s">
        <v>1</v>
      </c>
      <c r="C3" s="8" t="str">
        <f>[1]CCT!E7</f>
        <v>Almoxarife - 220 h</v>
      </c>
      <c r="D3" s="8" t="s">
        <v>2</v>
      </c>
      <c r="E3" s="8" t="s">
        <v>3</v>
      </c>
      <c r="F3" s="8" t="str">
        <f>[1]CCT!G7</f>
        <v>Ascensorista - 150 h</v>
      </c>
      <c r="G3" s="8" t="s">
        <v>2</v>
      </c>
      <c r="H3" s="8" t="s">
        <v>3</v>
      </c>
      <c r="I3" s="9" t="str">
        <f>[1]CCT!I7</f>
        <v>Auxiliar de Cadastro e Expedição- 220 h</v>
      </c>
      <c r="J3" s="8" t="s">
        <v>2</v>
      </c>
      <c r="K3" s="8" t="s">
        <v>3</v>
      </c>
      <c r="L3" s="8" t="s">
        <v>84</v>
      </c>
      <c r="M3" s="8" t="s">
        <v>2</v>
      </c>
      <c r="N3" s="8" t="s">
        <v>3</v>
      </c>
      <c r="O3" s="8" t="s">
        <v>85</v>
      </c>
      <c r="P3" s="8" t="s">
        <v>2</v>
      </c>
      <c r="Q3" s="8" t="s">
        <v>3</v>
      </c>
      <c r="R3" s="8" t="s">
        <v>86</v>
      </c>
      <c r="S3" s="8" t="s">
        <v>2</v>
      </c>
      <c r="T3" s="8" t="s">
        <v>3</v>
      </c>
      <c r="U3" s="9" t="str">
        <f>[1]CCT!Q7</f>
        <v>Carregador - 220 h</v>
      </c>
      <c r="V3" s="8" t="s">
        <v>2</v>
      </c>
      <c r="W3" s="8" t="s">
        <v>3</v>
      </c>
      <c r="X3" s="9" t="str">
        <f>[1]CCT!S7</f>
        <v>Copeiro - 220 h</v>
      </c>
      <c r="Y3" s="8" t="s">
        <v>2</v>
      </c>
      <c r="Z3" s="8" t="s">
        <v>3</v>
      </c>
      <c r="AA3" s="8" t="s">
        <v>87</v>
      </c>
      <c r="AB3" s="8" t="s">
        <v>2</v>
      </c>
      <c r="AC3" s="8" t="s">
        <v>3</v>
      </c>
      <c r="AD3" s="8" t="s">
        <v>88</v>
      </c>
      <c r="AE3" s="8" t="s">
        <v>2</v>
      </c>
      <c r="AF3" s="8" t="s">
        <v>3</v>
      </c>
      <c r="AG3" s="9" t="str">
        <f>[1]CCT!Y7</f>
        <v>Digitador - 150 h</v>
      </c>
      <c r="AH3" s="8" t="s">
        <v>2</v>
      </c>
      <c r="AI3" s="8" t="s">
        <v>3</v>
      </c>
      <c r="AJ3" s="8" t="s">
        <v>89</v>
      </c>
      <c r="AK3" s="8" t="s">
        <v>2</v>
      </c>
      <c r="AL3" s="8" t="s">
        <v>3</v>
      </c>
      <c r="AM3" s="10" t="str">
        <f>[1]CCT!AC7</f>
        <v>Garçom - 220 h</v>
      </c>
      <c r="AN3" s="8" t="s">
        <v>2</v>
      </c>
      <c r="AO3" s="8" t="s">
        <v>3</v>
      </c>
      <c r="AP3" s="8" t="s">
        <v>90</v>
      </c>
      <c r="AQ3" s="8" t="s">
        <v>2</v>
      </c>
      <c r="AR3" s="8" t="s">
        <v>3</v>
      </c>
      <c r="AS3" s="8" t="s">
        <v>91</v>
      </c>
      <c r="AT3" s="8" t="s">
        <v>2</v>
      </c>
      <c r="AU3" s="8" t="s">
        <v>3</v>
      </c>
      <c r="AV3" s="10" t="str">
        <f>[1]CCT!AI7</f>
        <v>Manobrista - 220 h</v>
      </c>
      <c r="AW3" s="8" t="s">
        <v>2</v>
      </c>
      <c r="AX3" s="8" t="s">
        <v>3</v>
      </c>
      <c r="AY3" s="8" t="s">
        <v>92</v>
      </c>
      <c r="AZ3" s="8" t="s">
        <v>2</v>
      </c>
      <c r="BA3" s="8" t="s">
        <v>3</v>
      </c>
      <c r="BB3" s="8" t="s">
        <v>93</v>
      </c>
      <c r="BC3" s="8" t="s">
        <v>2</v>
      </c>
      <c r="BD3" s="8" t="s">
        <v>3</v>
      </c>
      <c r="BE3" s="10" t="str">
        <f>[1]CCT!AO7</f>
        <v>Operador de Máquina Reprográfica - 220 h</v>
      </c>
      <c r="BF3" s="8" t="s">
        <v>2</v>
      </c>
      <c r="BG3" s="8" t="s">
        <v>3</v>
      </c>
      <c r="BH3" s="8" t="s">
        <v>94</v>
      </c>
      <c r="BI3" s="8" t="s">
        <v>2</v>
      </c>
      <c r="BJ3" s="8" t="s">
        <v>3</v>
      </c>
      <c r="BK3" s="8" t="s">
        <v>95</v>
      </c>
      <c r="BL3" s="8" t="s">
        <v>2</v>
      </c>
      <c r="BM3" s="8" t="s">
        <v>3</v>
      </c>
      <c r="BN3" s="10" t="s">
        <v>96</v>
      </c>
      <c r="BO3" s="8" t="s">
        <v>2</v>
      </c>
      <c r="BP3" s="8" t="s">
        <v>3</v>
      </c>
      <c r="BQ3" s="10" t="s">
        <v>97</v>
      </c>
      <c r="BR3" s="8" t="s">
        <v>2</v>
      </c>
      <c r="BS3" s="8" t="s">
        <v>3</v>
      </c>
      <c r="BT3" s="10" t="s">
        <v>98</v>
      </c>
      <c r="BU3" s="8" t="s">
        <v>2</v>
      </c>
      <c r="BV3" s="8" t="s">
        <v>3</v>
      </c>
      <c r="BW3" s="10" t="s">
        <v>99</v>
      </c>
      <c r="BX3" s="8" t="s">
        <v>2</v>
      </c>
      <c r="BY3" s="8" t="s">
        <v>3</v>
      </c>
      <c r="BZ3" s="10" t="s">
        <v>100</v>
      </c>
      <c r="CA3" s="8" t="s">
        <v>2</v>
      </c>
      <c r="CB3" s="8" t="s">
        <v>3</v>
      </c>
      <c r="CC3" s="8" t="s">
        <v>101</v>
      </c>
      <c r="CD3" s="8" t="s">
        <v>2</v>
      </c>
      <c r="CE3" s="8" t="s">
        <v>3</v>
      </c>
      <c r="CF3" s="10" t="str">
        <f>[1]CCT!BG7</f>
        <v>Supervisor de Manutenção de Veículos - 220 h</v>
      </c>
      <c r="CG3" s="8" t="s">
        <v>2</v>
      </c>
      <c r="CH3" s="8" t="s">
        <v>3</v>
      </c>
      <c r="CI3" s="8" t="s">
        <v>102</v>
      </c>
      <c r="CJ3" s="8" t="s">
        <v>2</v>
      </c>
      <c r="CK3" s="8" t="s">
        <v>3</v>
      </c>
      <c r="CL3" s="10" t="s">
        <v>103</v>
      </c>
      <c r="CM3" s="8" t="s">
        <v>2</v>
      </c>
      <c r="CN3" s="8" t="s">
        <v>3</v>
      </c>
      <c r="CO3" s="10" t="s">
        <v>104</v>
      </c>
      <c r="CP3" s="8" t="s">
        <v>2</v>
      </c>
      <c r="CQ3" s="8" t="s">
        <v>3</v>
      </c>
      <c r="CR3" s="10" t="s">
        <v>105</v>
      </c>
      <c r="CS3" s="8" t="s">
        <v>2</v>
      </c>
      <c r="CT3" s="8" t="s">
        <v>3</v>
      </c>
      <c r="CU3" s="10" t="s">
        <v>106</v>
      </c>
      <c r="CV3" s="8" t="s">
        <v>2</v>
      </c>
      <c r="CW3" s="8" t="s">
        <v>3</v>
      </c>
      <c r="CX3" s="8" t="s">
        <v>107</v>
      </c>
      <c r="CY3" s="8" t="s">
        <v>2</v>
      </c>
      <c r="CZ3" s="8" t="s">
        <v>3</v>
      </c>
      <c r="DA3" s="10" t="str">
        <f>[1]CCT!BU7</f>
        <v>Telefonista - 150 h</v>
      </c>
      <c r="DB3" s="8" t="s">
        <v>2</v>
      </c>
      <c r="DC3" s="10" t="s">
        <v>3</v>
      </c>
      <c r="DD3" s="10" t="s">
        <v>3</v>
      </c>
      <c r="DE3" s="11" t="s">
        <v>108</v>
      </c>
      <c r="DF3" s="11" t="s">
        <v>4</v>
      </c>
      <c r="DG3" s="11" t="s">
        <v>5</v>
      </c>
      <c r="DH3" s="11" t="s">
        <v>6</v>
      </c>
      <c r="DI3" s="11" t="s">
        <v>7</v>
      </c>
      <c r="DJ3" s="11" t="s">
        <v>8</v>
      </c>
      <c r="DK3" s="11" t="s">
        <v>109</v>
      </c>
      <c r="DL3" s="11" t="s">
        <v>9</v>
      </c>
      <c r="DM3" s="12" t="s">
        <v>110</v>
      </c>
      <c r="DN3" s="11" t="s">
        <v>111</v>
      </c>
      <c r="DO3" s="11" t="s">
        <v>112</v>
      </c>
      <c r="DP3" s="11" t="s">
        <v>113</v>
      </c>
      <c r="DQ3" s="11" t="s">
        <v>114</v>
      </c>
      <c r="DR3" s="11" t="s">
        <v>10</v>
      </c>
      <c r="DS3" s="11" t="s">
        <v>11</v>
      </c>
      <c r="DT3" s="11" t="s">
        <v>12</v>
      </c>
      <c r="DU3" s="11" t="s">
        <v>13</v>
      </c>
      <c r="DV3" s="11" t="s">
        <v>115</v>
      </c>
      <c r="DW3" s="12" t="s">
        <v>116</v>
      </c>
      <c r="DX3" s="11" t="s">
        <v>117</v>
      </c>
      <c r="DY3" s="11" t="s">
        <v>14</v>
      </c>
      <c r="DZ3" s="11" t="s">
        <v>15</v>
      </c>
      <c r="EA3" s="11" t="s">
        <v>118</v>
      </c>
      <c r="EB3" s="12" t="s">
        <v>119</v>
      </c>
      <c r="EC3" s="11" t="s">
        <v>16</v>
      </c>
      <c r="ED3" s="9" t="s">
        <v>17</v>
      </c>
      <c r="EE3" s="9" t="s">
        <v>18</v>
      </c>
      <c r="EF3" s="9" t="s">
        <v>19</v>
      </c>
      <c r="EG3" s="9" t="s">
        <v>20</v>
      </c>
      <c r="EH3" s="9" t="s">
        <v>21</v>
      </c>
      <c r="EI3" s="9" t="s">
        <v>22</v>
      </c>
      <c r="EJ3" s="9" t="s">
        <v>23</v>
      </c>
      <c r="EK3" s="13" t="s">
        <v>120</v>
      </c>
      <c r="EL3" s="9" t="s">
        <v>24</v>
      </c>
      <c r="EM3" s="9" t="s">
        <v>25</v>
      </c>
      <c r="EN3" s="9" t="s">
        <v>121</v>
      </c>
      <c r="EO3" s="13" t="s">
        <v>122</v>
      </c>
      <c r="EP3" s="9" t="s">
        <v>26</v>
      </c>
      <c r="EQ3" s="9" t="s">
        <v>27</v>
      </c>
      <c r="ER3" s="13" t="s">
        <v>123</v>
      </c>
      <c r="ES3" s="9" t="s">
        <v>28</v>
      </c>
      <c r="ET3" s="9" t="s">
        <v>29</v>
      </c>
      <c r="EU3" s="9" t="s">
        <v>124</v>
      </c>
      <c r="EV3" s="9" t="s">
        <v>125</v>
      </c>
      <c r="EW3" s="9" t="s">
        <v>126</v>
      </c>
      <c r="EX3" s="9" t="s">
        <v>127</v>
      </c>
      <c r="EY3" s="9" t="s">
        <v>128</v>
      </c>
      <c r="EZ3" s="13" t="s">
        <v>129</v>
      </c>
      <c r="FA3" s="9" t="s">
        <v>130</v>
      </c>
      <c r="FB3" s="9" t="s">
        <v>30</v>
      </c>
      <c r="FC3" s="9" t="s">
        <v>31</v>
      </c>
      <c r="FD3" s="9" t="s">
        <v>32</v>
      </c>
      <c r="FE3" s="9" t="s">
        <v>131</v>
      </c>
      <c r="FF3" s="9" t="s">
        <v>33</v>
      </c>
      <c r="FG3" s="13" t="s">
        <v>132</v>
      </c>
      <c r="FH3" s="13" t="s">
        <v>133</v>
      </c>
      <c r="FI3" s="13" t="s">
        <v>134</v>
      </c>
      <c r="FJ3" s="9" t="s">
        <v>135</v>
      </c>
      <c r="FK3" s="14" t="s">
        <v>34</v>
      </c>
      <c r="FL3" s="14" t="s">
        <v>35</v>
      </c>
      <c r="FM3" s="9" t="s">
        <v>36</v>
      </c>
      <c r="FN3" s="9" t="s">
        <v>37</v>
      </c>
      <c r="FO3" s="9" t="s">
        <v>38</v>
      </c>
      <c r="FP3" s="9" t="s">
        <v>39</v>
      </c>
      <c r="FQ3" s="9" t="s">
        <v>40</v>
      </c>
      <c r="FR3" s="9" t="s">
        <v>41</v>
      </c>
      <c r="FS3" s="9" t="s">
        <v>42</v>
      </c>
      <c r="FT3" s="15" t="s">
        <v>136</v>
      </c>
      <c r="FU3" s="15" t="str">
        <f>'[6]Anexo X'!A97</f>
        <v>TOTAL GERAL GLOBAL</v>
      </c>
    </row>
    <row r="4" spans="1:177" ht="15" customHeight="1">
      <c r="A4" s="139" t="str">
        <f>[1]CCT!D11</f>
        <v>Região de Teófilo Otoni</v>
      </c>
      <c r="B4" s="140" t="str">
        <f>[1]CCT!C11</f>
        <v>Almenara</v>
      </c>
      <c r="C4" s="141"/>
      <c r="D4" s="17"/>
      <c r="E4" s="17">
        <f t="shared" ref="E4:E84" si="0">C4*D4</f>
        <v>0</v>
      </c>
      <c r="F4" s="18"/>
      <c r="G4" s="17"/>
      <c r="H4" s="17">
        <f>F4*G4</f>
        <v>0</v>
      </c>
      <c r="I4" s="18"/>
      <c r="J4" s="17"/>
      <c r="K4" s="17">
        <f>I4*J4</f>
        <v>0</v>
      </c>
      <c r="L4" s="17"/>
      <c r="M4" s="17"/>
      <c r="N4" s="17"/>
      <c r="O4" s="17"/>
      <c r="P4" s="17"/>
      <c r="Q4" s="17"/>
      <c r="R4" s="17"/>
      <c r="S4" s="17"/>
      <c r="T4" s="17"/>
      <c r="U4" s="18"/>
      <c r="V4" s="17"/>
      <c r="W4" s="17">
        <f t="shared" ref="W4:W84" si="1">U4*V4</f>
        <v>0</v>
      </c>
      <c r="X4" s="18"/>
      <c r="Y4" s="17"/>
      <c r="Z4" s="17">
        <f t="shared" ref="Z4:Z84" si="2">X4*Y4</f>
        <v>0</v>
      </c>
      <c r="AA4" s="17"/>
      <c r="AB4" s="17"/>
      <c r="AC4" s="17"/>
      <c r="AD4" s="17"/>
      <c r="AE4" s="17"/>
      <c r="AF4" s="17"/>
      <c r="AG4" s="18"/>
      <c r="AH4" s="17"/>
      <c r="AI4" s="17">
        <f t="shared" ref="AI4:AI84" si="3">AG4*AH4</f>
        <v>0</v>
      </c>
      <c r="AJ4" s="17"/>
      <c r="AK4" s="17"/>
      <c r="AL4" s="17"/>
      <c r="AM4" s="18"/>
      <c r="AN4" s="17"/>
      <c r="AO4" s="17">
        <f t="shared" ref="AO4:AO84" si="4">AM4*AN4</f>
        <v>0</v>
      </c>
      <c r="AP4" s="17"/>
      <c r="AQ4" s="17"/>
      <c r="AR4" s="17"/>
      <c r="AS4" s="17"/>
      <c r="AT4" s="17"/>
      <c r="AU4" s="17"/>
      <c r="AV4" s="18"/>
      <c r="AW4" s="17"/>
      <c r="AX4" s="17">
        <f t="shared" ref="AX4:AX84" si="5">AV4*AW4</f>
        <v>0</v>
      </c>
      <c r="AY4" s="17"/>
      <c r="AZ4" s="17"/>
      <c r="BA4" s="17"/>
      <c r="BB4" s="141"/>
      <c r="BC4" s="17"/>
      <c r="BD4" s="17"/>
      <c r="BE4" s="18"/>
      <c r="BF4" s="17"/>
      <c r="BG4" s="17">
        <f t="shared" ref="BG4:BG84" si="6">BE4*BF4</f>
        <v>0</v>
      </c>
      <c r="BH4" s="17"/>
      <c r="BI4" s="17"/>
      <c r="BJ4" s="17"/>
      <c r="BK4" s="17"/>
      <c r="BL4" s="17"/>
      <c r="BM4" s="17"/>
      <c r="BN4" s="18">
        <f>[1]CCT!AV11</f>
        <v>1</v>
      </c>
      <c r="BO4" s="17">
        <f>[1]CCT!AU11</f>
        <v>953.18</v>
      </c>
      <c r="BP4" s="17">
        <f t="shared" ref="BP4:BP84" si="7">BN4*BO4</f>
        <v>953.18</v>
      </c>
      <c r="BQ4" s="18"/>
      <c r="BR4" s="17"/>
      <c r="BS4" s="17">
        <f t="shared" ref="BS4:BS84" si="8">BQ4*BR4</f>
        <v>0</v>
      </c>
      <c r="BT4" s="18"/>
      <c r="BU4" s="17"/>
      <c r="BV4" s="17">
        <f t="shared" ref="BV4:BV84" si="9">BT4*BU4</f>
        <v>0</v>
      </c>
      <c r="BW4" s="18"/>
      <c r="BX4" s="17"/>
      <c r="BY4" s="17">
        <f t="shared" ref="BY4:BY84" si="10">BW4*BX4</f>
        <v>0</v>
      </c>
      <c r="BZ4" s="142"/>
      <c r="CA4" s="17"/>
      <c r="CB4" s="17">
        <f t="shared" ref="CB4:CB11" si="11">BZ4*CA4</f>
        <v>0</v>
      </c>
      <c r="CC4" s="17"/>
      <c r="CD4" s="17"/>
      <c r="CE4" s="17"/>
      <c r="CF4" s="18"/>
      <c r="CG4" s="17"/>
      <c r="CH4" s="17">
        <f t="shared" ref="CH4:CH84" si="12">CF4*CG4</f>
        <v>0</v>
      </c>
      <c r="CI4" s="17"/>
      <c r="CJ4" s="17"/>
      <c r="CK4" s="17"/>
      <c r="CL4" s="18"/>
      <c r="CM4" s="17"/>
      <c r="CN4" s="17">
        <f t="shared" ref="CN4:CN84" si="13">CL4*CM4</f>
        <v>0</v>
      </c>
      <c r="CO4" s="17"/>
      <c r="CP4" s="17"/>
      <c r="CQ4" s="17"/>
      <c r="CR4" s="141"/>
      <c r="CS4" s="17"/>
      <c r="CT4" s="17">
        <f>CR4*CS4</f>
        <v>0</v>
      </c>
      <c r="CU4" s="17"/>
      <c r="CV4" s="17"/>
      <c r="CW4" s="17"/>
      <c r="CX4" s="17"/>
      <c r="CY4" s="17"/>
      <c r="CZ4" s="17"/>
      <c r="DA4" s="18"/>
      <c r="DB4" s="17"/>
      <c r="DC4" s="17">
        <f t="shared" ref="DC4:DC84" si="14">DA4*DB4</f>
        <v>0</v>
      </c>
      <c r="DD4" s="143">
        <f>DA4+CX4+CU4+CR4+CO4+CL4+CI4+CF4+CC4+BZ4+BW4+BT4+BQ4+BN4+BK4+BH4+BE4+BB4+AY4+AV4+AS4+AP4+AM4+AJ4+AG4+AD4+AA4+X4+U4+R4+O4+L4+I4+F4+C4</f>
        <v>1</v>
      </c>
      <c r="DE4" s="19">
        <f>DC4+CZ4+CW4+CT4+CQ4+CN4+CK4+CH4+CE4+CB4+BY4+BV4+BS4+BP4+BM4+BJ4+BG4+BD4+BA4+AX4+AU4+AR4+AO4+AL4+AI4+AF4+AC4+Z4+W4+T4+Q4+N4+K4+H4+E4</f>
        <v>953.18</v>
      </c>
      <c r="DF4" s="19"/>
      <c r="DG4" s="19"/>
      <c r="DH4" s="19">
        <f t="shared" ref="DH4:DH67" si="15">(BU4/220)*20%*10.285*15.5*BT4</f>
        <v>0</v>
      </c>
      <c r="DI4" s="19"/>
      <c r="DJ4" s="19">
        <f>(BO4/220*20*BN4)+((BR4+BR4/220*12*6/12)/220*15.5*BQ4)+((BU4+BU4/220*12*6/12)/220*1.2*15.5*BT4)</f>
        <v>86.652727272727276</v>
      </c>
      <c r="DK4" s="19">
        <f>(BR4/220*12*6/12*BQ4)+(BU4/220*12*6/12*BT4)</f>
        <v>0</v>
      </c>
      <c r="DL4" s="19"/>
      <c r="DM4" s="19">
        <f>SUM(DE4:DL4)</f>
        <v>1039.8327272727272</v>
      </c>
      <c r="DN4" s="19"/>
      <c r="DO4" s="19">
        <f>(VLOOKUP(A4,PARAMETROAPOIO,6,FALSE)*20-1)*DD4</f>
        <v>253</v>
      </c>
      <c r="DP4" s="19">
        <f t="shared" ref="DP4:DP35" si="16">(VLOOKUP(B4,VT_INCLUSOMOTORISTAS,4,FALSE)*2*20*DD4)-(IF(DE4*6%&lt;=(VLOOKUP(B4,VT_INCLUSOMOTORISTAS,4,FALSE)*2*20*DD4),DE4*6%,(VLOOKUP(B4,VT_INCLUSOMOTORISTAS,4,FALSE)*2*20*DD4)))</f>
        <v>66.809200000000004</v>
      </c>
      <c r="DQ4" s="19"/>
      <c r="DR4" s="19">
        <f>$DR$2*DD4</f>
        <v>3.12</v>
      </c>
      <c r="DS4" s="19">
        <f>VLOOKUP('Resumo Geral apoio imposto cl'!A4,PARAMETROAPOIO,2,FALSE)*DD4</f>
        <v>26.1</v>
      </c>
      <c r="DT4" s="19">
        <f t="shared" ref="DT4:DT35" si="17">VLOOKUP(A4,PARAMETROAPOIO,4,FALSE)*DD4</f>
        <v>0</v>
      </c>
      <c r="DU4" s="19">
        <f t="shared" ref="DU4:DU35" si="18">VLOOKUP(A4,PARAMETROAPOIO,3,FALSE)*DD4</f>
        <v>0</v>
      </c>
      <c r="DV4" s="19">
        <f>BB4*[1]Parâmetro!$E$147</f>
        <v>0</v>
      </c>
      <c r="DW4" s="19">
        <f>SUM(DN4:DV4)</f>
        <v>349.02920000000006</v>
      </c>
      <c r="DX4" s="19">
        <f>C4*'[1]Uniforme Apoio'!$BM$9+'Resumo Geral apoio imposto cl'!F4*'[1]Uniforme Apoio'!$BM$10+'Resumo Geral apoio imposto cl'!I4*'[1]Uniforme Apoio'!$BM$11+'Resumo Geral apoio imposto cl'!L4*'[1]Uniforme Apoio'!$BM$12+'Resumo Geral apoio imposto cl'!O4*'[1]Uniforme Apoio'!$BM$13+'Resumo Geral apoio imposto cl'!R4*'[1]Uniforme Apoio'!$BM$14+'Resumo Geral apoio imposto cl'!U4*'[1]Uniforme Apoio'!$BM$15+'Resumo Geral apoio imposto cl'!X4*'[1]Uniforme Apoio'!$BM$17+AA4*'[1]Uniforme Apoio'!$BM$16+'Resumo Geral apoio imposto cl'!AD4*'[1]Uniforme Apoio'!$BM$18+'Resumo Geral apoio imposto cl'!AG4*'[1]Uniforme Apoio'!$BM$19+'Resumo Geral apoio imposto cl'!AJ4*'[1]Uniforme Apoio'!$BM$20+'Resumo Geral apoio imposto cl'!AM4*'[1]Uniforme Apoio'!$BM$21+'Resumo Geral apoio imposto cl'!AP4*'[1]Uniforme Apoio'!$BM$22+'Resumo Geral apoio imposto cl'!AS4*'[1]Uniforme Apoio'!$BM$23+'Resumo Geral apoio imposto cl'!AV4*'[1]Uniforme Apoio'!$BM$24+'Resumo Geral apoio imposto cl'!AY4*'[1]Uniforme Apoio'!$BM$25+'Resumo Geral apoio imposto cl'!BB4*'[1]Uniforme Apoio'!$BM$26+BE4*'[1]Uniforme Apoio'!$BM$27+'Resumo Geral apoio imposto cl'!BH4*'[1]Uniforme Apoio'!$BM$28+'Resumo Geral apoio imposto cl'!BK4*'[1]Uniforme Apoio'!$BM$29+'Resumo Geral apoio imposto cl'!BN4*'[1]Uniforme Apoio'!$BM$30+'Resumo Geral apoio imposto cl'!BQ4*'[1]Uniforme Apoio'!$BM$30+'Resumo Geral apoio imposto cl'!BT4*'[1]Uniforme Apoio'!$BM$30+'Resumo Geral apoio imposto cl'!BW4*'[1]Uniforme Apoio'!$BM$31+'Resumo Geral apoio imposto cl'!BZ4*'[1]Uniforme Apoio'!$BM$31+'Resumo Geral apoio imposto cl'!CC4*'[1]Uniforme Apoio'!$BM$32+'Resumo Geral apoio imposto cl'!CF4*'[1]Uniforme Apoio'!$BM$33+'Resumo Geral apoio imposto cl'!CI4*'[1]Uniforme Apoio'!$BM$34+'Resumo Geral apoio imposto cl'!CL4*'[1]Uniforme Apoio'!$BM$35+'Resumo Geral apoio imposto cl'!CO4*'[1]Uniforme Apoio'!$BM$36+'Resumo Geral apoio imposto cl'!CR4*'[1]Uniforme Apoio'!$BM$37+'Resumo Geral apoio imposto cl'!CU4*'[1]Uniforme Apoio'!$BM$38+'Resumo Geral apoio imposto cl'!CX4*'[1]Uniforme Apoio'!$BM$39+'Resumo Geral apoio imposto cl'!DA4*'[1]Uniforme Apoio'!$BM$40</f>
        <v>85.68</v>
      </c>
      <c r="DY4" s="19"/>
      <c r="DZ4" s="19">
        <f>AP4*'[1]Equipamentos Jardinagem'!$H$7</f>
        <v>0</v>
      </c>
      <c r="EA4" s="19"/>
      <c r="EB4" s="19">
        <f>SUM(DX4:EA4)</f>
        <v>85.68</v>
      </c>
      <c r="EC4" s="19">
        <f>DM4*$EC$2</f>
        <v>207.96654545454544</v>
      </c>
      <c r="ED4" s="19">
        <f t="shared" ref="ED4:ED86" si="19">DM4*$ED$2</f>
        <v>15.597490909090908</v>
      </c>
      <c r="EE4" s="19">
        <f t="shared" ref="EE4:EE86" si="20">DM4*$EE$2</f>
        <v>10.398327272727272</v>
      </c>
      <c r="EF4" s="19">
        <f t="shared" ref="EF4:EF86" si="21">DM4*$EF$2</f>
        <v>2.0796654545454545</v>
      </c>
      <c r="EG4" s="19">
        <f t="shared" ref="EG4:EG86" si="22">DM4*$EG$2</f>
        <v>25.99581818181818</v>
      </c>
      <c r="EH4" s="19">
        <f t="shared" ref="EH4:EH86" si="23">DM4*$EH$2</f>
        <v>83.186618181818176</v>
      </c>
      <c r="EI4" s="19">
        <f t="shared" ref="EI4:EI86" si="24">DM4*$EI$2</f>
        <v>31.194981818181816</v>
      </c>
      <c r="EJ4" s="19">
        <f t="shared" ref="EJ4:EJ86" si="25">DM4*$EJ$2</f>
        <v>6.238996363636363</v>
      </c>
      <c r="EK4" s="19">
        <f>SUM(EC4:EJ4)</f>
        <v>382.65844363636364</v>
      </c>
      <c r="EL4" s="19">
        <f>$EL$2*DM4</f>
        <v>86.618066181818179</v>
      </c>
      <c r="EM4" s="19">
        <f>$EM$2*DM4</f>
        <v>28.907349818181814</v>
      </c>
      <c r="EN4" s="19">
        <f>$EN$2*DM4</f>
        <v>42.529158545454543</v>
      </c>
      <c r="EO4" s="19">
        <f>SUM(EL4:EN4)</f>
        <v>158.05457454545453</v>
      </c>
      <c r="EP4" s="19">
        <f>$EP$2*DM4</f>
        <v>1.3517825454545453</v>
      </c>
      <c r="EQ4" s="19">
        <f>$EQ$2*DM4</f>
        <v>0.51991636363636362</v>
      </c>
      <c r="ER4" s="19">
        <f>SUM(EP4:EQ4)</f>
        <v>1.8716989090909091</v>
      </c>
      <c r="ES4" s="19">
        <f>$ES$2*DM4</f>
        <v>7.798745454545454</v>
      </c>
      <c r="ET4" s="19">
        <f>$ET$2*DM4</f>
        <v>0.62389963636363621</v>
      </c>
      <c r="EU4" s="19">
        <f>$EU$2*DM4</f>
        <v>0.31194981818181811</v>
      </c>
      <c r="EV4" s="19">
        <f>$EV$2*DM4</f>
        <v>3.6394145454545455</v>
      </c>
      <c r="EW4" s="19">
        <f>$EW$2*DM4</f>
        <v>1.3517825454545453</v>
      </c>
      <c r="EX4" s="19">
        <f>$EX$2*DM4</f>
        <v>44.712807272727268</v>
      </c>
      <c r="EY4" s="19">
        <f>$EY$2*DM4</f>
        <v>1.7677156363636362</v>
      </c>
      <c r="EZ4" s="19">
        <f>SUM(ES4:EY4)</f>
        <v>60.206314909090899</v>
      </c>
      <c r="FA4" s="19">
        <f>$FA$2*DM4</f>
        <v>86.618066181818179</v>
      </c>
      <c r="FB4" s="19">
        <f>$FB$2*DM4</f>
        <v>14.453674909090907</v>
      </c>
      <c r="FC4" s="19">
        <f>$FC$2*DM4</f>
        <v>8.7345949090909087</v>
      </c>
      <c r="FD4" s="19">
        <f>$FD$2*DM4</f>
        <v>3.4314479999999996</v>
      </c>
      <c r="FE4" s="19">
        <f>$FE$2*DM4</f>
        <v>0</v>
      </c>
      <c r="FF4" s="19">
        <f>$FF$2*DM4</f>
        <v>41.697292363636357</v>
      </c>
      <c r="FG4" s="19">
        <f>SUM(FA4:FF4)</f>
        <v>154.93507636363634</v>
      </c>
      <c r="FH4" s="19">
        <f t="shared" ref="FH4:FH67" si="26">EK4+EO4+ER4+EZ4+FG4</f>
        <v>757.72610836363629</v>
      </c>
      <c r="FI4" s="19">
        <f t="shared" ref="FI4:FI67" si="27">DM4+DW4+EB4+FH4</f>
        <v>2232.2680356363635</v>
      </c>
      <c r="FJ4" s="19">
        <f>$FJ$2*DD4</f>
        <v>206.27</v>
      </c>
      <c r="FK4" s="144">
        <f t="shared" ref="FK4:FK35" si="28">VLOOKUP(B4,ISS_apoio,2,FALSE)*100</f>
        <v>3</v>
      </c>
      <c r="FL4" s="144">
        <f t="shared" ref="FL4:FL69" si="29">FK4+7.6+1.65</f>
        <v>12.25</v>
      </c>
      <c r="FM4" s="20">
        <f t="shared" ref="FM4:FM69" si="30">((100/((100-FL4)%)-100)*FK4)/FL4</f>
        <v>3.4188034188034218</v>
      </c>
      <c r="FN4" s="19">
        <f>FM4*(FI4+FJ4+FS4)%</f>
        <v>88.352069594405663</v>
      </c>
      <c r="FO4" s="20">
        <f t="shared" ref="FO4:FO86" si="31">((100/((100-FL4)%)-100)*$FP$2)/FL4</f>
        <v>8.6609686609686669</v>
      </c>
      <c r="FP4" s="19">
        <f>FO4*(FI4+FJ4+FS4)%</f>
        <v>223.82524297249429</v>
      </c>
      <c r="FQ4" s="20">
        <f t="shared" ref="FQ4:FQ86" si="32">((100/((100-FL4)%)-100)*$FR$2)/FL4</f>
        <v>1.8803418803418819</v>
      </c>
      <c r="FR4" s="19">
        <f>FQ4*(FI4+FJ4+FS4)%</f>
        <v>48.593638276923109</v>
      </c>
      <c r="FS4" s="19">
        <f>$FS$2*DD4</f>
        <v>145.76</v>
      </c>
      <c r="FT4" s="19">
        <f>FJ4+FN4+FP4+FR4+FS4</f>
        <v>712.8009508438231</v>
      </c>
      <c r="FU4" s="145">
        <f>FI4+FT4</f>
        <v>2945.0689864801866</v>
      </c>
    </row>
    <row r="5" spans="1:177" ht="15" customHeight="1">
      <c r="A5" s="146" t="str">
        <f>[1]CCT!D12</f>
        <v>Fethemg Interior</v>
      </c>
      <c r="B5" s="147" t="str">
        <f>[1]CCT!C12</f>
        <v>Araçuaí</v>
      </c>
      <c r="C5" s="141"/>
      <c r="D5" s="17"/>
      <c r="E5" s="17">
        <f t="shared" si="0"/>
        <v>0</v>
      </c>
      <c r="F5" s="18"/>
      <c r="G5" s="17"/>
      <c r="H5" s="17">
        <f t="shared" ref="H5:H84" si="33">F5*G5</f>
        <v>0</v>
      </c>
      <c r="I5" s="18"/>
      <c r="J5" s="17"/>
      <c r="K5" s="17">
        <f t="shared" ref="K5:K84" si="34">I5*J5</f>
        <v>0</v>
      </c>
      <c r="L5" s="17"/>
      <c r="M5" s="17"/>
      <c r="N5" s="17"/>
      <c r="O5" s="17"/>
      <c r="P5" s="17"/>
      <c r="Q5" s="17"/>
      <c r="R5" s="17"/>
      <c r="S5" s="17"/>
      <c r="T5" s="17"/>
      <c r="U5" s="18"/>
      <c r="V5" s="17"/>
      <c r="W5" s="17">
        <f t="shared" si="1"/>
        <v>0</v>
      </c>
      <c r="X5" s="18"/>
      <c r="Y5" s="17"/>
      <c r="Z5" s="17">
        <f t="shared" si="2"/>
        <v>0</v>
      </c>
      <c r="AA5" s="17"/>
      <c r="AB5" s="17"/>
      <c r="AC5" s="17"/>
      <c r="AD5" s="17"/>
      <c r="AE5" s="17"/>
      <c r="AF5" s="17"/>
      <c r="AG5" s="18"/>
      <c r="AH5" s="17"/>
      <c r="AI5" s="17">
        <f t="shared" si="3"/>
        <v>0</v>
      </c>
      <c r="AJ5" s="17"/>
      <c r="AK5" s="17"/>
      <c r="AL5" s="17"/>
      <c r="AM5" s="18"/>
      <c r="AN5" s="17"/>
      <c r="AO5" s="17">
        <f t="shared" si="4"/>
        <v>0</v>
      </c>
      <c r="AP5" s="17"/>
      <c r="AQ5" s="17"/>
      <c r="AR5" s="17"/>
      <c r="AS5" s="17"/>
      <c r="AT5" s="17"/>
      <c r="AU5" s="17"/>
      <c r="AV5" s="18"/>
      <c r="AW5" s="17"/>
      <c r="AX5" s="17">
        <f t="shared" si="5"/>
        <v>0</v>
      </c>
      <c r="AY5" s="17"/>
      <c r="AZ5" s="17"/>
      <c r="BA5" s="17"/>
      <c r="BB5" s="141"/>
      <c r="BC5" s="17"/>
      <c r="BD5" s="17"/>
      <c r="BE5" s="18"/>
      <c r="BF5" s="17"/>
      <c r="BG5" s="17">
        <f t="shared" si="6"/>
        <v>0</v>
      </c>
      <c r="BH5" s="17"/>
      <c r="BI5" s="17"/>
      <c r="BJ5" s="17"/>
      <c r="BK5" s="17"/>
      <c r="BL5" s="17"/>
      <c r="BM5" s="17"/>
      <c r="BN5" s="18">
        <f>[1]CCT!AV12</f>
        <v>1</v>
      </c>
      <c r="BO5" s="17">
        <f>[1]CCT!AU12</f>
        <v>1043.74</v>
      </c>
      <c r="BP5" s="17">
        <f t="shared" si="7"/>
        <v>1043.74</v>
      </c>
      <c r="BQ5" s="18"/>
      <c r="BR5" s="17"/>
      <c r="BS5" s="17">
        <f t="shared" si="8"/>
        <v>0</v>
      </c>
      <c r="BT5" s="18"/>
      <c r="BU5" s="17"/>
      <c r="BV5" s="17">
        <f t="shared" si="9"/>
        <v>0</v>
      </c>
      <c r="BW5" s="18"/>
      <c r="BX5" s="17"/>
      <c r="BY5" s="17">
        <f t="shared" si="10"/>
        <v>0</v>
      </c>
      <c r="BZ5" s="142"/>
      <c r="CA5" s="17"/>
      <c r="CB5" s="17">
        <f t="shared" si="11"/>
        <v>0</v>
      </c>
      <c r="CC5" s="17"/>
      <c r="CD5" s="17"/>
      <c r="CE5" s="17"/>
      <c r="CF5" s="18"/>
      <c r="CG5" s="17"/>
      <c r="CH5" s="17">
        <f t="shared" si="12"/>
        <v>0</v>
      </c>
      <c r="CI5" s="17"/>
      <c r="CJ5" s="17"/>
      <c r="CK5" s="17"/>
      <c r="CL5" s="18"/>
      <c r="CM5" s="17"/>
      <c r="CN5" s="17">
        <f t="shared" si="13"/>
        <v>0</v>
      </c>
      <c r="CO5" s="17"/>
      <c r="CP5" s="17"/>
      <c r="CQ5" s="17"/>
      <c r="CR5" s="141"/>
      <c r="CS5" s="17"/>
      <c r="CT5" s="17">
        <f t="shared" ref="CT5:CT21" si="35">CR5*CS5</f>
        <v>0</v>
      </c>
      <c r="CU5" s="17"/>
      <c r="CV5" s="17"/>
      <c r="CW5" s="17"/>
      <c r="CX5" s="17"/>
      <c r="CY5" s="17"/>
      <c r="CZ5" s="17"/>
      <c r="DA5" s="18"/>
      <c r="DB5" s="17"/>
      <c r="DC5" s="17">
        <f t="shared" si="14"/>
        <v>0</v>
      </c>
      <c r="DD5" s="143">
        <f t="shared" ref="DD5:DD68" si="36">DA5+CX5+CU5+CR5+CO5+CL5+CI5+CF5+CC5+BZ5+BW5+BT5+BQ5+BN5+BK5+BH5+BE5+BB5+AY5+AV5+AS5+AP5+AM5+AJ5+AG5+AD5+AA5+X5+U5+R5+O5+L5+I5+F5+C5</f>
        <v>1</v>
      </c>
      <c r="DE5" s="19">
        <f t="shared" ref="DE5:DE68" si="37">DC5+CZ5+CW5+CT5+CQ5+CN5+CK5+CH5+CE5+CB5+BY5+BV5+BS5+BP5+BM5+BJ5+BG5+BD5+BA5+AX5+AU5+AR5+AO5+AL5+AI5+AF5+AC5+Z5+W5+T5+Q5+N5+K5+H5+E5</f>
        <v>1043.74</v>
      </c>
      <c r="DF5" s="19"/>
      <c r="DG5" s="19"/>
      <c r="DH5" s="19">
        <f t="shared" si="15"/>
        <v>0</v>
      </c>
      <c r="DI5" s="19"/>
      <c r="DJ5" s="19">
        <f t="shared" ref="DJ5:DJ68" si="38">(BO5/220*20*BN5)+((BR5+BR5/220*12*6/12)/220*15.5*BQ5)+((BU5+BU5/220*12*6/12)/220*1.2*15.5*BT5)</f>
        <v>94.885454545454536</v>
      </c>
      <c r="DK5" s="19">
        <f t="shared" ref="DK5:DK68" si="39">(BR5/220*12*6/12*BQ5)+(BU5/220*12*6/12*BT5)</f>
        <v>0</v>
      </c>
      <c r="DL5" s="19"/>
      <c r="DM5" s="19">
        <f t="shared" ref="DM5:DM68" si="40">SUM(DE5:DL5)</f>
        <v>1138.6254545454544</v>
      </c>
      <c r="DN5" s="19"/>
      <c r="DO5" s="19">
        <f>(VLOOKUP(A5,PARAMETROAPOIO,6,FALSE)*20-1)*DD5</f>
        <v>279</v>
      </c>
      <c r="DP5" s="19">
        <f t="shared" si="16"/>
        <v>61.375599999999999</v>
      </c>
      <c r="DQ5" s="19"/>
      <c r="DR5" s="19">
        <f t="shared" ref="DR5:DR68" si="41">$DR$2*DD5</f>
        <v>3.12</v>
      </c>
      <c r="DS5" s="19">
        <f>VLOOKUP('Resumo Geral apoio imposto cl'!A5,PARAMETROAPOIO,2,FALSE)*DD5</f>
        <v>0</v>
      </c>
      <c r="DT5" s="19">
        <f t="shared" si="17"/>
        <v>0</v>
      </c>
      <c r="DU5" s="19">
        <f t="shared" si="18"/>
        <v>8.43</v>
      </c>
      <c r="DV5" s="19">
        <f>BB5*[1]Parâmetro!$E$147</f>
        <v>0</v>
      </c>
      <c r="DW5" s="19">
        <f t="shared" ref="DW5:DW68" si="42">SUM(DN5:DV5)</f>
        <v>351.92560000000003</v>
      </c>
      <c r="DX5" s="19">
        <f>C5*'[1]Uniforme Apoio'!$BM$9+'Resumo Geral apoio imposto cl'!F5*'[1]Uniforme Apoio'!$BM$10+'Resumo Geral apoio imposto cl'!I5*'[1]Uniforme Apoio'!$BM$11+'Resumo Geral apoio imposto cl'!L5*'[1]Uniforme Apoio'!$BM$12+'Resumo Geral apoio imposto cl'!O5*'[1]Uniforme Apoio'!$BM$13+'Resumo Geral apoio imposto cl'!R5*'[1]Uniforme Apoio'!$BM$14+'Resumo Geral apoio imposto cl'!U5*'[1]Uniforme Apoio'!$BM$15+'Resumo Geral apoio imposto cl'!X5*'[1]Uniforme Apoio'!$BM$17+AA5*'[1]Uniforme Apoio'!$BM$16+'Resumo Geral apoio imposto cl'!AD5*'[1]Uniforme Apoio'!$BM$18+'Resumo Geral apoio imposto cl'!AG5*'[1]Uniforme Apoio'!$BM$19+'Resumo Geral apoio imposto cl'!AJ5*'[1]Uniforme Apoio'!$BM$20+'Resumo Geral apoio imposto cl'!AM5*'[1]Uniforme Apoio'!$BM$21+'Resumo Geral apoio imposto cl'!AP5*'[1]Uniforme Apoio'!$BM$22+'Resumo Geral apoio imposto cl'!AS5*'[1]Uniforme Apoio'!$BM$23+'Resumo Geral apoio imposto cl'!AV5*'[1]Uniforme Apoio'!$BM$24+'Resumo Geral apoio imposto cl'!AY5*'[1]Uniforme Apoio'!$BM$25+'Resumo Geral apoio imposto cl'!BB5*'[1]Uniforme Apoio'!$BM$26+BE5*'[1]Uniforme Apoio'!$BM$27+'Resumo Geral apoio imposto cl'!BH5*'[1]Uniforme Apoio'!$BM$28+'Resumo Geral apoio imposto cl'!BK5*'[1]Uniforme Apoio'!$BM$29+'Resumo Geral apoio imposto cl'!BN5*'[1]Uniforme Apoio'!$BM$30+'Resumo Geral apoio imposto cl'!BQ5*'[1]Uniforme Apoio'!$BM$30+'Resumo Geral apoio imposto cl'!BT5*'[1]Uniforme Apoio'!$BM$30+'Resumo Geral apoio imposto cl'!BW5*'[1]Uniforme Apoio'!$BM$31+'Resumo Geral apoio imposto cl'!BZ5*'[1]Uniforme Apoio'!$BM$31+'Resumo Geral apoio imposto cl'!CC5*'[1]Uniforme Apoio'!$BM$32+'Resumo Geral apoio imposto cl'!CF5*'[1]Uniforme Apoio'!$BM$33+'Resumo Geral apoio imposto cl'!CI5*'[1]Uniforme Apoio'!$BM$34+'Resumo Geral apoio imposto cl'!CL5*'[1]Uniforme Apoio'!$BM$35+'Resumo Geral apoio imposto cl'!CO5*'[1]Uniforme Apoio'!$BM$36+'Resumo Geral apoio imposto cl'!CR5*'[1]Uniforme Apoio'!$BM$37+'Resumo Geral apoio imposto cl'!CU5*'[1]Uniforme Apoio'!$BM$38+'Resumo Geral apoio imposto cl'!CX5*'[1]Uniforme Apoio'!$BM$39+'Resumo Geral apoio imposto cl'!DA5*'[1]Uniforme Apoio'!$BM$40</f>
        <v>85.68</v>
      </c>
      <c r="DY5" s="19"/>
      <c r="DZ5" s="19">
        <f>AP5*'[1]Equipamentos Jardinagem'!$H$7</f>
        <v>0</v>
      </c>
      <c r="EA5" s="19"/>
      <c r="EB5" s="19">
        <f t="shared" ref="EB5:EB68" si="43">SUM(DX5:EA5)</f>
        <v>85.68</v>
      </c>
      <c r="EC5" s="19">
        <f t="shared" ref="EC5:EC68" si="44">DM5*$EC$2</f>
        <v>227.72509090909091</v>
      </c>
      <c r="ED5" s="19">
        <f t="shared" si="19"/>
        <v>17.079381818181815</v>
      </c>
      <c r="EE5" s="19">
        <f t="shared" si="20"/>
        <v>11.386254545454545</v>
      </c>
      <c r="EF5" s="19">
        <f t="shared" si="21"/>
        <v>2.2772509090909088</v>
      </c>
      <c r="EG5" s="19">
        <f t="shared" si="22"/>
        <v>28.465636363636364</v>
      </c>
      <c r="EH5" s="19">
        <f t="shared" si="23"/>
        <v>91.090036363636358</v>
      </c>
      <c r="EI5" s="19">
        <f t="shared" si="24"/>
        <v>34.158763636363631</v>
      </c>
      <c r="EJ5" s="19">
        <f t="shared" si="25"/>
        <v>6.8317527272727263</v>
      </c>
      <c r="EK5" s="19">
        <f t="shared" ref="EK5:EK68" si="45">SUM(EC5:EJ5)</f>
        <v>419.01416727272721</v>
      </c>
      <c r="EL5" s="19">
        <f t="shared" ref="EL5:EL68" si="46">$EL$2*DM5</f>
        <v>94.847500363636357</v>
      </c>
      <c r="EM5" s="19">
        <f t="shared" ref="EM5:EM68" si="47">$EM$2*DM5</f>
        <v>31.653787636363631</v>
      </c>
      <c r="EN5" s="19">
        <f t="shared" ref="EN5:EN68" si="48">$EN$2*DM5</f>
        <v>46.569781090909082</v>
      </c>
      <c r="EO5" s="19">
        <f t="shared" ref="EO5:EO68" si="49">SUM(EL5:EN5)</f>
        <v>173.07106909090908</v>
      </c>
      <c r="EP5" s="19">
        <f t="shared" ref="EP5:EP68" si="50">$EP$2*DM5</f>
        <v>1.4802130909090907</v>
      </c>
      <c r="EQ5" s="19">
        <f t="shared" ref="EQ5:EQ68" si="51">$EQ$2*DM5</f>
        <v>0.56931272727272719</v>
      </c>
      <c r="ER5" s="19">
        <f t="shared" ref="ER5:ER68" si="52">SUM(EP5:EQ5)</f>
        <v>2.0495258181818179</v>
      </c>
      <c r="ES5" s="19">
        <f t="shared" ref="ES5:ES68" si="53">$ES$2*DM5</f>
        <v>8.5396909090909077</v>
      </c>
      <c r="ET5" s="19">
        <f t="shared" ref="ET5:ET68" si="54">$ET$2*DM5</f>
        <v>0.68317527272727263</v>
      </c>
      <c r="EU5" s="19">
        <f t="shared" ref="EU5:EU68" si="55">$EU$2*DM5</f>
        <v>0.34158763636363632</v>
      </c>
      <c r="EV5" s="19">
        <f t="shared" ref="EV5:EV68" si="56">$EV$2*DM5</f>
        <v>3.9851890909090906</v>
      </c>
      <c r="EW5" s="19">
        <f t="shared" ref="EW5:EW68" si="57">$EW$2*DM5</f>
        <v>1.4802130909090907</v>
      </c>
      <c r="EX5" s="19">
        <f t="shared" ref="EX5:EX68" si="58">$EX$2*DM5</f>
        <v>48.960894545454536</v>
      </c>
      <c r="EY5" s="19">
        <f t="shared" ref="EY5:EY68" si="59">$EY$2*DM5</f>
        <v>1.9356632727272725</v>
      </c>
      <c r="EZ5" s="19">
        <f t="shared" ref="EZ5:EZ68" si="60">SUM(ES5:EY5)</f>
        <v>65.9264138181818</v>
      </c>
      <c r="FA5" s="19">
        <f t="shared" ref="FA5:FA68" si="61">$FA$2*DM5</f>
        <v>94.847500363636357</v>
      </c>
      <c r="FB5" s="19">
        <f t="shared" ref="FB5:FB68" si="62">$FB$2*DM5</f>
        <v>15.826893818181816</v>
      </c>
      <c r="FC5" s="19">
        <f t="shared" ref="FC5:FC68" si="63">$FC$2*DM5</f>
        <v>9.5644538181818159</v>
      </c>
      <c r="FD5" s="19">
        <f t="shared" ref="FD5:FD68" si="64">$FD$2*DM5</f>
        <v>3.7574639999999997</v>
      </c>
      <c r="FE5" s="19">
        <f t="shared" ref="FE5:FE68" si="65">$FE$2*DM5</f>
        <v>0</v>
      </c>
      <c r="FF5" s="19">
        <f t="shared" ref="FF5:FF68" si="66">$FF$2*DM5</f>
        <v>45.658880727272717</v>
      </c>
      <c r="FG5" s="19">
        <f t="shared" ref="FG5:FG68" si="67">SUM(FA5:FF5)</f>
        <v>169.65519272727272</v>
      </c>
      <c r="FH5" s="19">
        <f t="shared" si="26"/>
        <v>829.71636872727265</v>
      </c>
      <c r="FI5" s="19">
        <f t="shared" si="27"/>
        <v>2405.9474232727271</v>
      </c>
      <c r="FJ5" s="19">
        <f t="shared" ref="FJ5:FJ68" si="68">$FJ$2*DD5</f>
        <v>206.27</v>
      </c>
      <c r="FK5" s="144">
        <f t="shared" si="28"/>
        <v>3</v>
      </c>
      <c r="FL5" s="144">
        <f t="shared" si="29"/>
        <v>12.25</v>
      </c>
      <c r="FM5" s="20">
        <f t="shared" si="30"/>
        <v>3.4188034188034218</v>
      </c>
      <c r="FN5" s="19">
        <f t="shared" ref="FN5:FN70" si="69">FM5*(FI5+FJ5+FS5)%</f>
        <v>94.289826436674502</v>
      </c>
      <c r="FO5" s="20">
        <f t="shared" si="31"/>
        <v>8.6609686609686669</v>
      </c>
      <c r="FP5" s="19">
        <f t="shared" ref="FP5:FP70" si="70">FO5*(FI5+FJ5+FS5)%</f>
        <v>238.86756030624201</v>
      </c>
      <c r="FQ5" s="20">
        <f t="shared" si="32"/>
        <v>1.8803418803418819</v>
      </c>
      <c r="FR5" s="19">
        <f t="shared" ref="FR5:FR70" si="71">FQ5*(FI5+FJ5+FS5)%</f>
        <v>51.859404540170971</v>
      </c>
      <c r="FS5" s="19">
        <f t="shared" ref="FS5:FS68" si="72">$FS$2*DD5</f>
        <v>145.76</v>
      </c>
      <c r="FT5" s="19">
        <f t="shared" ref="FT5:FT70" si="73">FJ5+FN5+FP5+FR5+FS5</f>
        <v>737.04679128308749</v>
      </c>
      <c r="FU5" s="145">
        <f t="shared" ref="FU5:FU70" si="74">FI5+FT5</f>
        <v>3142.9942145558143</v>
      </c>
    </row>
    <row r="6" spans="1:177" ht="15" customHeight="1">
      <c r="A6" s="146" t="str">
        <f>[1]CCT!D13</f>
        <v>Alto Paranaiba</v>
      </c>
      <c r="B6" s="147" t="str">
        <f>[1]CCT!C13</f>
        <v>Araguari</v>
      </c>
      <c r="C6" s="141"/>
      <c r="D6" s="17"/>
      <c r="E6" s="17">
        <f t="shared" si="0"/>
        <v>0</v>
      </c>
      <c r="F6" s="18"/>
      <c r="G6" s="17"/>
      <c r="H6" s="17">
        <f t="shared" si="33"/>
        <v>0</v>
      </c>
      <c r="I6" s="18"/>
      <c r="J6" s="17"/>
      <c r="K6" s="17">
        <f t="shared" si="34"/>
        <v>0</v>
      </c>
      <c r="L6" s="17"/>
      <c r="M6" s="17"/>
      <c r="N6" s="17"/>
      <c r="O6" s="17"/>
      <c r="P6" s="17"/>
      <c r="Q6" s="17"/>
      <c r="R6" s="17"/>
      <c r="S6" s="17"/>
      <c r="T6" s="17"/>
      <c r="U6" s="18"/>
      <c r="V6" s="17"/>
      <c r="W6" s="17">
        <f t="shared" si="1"/>
        <v>0</v>
      </c>
      <c r="X6" s="18"/>
      <c r="Y6" s="17"/>
      <c r="Z6" s="17">
        <f t="shared" si="2"/>
        <v>0</v>
      </c>
      <c r="AA6" s="17"/>
      <c r="AB6" s="17"/>
      <c r="AC6" s="17"/>
      <c r="AD6" s="17"/>
      <c r="AE6" s="17"/>
      <c r="AF6" s="17"/>
      <c r="AG6" s="18"/>
      <c r="AH6" s="17"/>
      <c r="AI6" s="17">
        <f t="shared" si="3"/>
        <v>0</v>
      </c>
      <c r="AJ6" s="17"/>
      <c r="AK6" s="17"/>
      <c r="AL6" s="17"/>
      <c r="AM6" s="18"/>
      <c r="AN6" s="17"/>
      <c r="AO6" s="17">
        <f t="shared" si="4"/>
        <v>0</v>
      </c>
      <c r="AP6" s="17"/>
      <c r="AQ6" s="17"/>
      <c r="AR6" s="17"/>
      <c r="AS6" s="17"/>
      <c r="AT6" s="17"/>
      <c r="AU6" s="17"/>
      <c r="AV6" s="18"/>
      <c r="AW6" s="17"/>
      <c r="AX6" s="17">
        <f t="shared" si="5"/>
        <v>0</v>
      </c>
      <c r="AY6" s="17"/>
      <c r="AZ6" s="17"/>
      <c r="BA6" s="17"/>
      <c r="BB6" s="141"/>
      <c r="BC6" s="17"/>
      <c r="BD6" s="17"/>
      <c r="BE6" s="18"/>
      <c r="BF6" s="17"/>
      <c r="BG6" s="17">
        <f t="shared" si="6"/>
        <v>0</v>
      </c>
      <c r="BH6" s="17"/>
      <c r="BI6" s="17"/>
      <c r="BJ6" s="17"/>
      <c r="BK6" s="17"/>
      <c r="BL6" s="17"/>
      <c r="BM6" s="17"/>
      <c r="BN6" s="18">
        <f>[1]CCT!AV13</f>
        <v>1</v>
      </c>
      <c r="BO6" s="17">
        <f>[1]CCT!AU13</f>
        <v>1043.74</v>
      </c>
      <c r="BP6" s="17">
        <f t="shared" si="7"/>
        <v>1043.74</v>
      </c>
      <c r="BQ6" s="18"/>
      <c r="BR6" s="17"/>
      <c r="BS6" s="17">
        <f t="shared" si="8"/>
        <v>0</v>
      </c>
      <c r="BT6" s="18"/>
      <c r="BU6" s="17"/>
      <c r="BV6" s="17">
        <f t="shared" si="9"/>
        <v>0</v>
      </c>
      <c r="BW6" s="18"/>
      <c r="BX6" s="17"/>
      <c r="BY6" s="17">
        <f t="shared" si="10"/>
        <v>0</v>
      </c>
      <c r="BZ6" s="142"/>
      <c r="CA6" s="17"/>
      <c r="CB6" s="17">
        <f t="shared" si="11"/>
        <v>0</v>
      </c>
      <c r="CC6" s="17"/>
      <c r="CD6" s="17"/>
      <c r="CE6" s="17"/>
      <c r="CF6" s="18"/>
      <c r="CG6" s="17"/>
      <c r="CH6" s="17">
        <f t="shared" si="12"/>
        <v>0</v>
      </c>
      <c r="CI6" s="17"/>
      <c r="CJ6" s="17"/>
      <c r="CK6" s="17"/>
      <c r="CL6" s="18"/>
      <c r="CM6" s="17"/>
      <c r="CN6" s="17">
        <f t="shared" si="13"/>
        <v>0</v>
      </c>
      <c r="CO6" s="17"/>
      <c r="CP6" s="17"/>
      <c r="CQ6" s="17"/>
      <c r="CR6" s="141"/>
      <c r="CS6" s="17"/>
      <c r="CT6" s="17">
        <f t="shared" si="35"/>
        <v>0</v>
      </c>
      <c r="CU6" s="17"/>
      <c r="CV6" s="17"/>
      <c r="CW6" s="17"/>
      <c r="CX6" s="17"/>
      <c r="CY6" s="17"/>
      <c r="CZ6" s="17"/>
      <c r="DA6" s="18"/>
      <c r="DB6" s="17"/>
      <c r="DC6" s="17">
        <f t="shared" si="14"/>
        <v>0</v>
      </c>
      <c r="DD6" s="143">
        <f t="shared" si="36"/>
        <v>1</v>
      </c>
      <c r="DE6" s="19">
        <f t="shared" si="37"/>
        <v>1043.74</v>
      </c>
      <c r="DF6" s="19"/>
      <c r="DG6" s="19"/>
      <c r="DH6" s="19">
        <f t="shared" si="15"/>
        <v>0</v>
      </c>
      <c r="DI6" s="19"/>
      <c r="DJ6" s="19">
        <f t="shared" si="38"/>
        <v>94.885454545454536</v>
      </c>
      <c r="DK6" s="19">
        <f t="shared" si="39"/>
        <v>0</v>
      </c>
      <c r="DL6" s="19"/>
      <c r="DM6" s="19">
        <f t="shared" si="40"/>
        <v>1138.6254545454544</v>
      </c>
      <c r="DN6" s="19"/>
      <c r="DO6" s="19">
        <f>(VLOOKUP(A6,PARAMETROAPOIO,6,FALSE))*DD6</f>
        <v>219.02</v>
      </c>
      <c r="DP6" s="19">
        <f t="shared" si="16"/>
        <v>61.375599999999999</v>
      </c>
      <c r="DQ6" s="19"/>
      <c r="DR6" s="19">
        <f t="shared" si="41"/>
        <v>3.12</v>
      </c>
      <c r="DS6" s="19">
        <f>VLOOKUP('Resumo Geral apoio imposto cl'!A6,PARAMETROAPOIO,2,FALSE)*DD6</f>
        <v>19.440000000000001</v>
      </c>
      <c r="DT6" s="19">
        <f t="shared" si="17"/>
        <v>0</v>
      </c>
      <c r="DU6" s="19">
        <f t="shared" si="18"/>
        <v>0</v>
      </c>
      <c r="DV6" s="19">
        <f>BB6*[1]Parâmetro!$E$147</f>
        <v>0</v>
      </c>
      <c r="DW6" s="19">
        <f t="shared" si="42"/>
        <v>302.9556</v>
      </c>
      <c r="DX6" s="19">
        <f>C6*'[1]Uniforme Apoio'!$BM$9+'Resumo Geral apoio imposto cl'!F6*'[1]Uniforme Apoio'!$BM$10+'Resumo Geral apoio imposto cl'!I6*'[1]Uniforme Apoio'!$BM$11+'Resumo Geral apoio imposto cl'!L6*'[1]Uniforme Apoio'!$BM$12+'Resumo Geral apoio imposto cl'!O6*'[1]Uniforme Apoio'!$BM$13+'Resumo Geral apoio imposto cl'!R6*'[1]Uniforme Apoio'!$BM$14+'Resumo Geral apoio imposto cl'!U6*'[1]Uniforme Apoio'!$BM$15+'Resumo Geral apoio imposto cl'!X6*'[1]Uniforme Apoio'!$BM$17+AA6*'[1]Uniforme Apoio'!$BM$16+'Resumo Geral apoio imposto cl'!AD6*'[1]Uniforme Apoio'!$BM$18+'Resumo Geral apoio imposto cl'!AG6*'[1]Uniforme Apoio'!$BM$19+'Resumo Geral apoio imposto cl'!AJ6*'[1]Uniforme Apoio'!$BM$20+'Resumo Geral apoio imposto cl'!AM6*'[1]Uniforme Apoio'!$BM$21+'Resumo Geral apoio imposto cl'!AP6*'[1]Uniforme Apoio'!$BM$22+'Resumo Geral apoio imposto cl'!AS6*'[1]Uniforme Apoio'!$BM$23+'Resumo Geral apoio imposto cl'!AV6*'[1]Uniforme Apoio'!$BM$24+'Resumo Geral apoio imposto cl'!AY6*'[1]Uniforme Apoio'!$BM$25+'Resumo Geral apoio imposto cl'!BB6*'[1]Uniforme Apoio'!$BM$26+BE6*'[1]Uniforme Apoio'!$BM$27+'Resumo Geral apoio imposto cl'!BH6*'[1]Uniforme Apoio'!$BM$28+'Resumo Geral apoio imposto cl'!BK6*'[1]Uniforme Apoio'!$BM$29+'Resumo Geral apoio imposto cl'!BN6*'[1]Uniforme Apoio'!$BM$30+'Resumo Geral apoio imposto cl'!BQ6*'[1]Uniforme Apoio'!$BM$30+'Resumo Geral apoio imposto cl'!BT6*'[1]Uniforme Apoio'!$BM$30+'Resumo Geral apoio imposto cl'!BW6*'[1]Uniforme Apoio'!$BM$31+'Resumo Geral apoio imposto cl'!BZ6*'[1]Uniforme Apoio'!$BM$31+'Resumo Geral apoio imposto cl'!CC6*'[1]Uniforme Apoio'!$BM$32+'Resumo Geral apoio imposto cl'!CF6*'[1]Uniforme Apoio'!$BM$33+'Resumo Geral apoio imposto cl'!CI6*'[1]Uniforme Apoio'!$BM$34+'Resumo Geral apoio imposto cl'!CL6*'[1]Uniforme Apoio'!$BM$35+'Resumo Geral apoio imposto cl'!CO6*'[1]Uniforme Apoio'!$BM$36+'Resumo Geral apoio imposto cl'!CR6*'[1]Uniforme Apoio'!$BM$37+'Resumo Geral apoio imposto cl'!CU6*'[1]Uniforme Apoio'!$BM$38+'Resumo Geral apoio imposto cl'!CX6*'[1]Uniforme Apoio'!$BM$39+'Resumo Geral apoio imposto cl'!DA6*'[1]Uniforme Apoio'!$BM$40</f>
        <v>85.68</v>
      </c>
      <c r="DY6" s="19"/>
      <c r="DZ6" s="19">
        <f>AP6*'[1]Equipamentos Jardinagem'!$H$7</f>
        <v>0</v>
      </c>
      <c r="EA6" s="19"/>
      <c r="EB6" s="19">
        <f t="shared" si="43"/>
        <v>85.68</v>
      </c>
      <c r="EC6" s="19">
        <f t="shared" si="44"/>
        <v>227.72509090909091</v>
      </c>
      <c r="ED6" s="19">
        <f t="shared" si="19"/>
        <v>17.079381818181815</v>
      </c>
      <c r="EE6" s="19">
        <f t="shared" si="20"/>
        <v>11.386254545454545</v>
      </c>
      <c r="EF6" s="19">
        <f t="shared" si="21"/>
        <v>2.2772509090909088</v>
      </c>
      <c r="EG6" s="19">
        <f t="shared" si="22"/>
        <v>28.465636363636364</v>
      </c>
      <c r="EH6" s="19">
        <f t="shared" si="23"/>
        <v>91.090036363636358</v>
      </c>
      <c r="EI6" s="19">
        <f t="shared" si="24"/>
        <v>34.158763636363631</v>
      </c>
      <c r="EJ6" s="19">
        <f t="shared" si="25"/>
        <v>6.8317527272727263</v>
      </c>
      <c r="EK6" s="19">
        <f t="shared" si="45"/>
        <v>419.01416727272721</v>
      </c>
      <c r="EL6" s="19">
        <f t="shared" si="46"/>
        <v>94.847500363636357</v>
      </c>
      <c r="EM6" s="19">
        <f t="shared" si="47"/>
        <v>31.653787636363631</v>
      </c>
      <c r="EN6" s="19">
        <f t="shared" si="48"/>
        <v>46.569781090909082</v>
      </c>
      <c r="EO6" s="19">
        <f t="shared" si="49"/>
        <v>173.07106909090908</v>
      </c>
      <c r="EP6" s="19">
        <f t="shared" si="50"/>
        <v>1.4802130909090907</v>
      </c>
      <c r="EQ6" s="19">
        <f t="shared" si="51"/>
        <v>0.56931272727272719</v>
      </c>
      <c r="ER6" s="19">
        <f t="shared" si="52"/>
        <v>2.0495258181818179</v>
      </c>
      <c r="ES6" s="19">
        <f t="shared" si="53"/>
        <v>8.5396909090909077</v>
      </c>
      <c r="ET6" s="19">
        <f t="shared" si="54"/>
        <v>0.68317527272727263</v>
      </c>
      <c r="EU6" s="19">
        <f t="shared" si="55"/>
        <v>0.34158763636363632</v>
      </c>
      <c r="EV6" s="19">
        <f t="shared" si="56"/>
        <v>3.9851890909090906</v>
      </c>
      <c r="EW6" s="19">
        <f t="shared" si="57"/>
        <v>1.4802130909090907</v>
      </c>
      <c r="EX6" s="19">
        <f t="shared" si="58"/>
        <v>48.960894545454536</v>
      </c>
      <c r="EY6" s="19">
        <f t="shared" si="59"/>
        <v>1.9356632727272725</v>
      </c>
      <c r="EZ6" s="19">
        <f t="shared" si="60"/>
        <v>65.9264138181818</v>
      </c>
      <c r="FA6" s="19">
        <f t="shared" si="61"/>
        <v>94.847500363636357</v>
      </c>
      <c r="FB6" s="19">
        <f t="shared" si="62"/>
        <v>15.826893818181816</v>
      </c>
      <c r="FC6" s="19">
        <f t="shared" si="63"/>
        <v>9.5644538181818159</v>
      </c>
      <c r="FD6" s="19">
        <f t="shared" si="64"/>
        <v>3.7574639999999997</v>
      </c>
      <c r="FE6" s="19">
        <f t="shared" si="65"/>
        <v>0</v>
      </c>
      <c r="FF6" s="19">
        <f t="shared" si="66"/>
        <v>45.658880727272717</v>
      </c>
      <c r="FG6" s="19">
        <f t="shared" si="67"/>
        <v>169.65519272727272</v>
      </c>
      <c r="FH6" s="19">
        <f t="shared" si="26"/>
        <v>829.71636872727265</v>
      </c>
      <c r="FI6" s="19">
        <f t="shared" si="27"/>
        <v>2356.9774232727273</v>
      </c>
      <c r="FJ6" s="19">
        <f t="shared" si="68"/>
        <v>206.27</v>
      </c>
      <c r="FK6" s="144">
        <f t="shared" si="28"/>
        <v>3</v>
      </c>
      <c r="FL6" s="144">
        <f t="shared" si="29"/>
        <v>12.25</v>
      </c>
      <c r="FM6" s="20">
        <f t="shared" si="30"/>
        <v>3.4188034188034218</v>
      </c>
      <c r="FN6" s="19">
        <f t="shared" si="69"/>
        <v>92.615638402486496</v>
      </c>
      <c r="FO6" s="20">
        <f t="shared" si="31"/>
        <v>8.6609686609686669</v>
      </c>
      <c r="FP6" s="19">
        <f t="shared" si="70"/>
        <v>234.62628395296574</v>
      </c>
      <c r="FQ6" s="20">
        <f t="shared" si="32"/>
        <v>1.8803418803418819</v>
      </c>
      <c r="FR6" s="19">
        <f t="shared" si="71"/>
        <v>50.938601121367569</v>
      </c>
      <c r="FS6" s="19">
        <f t="shared" si="72"/>
        <v>145.76</v>
      </c>
      <c r="FT6" s="19">
        <f t="shared" si="73"/>
        <v>730.21052347681984</v>
      </c>
      <c r="FU6" s="145">
        <f t="shared" si="74"/>
        <v>3087.1879467495473</v>
      </c>
    </row>
    <row r="7" spans="1:177" ht="15" customHeight="1">
      <c r="A7" s="146" t="str">
        <f>[1]CCT!D14</f>
        <v>Araxá</v>
      </c>
      <c r="B7" s="148" t="str">
        <f>[1]CCT!C14</f>
        <v>Araxá</v>
      </c>
      <c r="C7" s="141"/>
      <c r="D7" s="17"/>
      <c r="E7" s="17">
        <f t="shared" si="0"/>
        <v>0</v>
      </c>
      <c r="F7" s="18"/>
      <c r="G7" s="17"/>
      <c r="H7" s="17">
        <f t="shared" si="33"/>
        <v>0</v>
      </c>
      <c r="I7" s="18"/>
      <c r="J7" s="17"/>
      <c r="K7" s="17">
        <f t="shared" si="34"/>
        <v>0</v>
      </c>
      <c r="L7" s="17"/>
      <c r="M7" s="17"/>
      <c r="N7" s="17"/>
      <c r="O7" s="17"/>
      <c r="P7" s="17"/>
      <c r="Q7" s="17"/>
      <c r="R7" s="17"/>
      <c r="S7" s="17"/>
      <c r="T7" s="17"/>
      <c r="U7" s="18"/>
      <c r="V7" s="17"/>
      <c r="W7" s="17">
        <f t="shared" si="1"/>
        <v>0</v>
      </c>
      <c r="X7" s="18"/>
      <c r="Y7" s="17"/>
      <c r="Z7" s="17">
        <f t="shared" si="2"/>
        <v>0</v>
      </c>
      <c r="AA7" s="17"/>
      <c r="AB7" s="17"/>
      <c r="AC7" s="17"/>
      <c r="AD7" s="17"/>
      <c r="AE7" s="17"/>
      <c r="AF7" s="17"/>
      <c r="AG7" s="18"/>
      <c r="AH7" s="17"/>
      <c r="AI7" s="17">
        <f t="shared" si="3"/>
        <v>0</v>
      </c>
      <c r="AJ7" s="17"/>
      <c r="AK7" s="17"/>
      <c r="AL7" s="17"/>
      <c r="AM7" s="18"/>
      <c r="AN7" s="17"/>
      <c r="AO7" s="17">
        <f t="shared" si="4"/>
        <v>0</v>
      </c>
      <c r="AP7" s="17"/>
      <c r="AQ7" s="17"/>
      <c r="AR7" s="17"/>
      <c r="AS7" s="17"/>
      <c r="AT7" s="17"/>
      <c r="AU7" s="17"/>
      <c r="AV7" s="18"/>
      <c r="AW7" s="17"/>
      <c r="AX7" s="17">
        <f t="shared" si="5"/>
        <v>0</v>
      </c>
      <c r="AY7" s="17"/>
      <c r="AZ7" s="17"/>
      <c r="BA7" s="17"/>
      <c r="BB7" s="141"/>
      <c r="BC7" s="17"/>
      <c r="BD7" s="17"/>
      <c r="BE7" s="18"/>
      <c r="BF7" s="17"/>
      <c r="BG7" s="17">
        <f t="shared" si="6"/>
        <v>0</v>
      </c>
      <c r="BH7" s="17"/>
      <c r="BI7" s="17"/>
      <c r="BJ7" s="17"/>
      <c r="BK7" s="17"/>
      <c r="BL7" s="17"/>
      <c r="BM7" s="17"/>
      <c r="BN7" s="18">
        <f>[1]CCT!AV14</f>
        <v>1</v>
      </c>
      <c r="BO7" s="17">
        <f>[1]CCT!AU14</f>
        <v>1134.79</v>
      </c>
      <c r="BP7" s="17">
        <f t="shared" si="7"/>
        <v>1134.79</v>
      </c>
      <c r="BQ7" s="18"/>
      <c r="BR7" s="17"/>
      <c r="BS7" s="17">
        <f t="shared" si="8"/>
        <v>0</v>
      </c>
      <c r="BT7" s="18"/>
      <c r="BU7" s="17"/>
      <c r="BV7" s="17">
        <f t="shared" si="9"/>
        <v>0</v>
      </c>
      <c r="BW7" s="18"/>
      <c r="BX7" s="17"/>
      <c r="BY7" s="17">
        <f t="shared" si="10"/>
        <v>0</v>
      </c>
      <c r="BZ7" s="142">
        <f>[1]CCT!BD14</f>
        <v>1</v>
      </c>
      <c r="CA7" s="17">
        <f>[1]CCT!BC14</f>
        <v>1231.3</v>
      </c>
      <c r="CB7" s="17">
        <f t="shared" si="11"/>
        <v>1231.3</v>
      </c>
      <c r="CC7" s="17"/>
      <c r="CD7" s="17"/>
      <c r="CE7" s="17"/>
      <c r="CF7" s="18"/>
      <c r="CG7" s="17"/>
      <c r="CH7" s="17">
        <f t="shared" si="12"/>
        <v>0</v>
      </c>
      <c r="CI7" s="17"/>
      <c r="CJ7" s="17"/>
      <c r="CK7" s="17"/>
      <c r="CL7" s="18"/>
      <c r="CM7" s="17"/>
      <c r="CN7" s="17">
        <f t="shared" si="13"/>
        <v>0</v>
      </c>
      <c r="CO7" s="17"/>
      <c r="CP7" s="17"/>
      <c r="CQ7" s="17"/>
      <c r="CR7" s="141"/>
      <c r="CS7" s="17"/>
      <c r="CT7" s="17">
        <f t="shared" si="35"/>
        <v>0</v>
      </c>
      <c r="CU7" s="17"/>
      <c r="CV7" s="17"/>
      <c r="CW7" s="17"/>
      <c r="CX7" s="17"/>
      <c r="CY7" s="17"/>
      <c r="CZ7" s="17"/>
      <c r="DA7" s="18"/>
      <c r="DB7" s="17"/>
      <c r="DC7" s="17">
        <f t="shared" si="14"/>
        <v>0</v>
      </c>
      <c r="DD7" s="143">
        <f t="shared" si="36"/>
        <v>2</v>
      </c>
      <c r="DE7" s="19">
        <f t="shared" si="37"/>
        <v>2366.09</v>
      </c>
      <c r="DF7" s="19"/>
      <c r="DG7" s="19"/>
      <c r="DH7" s="19">
        <f t="shared" si="15"/>
        <v>0</v>
      </c>
      <c r="DI7" s="19"/>
      <c r="DJ7" s="19">
        <f t="shared" si="38"/>
        <v>103.16272727272727</v>
      </c>
      <c r="DK7" s="19">
        <f t="shared" si="39"/>
        <v>0</v>
      </c>
      <c r="DL7" s="19"/>
      <c r="DM7" s="19">
        <f t="shared" si="40"/>
        <v>2469.2527272727275</v>
      </c>
      <c r="DN7" s="19"/>
      <c r="DO7" s="19">
        <f t="shared" ref="DO7:DO26" si="75">(VLOOKUP(A7,PARAMETROAPOIO,6,FALSE)*20-1)*DD7</f>
        <v>558</v>
      </c>
      <c r="DP7" s="19">
        <f t="shared" si="16"/>
        <v>106.03459999999998</v>
      </c>
      <c r="DQ7" s="19"/>
      <c r="DR7" s="19">
        <f t="shared" si="41"/>
        <v>6.24</v>
      </c>
      <c r="DS7" s="19">
        <f>VLOOKUP('Resumo Geral apoio imposto cl'!A7,PARAMETROAPOIO,2,FALSE)*DD7</f>
        <v>66.44</v>
      </c>
      <c r="DT7" s="19">
        <f t="shared" si="17"/>
        <v>0</v>
      </c>
      <c r="DU7" s="19">
        <f t="shared" si="18"/>
        <v>0</v>
      </c>
      <c r="DV7" s="19">
        <f>BB7*[1]Parâmetro!$E$147</f>
        <v>0</v>
      </c>
      <c r="DW7" s="19">
        <f t="shared" si="42"/>
        <v>736.71460000000002</v>
      </c>
      <c r="DX7" s="19">
        <f>C7*'[1]Uniforme Apoio'!$BM$9+'Resumo Geral apoio imposto cl'!F7*'[1]Uniforme Apoio'!$BM$10+'Resumo Geral apoio imposto cl'!I7*'[1]Uniforme Apoio'!$BM$11+'Resumo Geral apoio imposto cl'!L7*'[1]Uniforme Apoio'!$BM$12+'Resumo Geral apoio imposto cl'!O7*'[1]Uniforme Apoio'!$BM$13+'Resumo Geral apoio imposto cl'!R7*'[1]Uniforme Apoio'!$BM$14+'Resumo Geral apoio imposto cl'!U7*'[1]Uniforme Apoio'!$BM$15+'Resumo Geral apoio imposto cl'!X7*'[1]Uniforme Apoio'!$BM$17+AA7*'[1]Uniforme Apoio'!$BM$16+'Resumo Geral apoio imposto cl'!AD7*'[1]Uniforme Apoio'!$BM$18+'Resumo Geral apoio imposto cl'!AG7*'[1]Uniforme Apoio'!$BM$19+'Resumo Geral apoio imposto cl'!AJ7*'[1]Uniforme Apoio'!$BM$20+'Resumo Geral apoio imposto cl'!AM7*'[1]Uniforme Apoio'!$BM$21+'Resumo Geral apoio imposto cl'!AP7*'[1]Uniforme Apoio'!$BM$22+'Resumo Geral apoio imposto cl'!AS7*'[1]Uniforme Apoio'!$BM$23+'Resumo Geral apoio imposto cl'!AV7*'[1]Uniforme Apoio'!$BM$24+'Resumo Geral apoio imposto cl'!AY7*'[1]Uniforme Apoio'!$BM$25+'Resumo Geral apoio imposto cl'!BB7*'[1]Uniforme Apoio'!$BM$26+BE7*'[1]Uniforme Apoio'!$BM$27+'Resumo Geral apoio imposto cl'!BH7*'[1]Uniforme Apoio'!$BM$28+'Resumo Geral apoio imposto cl'!BK7*'[1]Uniforme Apoio'!$BM$29+'Resumo Geral apoio imposto cl'!BN7*'[1]Uniforme Apoio'!$BM$30+'Resumo Geral apoio imposto cl'!BQ7*'[1]Uniforme Apoio'!$BM$30+'Resumo Geral apoio imposto cl'!BT7*'[1]Uniforme Apoio'!$BM$30+'Resumo Geral apoio imposto cl'!BW7*'[1]Uniforme Apoio'!$BM$31+'Resumo Geral apoio imposto cl'!BZ7*'[1]Uniforme Apoio'!$BM$31+'Resumo Geral apoio imposto cl'!CC7*'[1]Uniforme Apoio'!$BM$32+'Resumo Geral apoio imposto cl'!CF7*'[1]Uniforme Apoio'!$BM$33+'Resumo Geral apoio imposto cl'!CI7*'[1]Uniforme Apoio'!$BM$34+'Resumo Geral apoio imposto cl'!CL7*'[1]Uniforme Apoio'!$BM$35+'Resumo Geral apoio imposto cl'!CO7*'[1]Uniforme Apoio'!$BM$36+'Resumo Geral apoio imposto cl'!CR7*'[1]Uniforme Apoio'!$BM$37+'Resumo Geral apoio imposto cl'!CU7*'[1]Uniforme Apoio'!$BM$38+'Resumo Geral apoio imposto cl'!CX7*'[1]Uniforme Apoio'!$BM$39+'Resumo Geral apoio imposto cl'!DA7*'[1]Uniforme Apoio'!$BM$40</f>
        <v>167.11</v>
      </c>
      <c r="DY7" s="19"/>
      <c r="DZ7" s="19">
        <f>AP7*'[1]Equipamentos Jardinagem'!$H$7</f>
        <v>0</v>
      </c>
      <c r="EA7" s="19"/>
      <c r="EB7" s="19">
        <f t="shared" si="43"/>
        <v>167.11</v>
      </c>
      <c r="EC7" s="19">
        <f t="shared" si="44"/>
        <v>493.85054545454551</v>
      </c>
      <c r="ED7" s="19">
        <f t="shared" si="19"/>
        <v>37.038790909090913</v>
      </c>
      <c r="EE7" s="19">
        <f t="shared" si="20"/>
        <v>24.692527272727276</v>
      </c>
      <c r="EF7" s="19">
        <f t="shared" si="21"/>
        <v>4.9385054545454548</v>
      </c>
      <c r="EG7" s="19">
        <f t="shared" si="22"/>
        <v>61.731318181818189</v>
      </c>
      <c r="EH7" s="19">
        <f t="shared" si="23"/>
        <v>197.5402181818182</v>
      </c>
      <c r="EI7" s="19">
        <f t="shared" si="24"/>
        <v>74.077581818181827</v>
      </c>
      <c r="EJ7" s="19">
        <f t="shared" si="25"/>
        <v>14.815516363636366</v>
      </c>
      <c r="EK7" s="19">
        <f t="shared" si="45"/>
        <v>908.6850036363636</v>
      </c>
      <c r="EL7" s="19">
        <f t="shared" si="46"/>
        <v>205.68875218181819</v>
      </c>
      <c r="EM7" s="19">
        <f t="shared" si="47"/>
        <v>68.645225818181814</v>
      </c>
      <c r="EN7" s="19">
        <f t="shared" si="48"/>
        <v>100.99243654545455</v>
      </c>
      <c r="EO7" s="19">
        <f t="shared" si="49"/>
        <v>375.32641454545455</v>
      </c>
      <c r="EP7" s="19">
        <f t="shared" si="50"/>
        <v>3.2100285454545454</v>
      </c>
      <c r="EQ7" s="19">
        <f t="shared" si="51"/>
        <v>1.2346263636363637</v>
      </c>
      <c r="ER7" s="19">
        <f t="shared" si="52"/>
        <v>4.4446549090909091</v>
      </c>
      <c r="ES7" s="19">
        <f t="shared" si="53"/>
        <v>18.519395454545457</v>
      </c>
      <c r="ET7" s="19">
        <f t="shared" si="54"/>
        <v>1.4815516363636363</v>
      </c>
      <c r="EU7" s="19">
        <f t="shared" si="55"/>
        <v>0.74077581818181815</v>
      </c>
      <c r="EV7" s="19">
        <f t="shared" si="56"/>
        <v>8.6423845454545472</v>
      </c>
      <c r="EW7" s="19">
        <f t="shared" si="57"/>
        <v>3.2100285454545454</v>
      </c>
      <c r="EX7" s="19">
        <f t="shared" si="58"/>
        <v>106.17786727272727</v>
      </c>
      <c r="EY7" s="19">
        <f t="shared" si="59"/>
        <v>4.1977296363636363</v>
      </c>
      <c r="EZ7" s="19">
        <f t="shared" si="60"/>
        <v>142.96973290909091</v>
      </c>
      <c r="FA7" s="19">
        <f t="shared" si="61"/>
        <v>205.68875218181819</v>
      </c>
      <c r="FB7" s="19">
        <f t="shared" si="62"/>
        <v>34.322612909090907</v>
      </c>
      <c r="FC7" s="19">
        <f t="shared" si="63"/>
        <v>20.74172290909091</v>
      </c>
      <c r="FD7" s="19">
        <f t="shared" si="64"/>
        <v>8.1485340000000015</v>
      </c>
      <c r="FE7" s="19">
        <f t="shared" si="65"/>
        <v>0</v>
      </c>
      <c r="FF7" s="19">
        <f t="shared" si="66"/>
        <v>99.01703436363637</v>
      </c>
      <c r="FG7" s="19">
        <f t="shared" si="67"/>
        <v>367.91865636363633</v>
      </c>
      <c r="FH7" s="19">
        <f t="shared" si="26"/>
        <v>1799.3444623636362</v>
      </c>
      <c r="FI7" s="19">
        <f t="shared" si="27"/>
        <v>5172.4217896363643</v>
      </c>
      <c r="FJ7" s="19">
        <f t="shared" si="68"/>
        <v>412.54</v>
      </c>
      <c r="FK7" s="144">
        <f t="shared" si="28"/>
        <v>2</v>
      </c>
      <c r="FL7" s="144">
        <f t="shared" si="29"/>
        <v>11.25</v>
      </c>
      <c r="FM7" s="20">
        <f t="shared" si="30"/>
        <v>2.2535211267605644</v>
      </c>
      <c r="FN7" s="19">
        <f t="shared" si="69"/>
        <v>132.42775863969277</v>
      </c>
      <c r="FO7" s="20">
        <f t="shared" si="31"/>
        <v>8.5633802816901436</v>
      </c>
      <c r="FP7" s="19">
        <f t="shared" si="70"/>
        <v>503.22548283083245</v>
      </c>
      <c r="FQ7" s="20">
        <f t="shared" si="32"/>
        <v>1.8591549295774654</v>
      </c>
      <c r="FR7" s="19">
        <f t="shared" si="71"/>
        <v>109.25290087774653</v>
      </c>
      <c r="FS7" s="19">
        <f t="shared" si="72"/>
        <v>291.52</v>
      </c>
      <c r="FT7" s="19">
        <f t="shared" si="73"/>
        <v>1448.9661423482717</v>
      </c>
      <c r="FU7" s="145">
        <f t="shared" si="74"/>
        <v>6621.3879319846365</v>
      </c>
    </row>
    <row r="8" spans="1:177" ht="15" customHeight="1">
      <c r="A8" s="146" t="str">
        <f>[1]CCT!D15</f>
        <v>Região de Divinopolis</v>
      </c>
      <c r="B8" s="147" t="str">
        <f>[1]CCT!C15</f>
        <v>Arcos</v>
      </c>
      <c r="C8" s="141"/>
      <c r="D8" s="17"/>
      <c r="E8" s="17">
        <f t="shared" si="0"/>
        <v>0</v>
      </c>
      <c r="F8" s="18"/>
      <c r="G8" s="17"/>
      <c r="H8" s="17">
        <f t="shared" si="33"/>
        <v>0</v>
      </c>
      <c r="I8" s="18"/>
      <c r="J8" s="17"/>
      <c r="K8" s="17">
        <f t="shared" si="34"/>
        <v>0</v>
      </c>
      <c r="L8" s="17"/>
      <c r="M8" s="17"/>
      <c r="N8" s="17"/>
      <c r="O8" s="17"/>
      <c r="P8" s="17"/>
      <c r="Q8" s="17"/>
      <c r="R8" s="17"/>
      <c r="S8" s="17"/>
      <c r="T8" s="17"/>
      <c r="U8" s="18"/>
      <c r="V8" s="17"/>
      <c r="W8" s="17">
        <f t="shared" si="1"/>
        <v>0</v>
      </c>
      <c r="X8" s="18"/>
      <c r="Y8" s="17"/>
      <c r="Z8" s="17">
        <f t="shared" si="2"/>
        <v>0</v>
      </c>
      <c r="AA8" s="17"/>
      <c r="AB8" s="17"/>
      <c r="AC8" s="17"/>
      <c r="AD8" s="17"/>
      <c r="AE8" s="17"/>
      <c r="AF8" s="17"/>
      <c r="AG8" s="18"/>
      <c r="AH8" s="17"/>
      <c r="AI8" s="17">
        <f t="shared" si="3"/>
        <v>0</v>
      </c>
      <c r="AJ8" s="17"/>
      <c r="AK8" s="17"/>
      <c r="AL8" s="17"/>
      <c r="AM8" s="18"/>
      <c r="AN8" s="17"/>
      <c r="AO8" s="17">
        <f t="shared" si="4"/>
        <v>0</v>
      </c>
      <c r="AP8" s="17"/>
      <c r="AQ8" s="17"/>
      <c r="AR8" s="17"/>
      <c r="AS8" s="17"/>
      <c r="AT8" s="17"/>
      <c r="AU8" s="17"/>
      <c r="AV8" s="18"/>
      <c r="AW8" s="17"/>
      <c r="AX8" s="17">
        <f t="shared" si="5"/>
        <v>0</v>
      </c>
      <c r="AY8" s="17"/>
      <c r="AZ8" s="17"/>
      <c r="BA8" s="17"/>
      <c r="BB8" s="141"/>
      <c r="BC8" s="17"/>
      <c r="BD8" s="17"/>
      <c r="BE8" s="18"/>
      <c r="BF8" s="17"/>
      <c r="BG8" s="17">
        <f t="shared" si="6"/>
        <v>0</v>
      </c>
      <c r="BH8" s="17"/>
      <c r="BI8" s="17"/>
      <c r="BJ8" s="17"/>
      <c r="BK8" s="17"/>
      <c r="BL8" s="17"/>
      <c r="BM8" s="17"/>
      <c r="BN8" s="18"/>
      <c r="BO8" s="17"/>
      <c r="BP8" s="17">
        <f t="shared" si="7"/>
        <v>0</v>
      </c>
      <c r="BQ8" s="18"/>
      <c r="BR8" s="17"/>
      <c r="BS8" s="17">
        <f t="shared" si="8"/>
        <v>0</v>
      </c>
      <c r="BT8" s="18"/>
      <c r="BU8" s="17"/>
      <c r="BV8" s="17">
        <f t="shared" si="9"/>
        <v>0</v>
      </c>
      <c r="BW8" s="18"/>
      <c r="BX8" s="17"/>
      <c r="BY8" s="17">
        <f t="shared" si="10"/>
        <v>0</v>
      </c>
      <c r="BZ8" s="142">
        <f>[1]CCT!BD15</f>
        <v>1</v>
      </c>
      <c r="CA8" s="17">
        <f>[1]CCT!BC15</f>
        <v>1231.31</v>
      </c>
      <c r="CB8" s="17">
        <f t="shared" si="11"/>
        <v>1231.31</v>
      </c>
      <c r="CC8" s="17"/>
      <c r="CD8" s="17"/>
      <c r="CE8" s="17"/>
      <c r="CF8" s="18"/>
      <c r="CG8" s="17"/>
      <c r="CH8" s="17">
        <f t="shared" si="12"/>
        <v>0</v>
      </c>
      <c r="CI8" s="17"/>
      <c r="CJ8" s="17"/>
      <c r="CK8" s="17"/>
      <c r="CL8" s="18"/>
      <c r="CM8" s="17"/>
      <c r="CN8" s="17">
        <f t="shared" si="13"/>
        <v>0</v>
      </c>
      <c r="CO8" s="17"/>
      <c r="CP8" s="17"/>
      <c r="CQ8" s="17"/>
      <c r="CR8" s="141"/>
      <c r="CS8" s="17"/>
      <c r="CT8" s="17">
        <f t="shared" si="35"/>
        <v>0</v>
      </c>
      <c r="CU8" s="17"/>
      <c r="CV8" s="17"/>
      <c r="CW8" s="17"/>
      <c r="CX8" s="17"/>
      <c r="CY8" s="17"/>
      <c r="CZ8" s="17"/>
      <c r="DA8" s="18"/>
      <c r="DB8" s="17"/>
      <c r="DC8" s="17">
        <f t="shared" si="14"/>
        <v>0</v>
      </c>
      <c r="DD8" s="143">
        <f t="shared" si="36"/>
        <v>1</v>
      </c>
      <c r="DE8" s="19">
        <f t="shared" si="37"/>
        <v>1231.31</v>
      </c>
      <c r="DF8" s="19"/>
      <c r="DG8" s="19"/>
      <c r="DH8" s="19">
        <f t="shared" si="15"/>
        <v>0</v>
      </c>
      <c r="DI8" s="19"/>
      <c r="DJ8" s="19">
        <f t="shared" si="38"/>
        <v>0</v>
      </c>
      <c r="DK8" s="19">
        <f t="shared" si="39"/>
        <v>0</v>
      </c>
      <c r="DL8" s="19"/>
      <c r="DM8" s="19">
        <f t="shared" si="40"/>
        <v>1231.31</v>
      </c>
      <c r="DN8" s="19"/>
      <c r="DO8" s="19">
        <f t="shared" si="75"/>
        <v>279</v>
      </c>
      <c r="DP8" s="19">
        <f t="shared" si="16"/>
        <v>50.121400000000008</v>
      </c>
      <c r="DQ8" s="19"/>
      <c r="DR8" s="19">
        <f t="shared" si="41"/>
        <v>3.12</v>
      </c>
      <c r="DS8" s="19">
        <f>VLOOKUP('Resumo Geral apoio imposto cl'!A8,PARAMETROAPOIO,2,FALSE)*DD8</f>
        <v>28.19</v>
      </c>
      <c r="DT8" s="19">
        <f t="shared" si="17"/>
        <v>0</v>
      </c>
      <c r="DU8" s="19">
        <f t="shared" si="18"/>
        <v>0</v>
      </c>
      <c r="DV8" s="19">
        <f>BB8*[1]Parâmetro!$E$147</f>
        <v>0</v>
      </c>
      <c r="DW8" s="19">
        <f t="shared" si="42"/>
        <v>360.4314</v>
      </c>
      <c r="DX8" s="19">
        <f>C8*'[1]Uniforme Apoio'!$BM$9+'Resumo Geral apoio imposto cl'!F8*'[1]Uniforme Apoio'!$BM$10+'Resumo Geral apoio imposto cl'!I8*'[1]Uniforme Apoio'!$BM$11+'Resumo Geral apoio imposto cl'!L8*'[1]Uniforme Apoio'!$BM$12+'Resumo Geral apoio imposto cl'!O8*'[1]Uniforme Apoio'!$BM$13+'Resumo Geral apoio imposto cl'!R8*'[1]Uniforme Apoio'!$BM$14+'Resumo Geral apoio imposto cl'!U8*'[1]Uniforme Apoio'!$BM$15+'Resumo Geral apoio imposto cl'!X8*'[1]Uniforme Apoio'!$BM$17+AA8*'[1]Uniforme Apoio'!$BM$16+'Resumo Geral apoio imposto cl'!AD8*'[1]Uniforme Apoio'!$BM$18+'Resumo Geral apoio imposto cl'!AG8*'[1]Uniforme Apoio'!$BM$19+'Resumo Geral apoio imposto cl'!AJ8*'[1]Uniforme Apoio'!$BM$20+'Resumo Geral apoio imposto cl'!AM8*'[1]Uniforme Apoio'!$BM$21+'Resumo Geral apoio imposto cl'!AP8*'[1]Uniforme Apoio'!$BM$22+'Resumo Geral apoio imposto cl'!AS8*'[1]Uniforme Apoio'!$BM$23+'Resumo Geral apoio imposto cl'!AV8*'[1]Uniforme Apoio'!$BM$24+'Resumo Geral apoio imposto cl'!AY8*'[1]Uniforme Apoio'!$BM$25+'Resumo Geral apoio imposto cl'!BB8*'[1]Uniforme Apoio'!$BM$26+BE8*'[1]Uniforme Apoio'!$BM$27+'Resumo Geral apoio imposto cl'!BH8*'[1]Uniforme Apoio'!$BM$28+'Resumo Geral apoio imposto cl'!BK8*'[1]Uniforme Apoio'!$BM$29+'Resumo Geral apoio imposto cl'!BN8*'[1]Uniforme Apoio'!$BM$30+'Resumo Geral apoio imposto cl'!BQ8*'[1]Uniforme Apoio'!$BM$30+'Resumo Geral apoio imposto cl'!BT8*'[1]Uniforme Apoio'!$BM$30+'Resumo Geral apoio imposto cl'!BW8*'[1]Uniforme Apoio'!$BM$31+'Resumo Geral apoio imposto cl'!BZ8*'[1]Uniforme Apoio'!$BM$31+'Resumo Geral apoio imposto cl'!CC8*'[1]Uniforme Apoio'!$BM$32+'Resumo Geral apoio imposto cl'!CF8*'[1]Uniforme Apoio'!$BM$33+'Resumo Geral apoio imposto cl'!CI8*'[1]Uniforme Apoio'!$BM$34+'Resumo Geral apoio imposto cl'!CL8*'[1]Uniforme Apoio'!$BM$35+'Resumo Geral apoio imposto cl'!CO8*'[1]Uniforme Apoio'!$BM$36+'Resumo Geral apoio imposto cl'!CR8*'[1]Uniforme Apoio'!$BM$37+'Resumo Geral apoio imposto cl'!CU8*'[1]Uniforme Apoio'!$BM$38+'Resumo Geral apoio imposto cl'!CX8*'[1]Uniforme Apoio'!$BM$39+'Resumo Geral apoio imposto cl'!DA8*'[1]Uniforme Apoio'!$BM$40</f>
        <v>81.430000000000007</v>
      </c>
      <c r="DY8" s="19"/>
      <c r="DZ8" s="19">
        <f>AP8*'[1]Equipamentos Jardinagem'!$H$7</f>
        <v>0</v>
      </c>
      <c r="EA8" s="19"/>
      <c r="EB8" s="19">
        <f t="shared" si="43"/>
        <v>81.430000000000007</v>
      </c>
      <c r="EC8" s="19">
        <f t="shared" si="44"/>
        <v>246.262</v>
      </c>
      <c r="ED8" s="19">
        <f t="shared" si="19"/>
        <v>18.469649999999998</v>
      </c>
      <c r="EE8" s="19">
        <f t="shared" si="20"/>
        <v>12.3131</v>
      </c>
      <c r="EF8" s="19">
        <f t="shared" si="21"/>
        <v>2.4626199999999998</v>
      </c>
      <c r="EG8" s="19">
        <f t="shared" si="22"/>
        <v>30.78275</v>
      </c>
      <c r="EH8" s="19">
        <f t="shared" si="23"/>
        <v>98.504800000000003</v>
      </c>
      <c r="EI8" s="19">
        <f t="shared" si="24"/>
        <v>36.939299999999996</v>
      </c>
      <c r="EJ8" s="19">
        <f t="shared" si="25"/>
        <v>7.3878599999999999</v>
      </c>
      <c r="EK8" s="19">
        <f t="shared" si="45"/>
        <v>453.12208000000004</v>
      </c>
      <c r="EL8" s="19">
        <f t="shared" si="46"/>
        <v>102.568123</v>
      </c>
      <c r="EM8" s="19">
        <f t="shared" si="47"/>
        <v>34.230417999999993</v>
      </c>
      <c r="EN8" s="19">
        <f t="shared" si="48"/>
        <v>50.360578999999994</v>
      </c>
      <c r="EO8" s="19">
        <f t="shared" si="49"/>
        <v>187.15912</v>
      </c>
      <c r="EP8" s="19">
        <f t="shared" si="50"/>
        <v>1.6007029999999998</v>
      </c>
      <c r="EQ8" s="19">
        <f t="shared" si="51"/>
        <v>0.61565499999999995</v>
      </c>
      <c r="ER8" s="19">
        <f t="shared" si="52"/>
        <v>2.2163579999999996</v>
      </c>
      <c r="ES8" s="19">
        <f t="shared" si="53"/>
        <v>9.234824999999999</v>
      </c>
      <c r="ET8" s="19">
        <f t="shared" si="54"/>
        <v>0.73878599999999994</v>
      </c>
      <c r="EU8" s="19">
        <f t="shared" si="55"/>
        <v>0.36939299999999997</v>
      </c>
      <c r="EV8" s="19">
        <f t="shared" si="56"/>
        <v>4.3095850000000002</v>
      </c>
      <c r="EW8" s="19">
        <f t="shared" si="57"/>
        <v>1.6007029999999998</v>
      </c>
      <c r="EX8" s="19">
        <f t="shared" si="58"/>
        <v>52.946329999999996</v>
      </c>
      <c r="EY8" s="19">
        <f t="shared" si="59"/>
        <v>2.0932269999999997</v>
      </c>
      <c r="EZ8" s="19">
        <f t="shared" si="60"/>
        <v>71.29284899999999</v>
      </c>
      <c r="FA8" s="19">
        <f t="shared" si="61"/>
        <v>102.568123</v>
      </c>
      <c r="FB8" s="19">
        <f t="shared" si="62"/>
        <v>17.115208999999997</v>
      </c>
      <c r="FC8" s="19">
        <f t="shared" si="63"/>
        <v>10.343003999999999</v>
      </c>
      <c r="FD8" s="19">
        <f t="shared" si="64"/>
        <v>4.0633229999999996</v>
      </c>
      <c r="FE8" s="19">
        <f t="shared" si="65"/>
        <v>0</v>
      </c>
      <c r="FF8" s="19">
        <f t="shared" si="66"/>
        <v>49.375530999999995</v>
      </c>
      <c r="FG8" s="19">
        <f t="shared" si="67"/>
        <v>183.46518999999998</v>
      </c>
      <c r="FH8" s="19">
        <f t="shared" si="26"/>
        <v>897.25559699999997</v>
      </c>
      <c r="FI8" s="19">
        <f t="shared" si="27"/>
        <v>2570.426997</v>
      </c>
      <c r="FJ8" s="19">
        <f t="shared" si="68"/>
        <v>206.27</v>
      </c>
      <c r="FK8" s="144">
        <f t="shared" si="28"/>
        <v>2</v>
      </c>
      <c r="FL8" s="144">
        <f t="shared" si="29"/>
        <v>11.25</v>
      </c>
      <c r="FM8" s="20">
        <f t="shared" si="30"/>
        <v>2.2535211267605644</v>
      </c>
      <c r="FN8" s="19">
        <f t="shared" si="69"/>
        <v>65.858185847887356</v>
      </c>
      <c r="FO8" s="20">
        <f t="shared" si="31"/>
        <v>8.5633802816901436</v>
      </c>
      <c r="FP8" s="19">
        <f t="shared" si="70"/>
        <v>250.26110622197191</v>
      </c>
      <c r="FQ8" s="20">
        <f t="shared" si="32"/>
        <v>1.8591549295774654</v>
      </c>
      <c r="FR8" s="19">
        <f t="shared" si="71"/>
        <v>54.333003324507061</v>
      </c>
      <c r="FS8" s="19">
        <f t="shared" si="72"/>
        <v>145.76</v>
      </c>
      <c r="FT8" s="19">
        <f t="shared" si="73"/>
        <v>722.48229539436636</v>
      </c>
      <c r="FU8" s="145">
        <f t="shared" si="74"/>
        <v>3292.9092923943663</v>
      </c>
    </row>
    <row r="9" spans="1:177" ht="15" customHeight="1">
      <c r="A9" s="146" t="str">
        <f>[1]CCT!D16</f>
        <v>Fethemg Interior</v>
      </c>
      <c r="B9" s="147" t="str">
        <f>[1]CCT!C16</f>
        <v>Arinos</v>
      </c>
      <c r="C9" s="141"/>
      <c r="D9" s="17"/>
      <c r="E9" s="17">
        <f t="shared" si="0"/>
        <v>0</v>
      </c>
      <c r="F9" s="18"/>
      <c r="G9" s="17"/>
      <c r="H9" s="17">
        <f t="shared" si="33"/>
        <v>0</v>
      </c>
      <c r="I9" s="18"/>
      <c r="J9" s="17"/>
      <c r="K9" s="17">
        <f t="shared" si="34"/>
        <v>0</v>
      </c>
      <c r="L9" s="17"/>
      <c r="M9" s="17"/>
      <c r="N9" s="17"/>
      <c r="O9" s="17"/>
      <c r="P9" s="17"/>
      <c r="Q9" s="17"/>
      <c r="R9" s="17"/>
      <c r="S9" s="17"/>
      <c r="T9" s="17"/>
      <c r="U9" s="18"/>
      <c r="V9" s="17"/>
      <c r="W9" s="17">
        <f t="shared" si="1"/>
        <v>0</v>
      </c>
      <c r="X9" s="18"/>
      <c r="Y9" s="17"/>
      <c r="Z9" s="17">
        <f t="shared" si="2"/>
        <v>0</v>
      </c>
      <c r="AA9" s="17"/>
      <c r="AB9" s="17"/>
      <c r="AC9" s="17"/>
      <c r="AD9" s="17"/>
      <c r="AE9" s="17"/>
      <c r="AF9" s="17"/>
      <c r="AG9" s="18"/>
      <c r="AH9" s="17"/>
      <c r="AI9" s="17">
        <f t="shared" si="3"/>
        <v>0</v>
      </c>
      <c r="AJ9" s="17"/>
      <c r="AK9" s="17"/>
      <c r="AL9" s="17"/>
      <c r="AM9" s="18"/>
      <c r="AN9" s="17"/>
      <c r="AO9" s="17">
        <f t="shared" si="4"/>
        <v>0</v>
      </c>
      <c r="AP9" s="17"/>
      <c r="AQ9" s="17"/>
      <c r="AR9" s="17"/>
      <c r="AS9" s="17"/>
      <c r="AT9" s="17"/>
      <c r="AU9" s="17"/>
      <c r="AV9" s="18"/>
      <c r="AW9" s="17"/>
      <c r="AX9" s="17">
        <f t="shared" si="5"/>
        <v>0</v>
      </c>
      <c r="AY9" s="17"/>
      <c r="AZ9" s="17"/>
      <c r="BA9" s="17"/>
      <c r="BB9" s="141"/>
      <c r="BC9" s="17"/>
      <c r="BD9" s="17"/>
      <c r="BE9" s="18"/>
      <c r="BF9" s="17"/>
      <c r="BG9" s="17">
        <f t="shared" si="6"/>
        <v>0</v>
      </c>
      <c r="BH9" s="17"/>
      <c r="BI9" s="17"/>
      <c r="BJ9" s="17"/>
      <c r="BK9" s="17"/>
      <c r="BL9" s="17"/>
      <c r="BM9" s="17"/>
      <c r="BN9" s="18">
        <f>[1]CCT!AV16</f>
        <v>1</v>
      </c>
      <c r="BO9" s="17">
        <f>[1]CCT!AU16</f>
        <v>1043.74</v>
      </c>
      <c r="BP9" s="17">
        <f t="shared" si="7"/>
        <v>1043.74</v>
      </c>
      <c r="BQ9" s="18"/>
      <c r="BR9" s="17"/>
      <c r="BS9" s="17">
        <f t="shared" si="8"/>
        <v>0</v>
      </c>
      <c r="BT9" s="18"/>
      <c r="BU9" s="17"/>
      <c r="BV9" s="17">
        <f t="shared" si="9"/>
        <v>0</v>
      </c>
      <c r="BW9" s="18"/>
      <c r="BX9" s="17"/>
      <c r="BY9" s="17">
        <f t="shared" si="10"/>
        <v>0</v>
      </c>
      <c r="BZ9" s="142"/>
      <c r="CA9" s="17"/>
      <c r="CB9" s="17">
        <f t="shared" si="11"/>
        <v>0</v>
      </c>
      <c r="CC9" s="17"/>
      <c r="CD9" s="17"/>
      <c r="CE9" s="17"/>
      <c r="CF9" s="18"/>
      <c r="CG9" s="17"/>
      <c r="CH9" s="17">
        <f t="shared" si="12"/>
        <v>0</v>
      </c>
      <c r="CI9" s="17"/>
      <c r="CJ9" s="17"/>
      <c r="CK9" s="17"/>
      <c r="CL9" s="18"/>
      <c r="CM9" s="17"/>
      <c r="CN9" s="17">
        <f t="shared" si="13"/>
        <v>0</v>
      </c>
      <c r="CO9" s="17"/>
      <c r="CP9" s="17"/>
      <c r="CQ9" s="17"/>
      <c r="CR9" s="141"/>
      <c r="CS9" s="17"/>
      <c r="CT9" s="17">
        <f t="shared" si="35"/>
        <v>0</v>
      </c>
      <c r="CU9" s="17"/>
      <c r="CV9" s="17"/>
      <c r="CW9" s="17"/>
      <c r="CX9" s="17"/>
      <c r="CY9" s="17"/>
      <c r="CZ9" s="17"/>
      <c r="DA9" s="18"/>
      <c r="DB9" s="17"/>
      <c r="DC9" s="17">
        <f t="shared" si="14"/>
        <v>0</v>
      </c>
      <c r="DD9" s="143">
        <f t="shared" si="36"/>
        <v>1</v>
      </c>
      <c r="DE9" s="19">
        <f t="shared" si="37"/>
        <v>1043.74</v>
      </c>
      <c r="DF9" s="19"/>
      <c r="DG9" s="19"/>
      <c r="DH9" s="19">
        <f t="shared" si="15"/>
        <v>0</v>
      </c>
      <c r="DI9" s="19"/>
      <c r="DJ9" s="19">
        <f t="shared" si="38"/>
        <v>94.885454545454536</v>
      </c>
      <c r="DK9" s="19">
        <f t="shared" si="39"/>
        <v>0</v>
      </c>
      <c r="DL9" s="19"/>
      <c r="DM9" s="19">
        <f t="shared" si="40"/>
        <v>1138.6254545454544</v>
      </c>
      <c r="DN9" s="19"/>
      <c r="DO9" s="19">
        <f t="shared" si="75"/>
        <v>279</v>
      </c>
      <c r="DP9" s="19">
        <f t="shared" si="16"/>
        <v>61.375599999999999</v>
      </c>
      <c r="DQ9" s="19"/>
      <c r="DR9" s="19">
        <f t="shared" si="41"/>
        <v>3.12</v>
      </c>
      <c r="DS9" s="19">
        <f>VLOOKUP('Resumo Geral apoio imposto cl'!A9,PARAMETROAPOIO,2,FALSE)*DD9</f>
        <v>0</v>
      </c>
      <c r="DT9" s="19">
        <f t="shared" si="17"/>
        <v>0</v>
      </c>
      <c r="DU9" s="19">
        <f t="shared" si="18"/>
        <v>8.43</v>
      </c>
      <c r="DV9" s="19">
        <f>BB9*[1]Parâmetro!$E$147</f>
        <v>0</v>
      </c>
      <c r="DW9" s="19">
        <f t="shared" si="42"/>
        <v>351.92560000000003</v>
      </c>
      <c r="DX9" s="19">
        <f>C9*'[1]Uniforme Apoio'!$BM$9+'Resumo Geral apoio imposto cl'!F9*'[1]Uniforme Apoio'!$BM$10+'Resumo Geral apoio imposto cl'!I9*'[1]Uniforme Apoio'!$BM$11+'Resumo Geral apoio imposto cl'!L9*'[1]Uniforme Apoio'!$BM$12+'Resumo Geral apoio imposto cl'!O9*'[1]Uniforme Apoio'!$BM$13+'Resumo Geral apoio imposto cl'!R9*'[1]Uniforme Apoio'!$BM$14+'Resumo Geral apoio imposto cl'!U9*'[1]Uniforme Apoio'!$BM$15+'Resumo Geral apoio imposto cl'!X9*'[1]Uniforme Apoio'!$BM$17+AA9*'[1]Uniforme Apoio'!$BM$16+'Resumo Geral apoio imposto cl'!AD9*'[1]Uniforme Apoio'!$BM$18+'Resumo Geral apoio imposto cl'!AG9*'[1]Uniforme Apoio'!$BM$19+'Resumo Geral apoio imposto cl'!AJ9*'[1]Uniforme Apoio'!$BM$20+'Resumo Geral apoio imposto cl'!AM9*'[1]Uniforme Apoio'!$BM$21+'Resumo Geral apoio imposto cl'!AP9*'[1]Uniforme Apoio'!$BM$22+'Resumo Geral apoio imposto cl'!AS9*'[1]Uniforme Apoio'!$BM$23+'Resumo Geral apoio imposto cl'!AV9*'[1]Uniforme Apoio'!$BM$24+'Resumo Geral apoio imposto cl'!AY9*'[1]Uniforme Apoio'!$BM$25+'Resumo Geral apoio imposto cl'!BB9*'[1]Uniforme Apoio'!$BM$26+BE9*'[1]Uniforme Apoio'!$BM$27+'Resumo Geral apoio imposto cl'!BH9*'[1]Uniforme Apoio'!$BM$28+'Resumo Geral apoio imposto cl'!BK9*'[1]Uniforme Apoio'!$BM$29+'Resumo Geral apoio imposto cl'!BN9*'[1]Uniforme Apoio'!$BM$30+'Resumo Geral apoio imposto cl'!BQ9*'[1]Uniforme Apoio'!$BM$30+'Resumo Geral apoio imposto cl'!BT9*'[1]Uniforme Apoio'!$BM$30+'Resumo Geral apoio imposto cl'!BW9*'[1]Uniforme Apoio'!$BM$31+'Resumo Geral apoio imposto cl'!BZ9*'[1]Uniforme Apoio'!$BM$31+'Resumo Geral apoio imposto cl'!CC9*'[1]Uniforme Apoio'!$BM$32+'Resumo Geral apoio imposto cl'!CF9*'[1]Uniforme Apoio'!$BM$33+'Resumo Geral apoio imposto cl'!CI9*'[1]Uniforme Apoio'!$BM$34+'Resumo Geral apoio imposto cl'!CL9*'[1]Uniforme Apoio'!$BM$35+'Resumo Geral apoio imposto cl'!CO9*'[1]Uniforme Apoio'!$BM$36+'Resumo Geral apoio imposto cl'!CR9*'[1]Uniforme Apoio'!$BM$37+'Resumo Geral apoio imposto cl'!CU9*'[1]Uniforme Apoio'!$BM$38+'Resumo Geral apoio imposto cl'!CX9*'[1]Uniforme Apoio'!$BM$39+'Resumo Geral apoio imposto cl'!DA9*'[1]Uniforme Apoio'!$BM$40</f>
        <v>85.68</v>
      </c>
      <c r="DY9" s="19"/>
      <c r="DZ9" s="19">
        <f>AP9*'[1]Equipamentos Jardinagem'!$H$7</f>
        <v>0</v>
      </c>
      <c r="EA9" s="19"/>
      <c r="EB9" s="19">
        <f t="shared" si="43"/>
        <v>85.68</v>
      </c>
      <c r="EC9" s="19">
        <f t="shared" si="44"/>
        <v>227.72509090909091</v>
      </c>
      <c r="ED9" s="19">
        <f t="shared" si="19"/>
        <v>17.079381818181815</v>
      </c>
      <c r="EE9" s="19">
        <f t="shared" si="20"/>
        <v>11.386254545454545</v>
      </c>
      <c r="EF9" s="19">
        <f t="shared" si="21"/>
        <v>2.2772509090909088</v>
      </c>
      <c r="EG9" s="19">
        <f t="shared" si="22"/>
        <v>28.465636363636364</v>
      </c>
      <c r="EH9" s="19">
        <f t="shared" si="23"/>
        <v>91.090036363636358</v>
      </c>
      <c r="EI9" s="19">
        <f t="shared" si="24"/>
        <v>34.158763636363631</v>
      </c>
      <c r="EJ9" s="19">
        <f t="shared" si="25"/>
        <v>6.8317527272727263</v>
      </c>
      <c r="EK9" s="19">
        <f t="shared" si="45"/>
        <v>419.01416727272721</v>
      </c>
      <c r="EL9" s="19">
        <f t="shared" si="46"/>
        <v>94.847500363636357</v>
      </c>
      <c r="EM9" s="19">
        <f t="shared" si="47"/>
        <v>31.653787636363631</v>
      </c>
      <c r="EN9" s="19">
        <f t="shared" si="48"/>
        <v>46.569781090909082</v>
      </c>
      <c r="EO9" s="19">
        <f t="shared" si="49"/>
        <v>173.07106909090908</v>
      </c>
      <c r="EP9" s="19">
        <f t="shared" si="50"/>
        <v>1.4802130909090907</v>
      </c>
      <c r="EQ9" s="19">
        <f t="shared" si="51"/>
        <v>0.56931272727272719</v>
      </c>
      <c r="ER9" s="19">
        <f t="shared" si="52"/>
        <v>2.0495258181818179</v>
      </c>
      <c r="ES9" s="19">
        <f t="shared" si="53"/>
        <v>8.5396909090909077</v>
      </c>
      <c r="ET9" s="19">
        <f t="shared" si="54"/>
        <v>0.68317527272727263</v>
      </c>
      <c r="EU9" s="19">
        <f t="shared" si="55"/>
        <v>0.34158763636363632</v>
      </c>
      <c r="EV9" s="19">
        <f t="shared" si="56"/>
        <v>3.9851890909090906</v>
      </c>
      <c r="EW9" s="19">
        <f t="shared" si="57"/>
        <v>1.4802130909090907</v>
      </c>
      <c r="EX9" s="19">
        <f t="shared" si="58"/>
        <v>48.960894545454536</v>
      </c>
      <c r="EY9" s="19">
        <f t="shared" si="59"/>
        <v>1.9356632727272725</v>
      </c>
      <c r="EZ9" s="19">
        <f t="shared" si="60"/>
        <v>65.9264138181818</v>
      </c>
      <c r="FA9" s="19">
        <f t="shared" si="61"/>
        <v>94.847500363636357</v>
      </c>
      <c r="FB9" s="19">
        <f t="shared" si="62"/>
        <v>15.826893818181816</v>
      </c>
      <c r="FC9" s="19">
        <f t="shared" si="63"/>
        <v>9.5644538181818159</v>
      </c>
      <c r="FD9" s="19">
        <f t="shared" si="64"/>
        <v>3.7574639999999997</v>
      </c>
      <c r="FE9" s="19">
        <f t="shared" si="65"/>
        <v>0</v>
      </c>
      <c r="FF9" s="19">
        <f t="shared" si="66"/>
        <v>45.658880727272717</v>
      </c>
      <c r="FG9" s="19">
        <f t="shared" si="67"/>
        <v>169.65519272727272</v>
      </c>
      <c r="FH9" s="19">
        <f t="shared" si="26"/>
        <v>829.71636872727265</v>
      </c>
      <c r="FI9" s="19">
        <f t="shared" si="27"/>
        <v>2405.9474232727271</v>
      </c>
      <c r="FJ9" s="19">
        <f t="shared" si="68"/>
        <v>206.27</v>
      </c>
      <c r="FK9" s="144">
        <f t="shared" si="28"/>
        <v>3</v>
      </c>
      <c r="FL9" s="144">
        <f t="shared" si="29"/>
        <v>12.25</v>
      </c>
      <c r="FM9" s="20">
        <f t="shared" si="30"/>
        <v>3.4188034188034218</v>
      </c>
      <c r="FN9" s="19">
        <f t="shared" si="69"/>
        <v>94.289826436674502</v>
      </c>
      <c r="FO9" s="20">
        <f t="shared" si="31"/>
        <v>8.6609686609686669</v>
      </c>
      <c r="FP9" s="19">
        <f t="shared" si="70"/>
        <v>238.86756030624201</v>
      </c>
      <c r="FQ9" s="20">
        <f t="shared" si="32"/>
        <v>1.8803418803418819</v>
      </c>
      <c r="FR9" s="19">
        <f t="shared" si="71"/>
        <v>51.859404540170971</v>
      </c>
      <c r="FS9" s="19">
        <f t="shared" si="72"/>
        <v>145.76</v>
      </c>
      <c r="FT9" s="19">
        <f t="shared" si="73"/>
        <v>737.04679128308749</v>
      </c>
      <c r="FU9" s="145">
        <f t="shared" si="74"/>
        <v>3142.9942145558143</v>
      </c>
    </row>
    <row r="10" spans="1:177" ht="15" customHeight="1">
      <c r="A10" s="182" t="str">
        <f>[1]CCT!D17</f>
        <v>Rodoviários de Babacena + SEAC-MG</v>
      </c>
      <c r="B10" s="183" t="str">
        <f>[1]CCT!C17</f>
        <v>Barbacena</v>
      </c>
      <c r="C10" s="141"/>
      <c r="D10" s="17"/>
      <c r="E10" s="17">
        <f t="shared" si="0"/>
        <v>0</v>
      </c>
      <c r="F10" s="18"/>
      <c r="G10" s="17"/>
      <c r="H10" s="17">
        <f t="shared" si="33"/>
        <v>0</v>
      </c>
      <c r="I10" s="18"/>
      <c r="J10" s="17"/>
      <c r="K10" s="17">
        <f t="shared" si="34"/>
        <v>0</v>
      </c>
      <c r="L10" s="17"/>
      <c r="M10" s="17"/>
      <c r="N10" s="17"/>
      <c r="O10" s="17"/>
      <c r="P10" s="17"/>
      <c r="Q10" s="17"/>
      <c r="R10" s="17"/>
      <c r="S10" s="17"/>
      <c r="T10" s="17"/>
      <c r="U10" s="18"/>
      <c r="V10" s="17"/>
      <c r="W10" s="17">
        <f t="shared" si="1"/>
        <v>0</v>
      </c>
      <c r="X10" s="18"/>
      <c r="Y10" s="17"/>
      <c r="Z10" s="17">
        <f t="shared" si="2"/>
        <v>0</v>
      </c>
      <c r="AA10" s="17"/>
      <c r="AB10" s="17"/>
      <c r="AC10" s="17"/>
      <c r="AD10" s="17"/>
      <c r="AE10" s="17"/>
      <c r="AF10" s="17"/>
      <c r="AG10" s="18"/>
      <c r="AH10" s="17"/>
      <c r="AI10" s="17">
        <f t="shared" si="3"/>
        <v>0</v>
      </c>
      <c r="AJ10" s="17"/>
      <c r="AK10" s="17"/>
      <c r="AL10" s="17"/>
      <c r="AM10" s="18"/>
      <c r="AN10" s="17"/>
      <c r="AO10" s="17">
        <f t="shared" si="4"/>
        <v>0</v>
      </c>
      <c r="AP10" s="17"/>
      <c r="AQ10" s="17"/>
      <c r="AR10" s="17"/>
      <c r="AS10" s="17"/>
      <c r="AT10" s="17"/>
      <c r="AU10" s="17"/>
      <c r="AV10" s="18"/>
      <c r="AW10" s="17"/>
      <c r="AX10" s="17">
        <f t="shared" si="5"/>
        <v>0</v>
      </c>
      <c r="AY10" s="17"/>
      <c r="AZ10" s="17"/>
      <c r="BA10" s="17"/>
      <c r="BB10" s="141">
        <f>[1]CCT!AN17</f>
        <v>2</v>
      </c>
      <c r="BC10" s="17">
        <f>[1]CCT!AM17</f>
        <v>2507.27</v>
      </c>
      <c r="BD10" s="17">
        <f t="shared" ref="BD10:BD23" si="76">BB10*BC10</f>
        <v>5014.54</v>
      </c>
      <c r="BE10" s="18"/>
      <c r="BF10" s="17"/>
      <c r="BG10" s="17">
        <f t="shared" si="6"/>
        <v>0</v>
      </c>
      <c r="BH10" s="17"/>
      <c r="BI10" s="17"/>
      <c r="BJ10" s="17"/>
      <c r="BK10" s="17"/>
      <c r="BL10" s="17"/>
      <c r="BM10" s="17"/>
      <c r="BN10" s="18"/>
      <c r="BO10" s="17"/>
      <c r="BP10" s="17">
        <f t="shared" si="7"/>
        <v>0</v>
      </c>
      <c r="BQ10" s="18"/>
      <c r="BR10" s="17"/>
      <c r="BS10" s="17">
        <f t="shared" si="8"/>
        <v>0</v>
      </c>
      <c r="BT10" s="18"/>
      <c r="BU10" s="17"/>
      <c r="BV10" s="17">
        <f t="shared" si="9"/>
        <v>0</v>
      </c>
      <c r="BW10" s="18"/>
      <c r="BX10" s="17"/>
      <c r="BY10" s="17">
        <f t="shared" si="10"/>
        <v>0</v>
      </c>
      <c r="BZ10" s="142"/>
      <c r="CA10" s="17"/>
      <c r="CB10" s="17">
        <f t="shared" si="11"/>
        <v>0</v>
      </c>
      <c r="CC10" s="17"/>
      <c r="CD10" s="17"/>
      <c r="CE10" s="17"/>
      <c r="CF10" s="18"/>
      <c r="CG10" s="17"/>
      <c r="CH10" s="17">
        <f t="shared" si="12"/>
        <v>0</v>
      </c>
      <c r="CI10" s="17"/>
      <c r="CJ10" s="17"/>
      <c r="CK10" s="17"/>
      <c r="CL10" s="18"/>
      <c r="CM10" s="17"/>
      <c r="CN10" s="17">
        <f t="shared" si="13"/>
        <v>0</v>
      </c>
      <c r="CO10" s="17"/>
      <c r="CP10" s="17"/>
      <c r="CQ10" s="17"/>
      <c r="CR10" s="141"/>
      <c r="CS10" s="17"/>
      <c r="CT10" s="17">
        <f t="shared" si="35"/>
        <v>0</v>
      </c>
      <c r="CU10" s="17"/>
      <c r="CV10" s="17"/>
      <c r="CW10" s="17"/>
      <c r="CX10" s="17"/>
      <c r="CY10" s="17"/>
      <c r="CZ10" s="17"/>
      <c r="DA10" s="18"/>
      <c r="DB10" s="17"/>
      <c r="DC10" s="17">
        <f t="shared" si="14"/>
        <v>0</v>
      </c>
      <c r="DD10" s="143">
        <f t="shared" si="36"/>
        <v>2</v>
      </c>
      <c r="DE10" s="19">
        <f t="shared" si="37"/>
        <v>5014.54</v>
      </c>
      <c r="DF10" s="19"/>
      <c r="DG10" s="19"/>
      <c r="DH10" s="19">
        <f t="shared" si="15"/>
        <v>0</v>
      </c>
      <c r="DI10" s="19"/>
      <c r="DJ10" s="19">
        <f t="shared" si="38"/>
        <v>0</v>
      </c>
      <c r="DK10" s="19">
        <f t="shared" si="39"/>
        <v>0</v>
      </c>
      <c r="DL10" s="19"/>
      <c r="DM10" s="19">
        <f t="shared" si="40"/>
        <v>5014.54</v>
      </c>
      <c r="DN10" s="19"/>
      <c r="DO10" s="19">
        <f t="shared" si="75"/>
        <v>558</v>
      </c>
      <c r="DP10" s="19">
        <f t="shared" si="16"/>
        <v>0</v>
      </c>
      <c r="DQ10" s="19"/>
      <c r="DR10" s="19">
        <f t="shared" si="41"/>
        <v>6.24</v>
      </c>
      <c r="DS10" s="19">
        <f>VLOOKUP('Resumo Geral apoio imposto cl'!A10,PARAMETROAPOIO,2,FALSE)*DD10</f>
        <v>0</v>
      </c>
      <c r="DT10" s="19">
        <f t="shared" si="17"/>
        <v>0</v>
      </c>
      <c r="DU10" s="19">
        <f t="shared" si="18"/>
        <v>0</v>
      </c>
      <c r="DV10" s="19">
        <f>BB10*[1]Parâmetro!$E$147</f>
        <v>494.84</v>
      </c>
      <c r="DW10" s="19">
        <f t="shared" si="42"/>
        <v>1059.08</v>
      </c>
      <c r="DX10" s="19">
        <f>C10*'[1]Uniforme Apoio'!$BM$9+'Resumo Geral apoio imposto cl'!F10*'[1]Uniforme Apoio'!$BM$10+'Resumo Geral apoio imposto cl'!I10*'[1]Uniforme Apoio'!$BM$11+'Resumo Geral apoio imposto cl'!L10*'[1]Uniforme Apoio'!$BM$12+'Resumo Geral apoio imposto cl'!O10*'[1]Uniforme Apoio'!$BM$13+'Resumo Geral apoio imposto cl'!R10*'[1]Uniforme Apoio'!$BM$14+'Resumo Geral apoio imposto cl'!U10*'[1]Uniforme Apoio'!$BM$15+'Resumo Geral apoio imposto cl'!X10*'[1]Uniforme Apoio'!$BM$17+AA10*'[1]Uniforme Apoio'!$BM$16+'Resumo Geral apoio imposto cl'!AD10*'[1]Uniforme Apoio'!$BM$18+'Resumo Geral apoio imposto cl'!AG10*'[1]Uniforme Apoio'!$BM$19+'Resumo Geral apoio imposto cl'!AJ10*'[1]Uniforme Apoio'!$BM$20+'Resumo Geral apoio imposto cl'!AM10*'[1]Uniforme Apoio'!$BM$21+'Resumo Geral apoio imposto cl'!AP10*'[1]Uniforme Apoio'!$BM$22+'Resumo Geral apoio imposto cl'!AS10*'[1]Uniforme Apoio'!$BM$23+'Resumo Geral apoio imposto cl'!AV10*'[1]Uniforme Apoio'!$BM$24+'Resumo Geral apoio imposto cl'!AY10*'[1]Uniforme Apoio'!$BM$25+'Resumo Geral apoio imposto cl'!BB10*'[1]Uniforme Apoio'!$BM$26+BE10*'[1]Uniforme Apoio'!$BM$27+'Resumo Geral apoio imposto cl'!BH10*'[1]Uniforme Apoio'!$BM$28+'Resumo Geral apoio imposto cl'!BK10*'[1]Uniforme Apoio'!$BM$29+'Resumo Geral apoio imposto cl'!BN10*'[1]Uniforme Apoio'!$BM$30+'Resumo Geral apoio imposto cl'!BQ10*'[1]Uniforme Apoio'!$BM$30+'Resumo Geral apoio imposto cl'!BT10*'[1]Uniforme Apoio'!$BM$30+'Resumo Geral apoio imposto cl'!BW10*'[1]Uniforme Apoio'!$BM$31+'Resumo Geral apoio imposto cl'!BZ10*'[1]Uniforme Apoio'!$BM$31+'Resumo Geral apoio imposto cl'!CC10*'[1]Uniforme Apoio'!$BM$32+'Resumo Geral apoio imposto cl'!CF10*'[1]Uniforme Apoio'!$BM$33+'Resumo Geral apoio imposto cl'!CI10*'[1]Uniforme Apoio'!$BM$34+'Resumo Geral apoio imposto cl'!CL10*'[1]Uniforme Apoio'!$BM$35+'Resumo Geral apoio imposto cl'!CO10*'[1]Uniforme Apoio'!$BM$36+'Resumo Geral apoio imposto cl'!CR10*'[1]Uniforme Apoio'!$BM$37+'Resumo Geral apoio imposto cl'!CU10*'[1]Uniforme Apoio'!$BM$38+'Resumo Geral apoio imposto cl'!CX10*'[1]Uniforme Apoio'!$BM$39+'Resumo Geral apoio imposto cl'!DA10*'[1]Uniforme Apoio'!$BM$40</f>
        <v>206.36</v>
      </c>
      <c r="DY10" s="19"/>
      <c r="DZ10" s="19">
        <f>AP10*'[1]Equipamentos Jardinagem'!$H$7</f>
        <v>0</v>
      </c>
      <c r="EA10" s="19"/>
      <c r="EB10" s="19">
        <f t="shared" si="43"/>
        <v>206.36</v>
      </c>
      <c r="EC10" s="19">
        <f t="shared" si="44"/>
        <v>1002.908</v>
      </c>
      <c r="ED10" s="19">
        <f t="shared" si="19"/>
        <v>75.218099999999993</v>
      </c>
      <c r="EE10" s="19">
        <f t="shared" si="20"/>
        <v>50.145400000000002</v>
      </c>
      <c r="EF10" s="19">
        <f t="shared" si="21"/>
        <v>10.02908</v>
      </c>
      <c r="EG10" s="19">
        <f t="shared" si="22"/>
        <v>125.3635</v>
      </c>
      <c r="EH10" s="19">
        <f t="shared" si="23"/>
        <v>401.16320000000002</v>
      </c>
      <c r="EI10" s="19">
        <f t="shared" si="24"/>
        <v>150.43619999999999</v>
      </c>
      <c r="EJ10" s="19">
        <f t="shared" si="25"/>
        <v>30.087240000000001</v>
      </c>
      <c r="EK10" s="19">
        <f t="shared" si="45"/>
        <v>1845.3507200000001</v>
      </c>
      <c r="EL10" s="19">
        <f t="shared" si="46"/>
        <v>417.71118200000001</v>
      </c>
      <c r="EM10" s="19">
        <f t="shared" si="47"/>
        <v>139.404212</v>
      </c>
      <c r="EN10" s="19">
        <f t="shared" si="48"/>
        <v>205.094686</v>
      </c>
      <c r="EO10" s="19">
        <f t="shared" si="49"/>
        <v>762.21008000000006</v>
      </c>
      <c r="EP10" s="19">
        <f t="shared" si="50"/>
        <v>6.5189019999999998</v>
      </c>
      <c r="EQ10" s="19">
        <f t="shared" si="51"/>
        <v>2.5072700000000001</v>
      </c>
      <c r="ER10" s="19">
        <f t="shared" si="52"/>
        <v>9.026171999999999</v>
      </c>
      <c r="ES10" s="19">
        <f t="shared" si="53"/>
        <v>37.609049999999996</v>
      </c>
      <c r="ET10" s="19">
        <f t="shared" si="54"/>
        <v>3.0087239999999995</v>
      </c>
      <c r="EU10" s="19">
        <f t="shared" si="55"/>
        <v>1.5043619999999998</v>
      </c>
      <c r="EV10" s="19">
        <f t="shared" si="56"/>
        <v>17.550889999999999</v>
      </c>
      <c r="EW10" s="19">
        <f t="shared" si="57"/>
        <v>6.5189019999999998</v>
      </c>
      <c r="EX10" s="19">
        <f t="shared" si="58"/>
        <v>215.62521999999998</v>
      </c>
      <c r="EY10" s="19">
        <f t="shared" si="59"/>
        <v>8.524718</v>
      </c>
      <c r="EZ10" s="19">
        <f t="shared" si="60"/>
        <v>290.34186599999998</v>
      </c>
      <c r="FA10" s="19">
        <f t="shared" si="61"/>
        <v>417.71118200000001</v>
      </c>
      <c r="FB10" s="19">
        <f t="shared" si="62"/>
        <v>69.702106000000001</v>
      </c>
      <c r="FC10" s="19">
        <f t="shared" si="63"/>
        <v>42.122135999999998</v>
      </c>
      <c r="FD10" s="19">
        <f t="shared" si="64"/>
        <v>16.547982000000001</v>
      </c>
      <c r="FE10" s="19">
        <f t="shared" si="65"/>
        <v>0</v>
      </c>
      <c r="FF10" s="19">
        <f t="shared" si="66"/>
        <v>201.08305399999998</v>
      </c>
      <c r="FG10" s="19">
        <f t="shared" si="67"/>
        <v>747.16646000000003</v>
      </c>
      <c r="FH10" s="19">
        <f t="shared" si="26"/>
        <v>3654.0952979999997</v>
      </c>
      <c r="FI10" s="19">
        <f t="shared" si="27"/>
        <v>9934.0752979999997</v>
      </c>
      <c r="FJ10" s="19">
        <f t="shared" si="68"/>
        <v>412.54</v>
      </c>
      <c r="FK10" s="144">
        <f t="shared" si="28"/>
        <v>3.5000000000000004</v>
      </c>
      <c r="FL10" s="144">
        <f t="shared" si="29"/>
        <v>12.75</v>
      </c>
      <c r="FM10" s="20">
        <f t="shared" si="30"/>
        <v>4.0114613180515759</v>
      </c>
      <c r="FN10" s="19">
        <f t="shared" si="69"/>
        <v>426.74468244126081</v>
      </c>
      <c r="FO10" s="20">
        <f t="shared" si="31"/>
        <v>8.7106017191977063</v>
      </c>
      <c r="FP10" s="19">
        <f t="shared" si="70"/>
        <v>926.6455961581662</v>
      </c>
      <c r="FQ10" s="20">
        <f t="shared" si="32"/>
        <v>1.8911174785100282</v>
      </c>
      <c r="FR10" s="19">
        <f t="shared" si="71"/>
        <v>201.1796360080229</v>
      </c>
      <c r="FS10" s="19">
        <f t="shared" si="72"/>
        <v>291.52</v>
      </c>
      <c r="FT10" s="19">
        <f t="shared" si="73"/>
        <v>2258.6299146074498</v>
      </c>
      <c r="FU10" s="145">
        <f t="shared" si="74"/>
        <v>12192.705212607449</v>
      </c>
    </row>
    <row r="11" spans="1:177" ht="15" customHeight="1">
      <c r="A11" s="149" t="str">
        <f>[1]CCT!D18</f>
        <v>Sind - Asseio</v>
      </c>
      <c r="B11" s="150" t="str">
        <f>[1]CCT!C18</f>
        <v>Betim</v>
      </c>
      <c r="C11" s="141"/>
      <c r="D11" s="17"/>
      <c r="E11" s="17"/>
      <c r="F11" s="18"/>
      <c r="G11" s="17"/>
      <c r="H11" s="17"/>
      <c r="I11" s="18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8"/>
      <c r="V11" s="17"/>
      <c r="W11" s="17"/>
      <c r="X11" s="18"/>
      <c r="Y11" s="17"/>
      <c r="Z11" s="17"/>
      <c r="AA11" s="17"/>
      <c r="AB11" s="17"/>
      <c r="AC11" s="17"/>
      <c r="AD11" s="17"/>
      <c r="AE11" s="17"/>
      <c r="AF11" s="17"/>
      <c r="AG11" s="18"/>
      <c r="AH11" s="17"/>
      <c r="AI11" s="17"/>
      <c r="AJ11" s="17"/>
      <c r="AK11" s="17"/>
      <c r="AL11" s="17"/>
      <c r="AM11" s="18"/>
      <c r="AN11" s="17"/>
      <c r="AO11" s="17"/>
      <c r="AP11" s="17"/>
      <c r="AQ11" s="17"/>
      <c r="AR11" s="17"/>
      <c r="AS11" s="17"/>
      <c r="AT11" s="17"/>
      <c r="AU11" s="17"/>
      <c r="AV11" s="18"/>
      <c r="AW11" s="17"/>
      <c r="AX11" s="17"/>
      <c r="AY11" s="17"/>
      <c r="AZ11" s="17"/>
      <c r="BA11" s="17"/>
      <c r="BB11" s="141"/>
      <c r="BC11" s="17"/>
      <c r="BD11" s="17">
        <f t="shared" si="76"/>
        <v>0</v>
      </c>
      <c r="BE11" s="18"/>
      <c r="BF11" s="17"/>
      <c r="BG11" s="17"/>
      <c r="BH11" s="17"/>
      <c r="BI11" s="17"/>
      <c r="BJ11" s="17"/>
      <c r="BK11" s="17"/>
      <c r="BL11" s="17"/>
      <c r="BM11" s="17"/>
      <c r="BN11" s="18"/>
      <c r="BO11" s="17"/>
      <c r="BP11" s="17"/>
      <c r="BQ11" s="18"/>
      <c r="BR11" s="17"/>
      <c r="BS11" s="17"/>
      <c r="BT11" s="18"/>
      <c r="BU11" s="17"/>
      <c r="BV11" s="17">
        <f t="shared" si="9"/>
        <v>0</v>
      </c>
      <c r="BW11" s="18"/>
      <c r="BX11" s="17"/>
      <c r="BY11" s="17"/>
      <c r="BZ11" s="142">
        <f>[1]CCT!BD18</f>
        <v>1</v>
      </c>
      <c r="CA11" s="17">
        <f>[1]CCT!BC18</f>
        <v>1231.31</v>
      </c>
      <c r="CB11" s="17">
        <f t="shared" si="11"/>
        <v>1231.31</v>
      </c>
      <c r="CC11" s="17"/>
      <c r="CD11" s="17"/>
      <c r="CE11" s="17"/>
      <c r="CF11" s="18"/>
      <c r="CG11" s="17"/>
      <c r="CH11" s="17"/>
      <c r="CI11" s="17"/>
      <c r="CJ11" s="17"/>
      <c r="CK11" s="17"/>
      <c r="CL11" s="18"/>
      <c r="CM11" s="17"/>
      <c r="CN11" s="17"/>
      <c r="CO11" s="17"/>
      <c r="CP11" s="17"/>
      <c r="CQ11" s="17"/>
      <c r="CR11" s="141"/>
      <c r="CS11" s="17"/>
      <c r="CT11" s="17">
        <f t="shared" si="35"/>
        <v>0</v>
      </c>
      <c r="CU11" s="17"/>
      <c r="CV11" s="17"/>
      <c r="CW11" s="17"/>
      <c r="CX11" s="17"/>
      <c r="CY11" s="17"/>
      <c r="CZ11" s="17"/>
      <c r="DA11" s="18"/>
      <c r="DB11" s="17"/>
      <c r="DC11" s="17"/>
      <c r="DD11" s="143">
        <f t="shared" si="36"/>
        <v>1</v>
      </c>
      <c r="DE11" s="19">
        <f t="shared" si="37"/>
        <v>1231.31</v>
      </c>
      <c r="DF11" s="19"/>
      <c r="DG11" s="19"/>
      <c r="DH11" s="19">
        <f t="shared" si="15"/>
        <v>0</v>
      </c>
      <c r="DI11" s="19"/>
      <c r="DJ11" s="19">
        <f t="shared" si="38"/>
        <v>0</v>
      </c>
      <c r="DK11" s="19">
        <f t="shared" si="39"/>
        <v>0</v>
      </c>
      <c r="DL11" s="19"/>
      <c r="DM11" s="19">
        <f t="shared" si="40"/>
        <v>1231.31</v>
      </c>
      <c r="DN11" s="19"/>
      <c r="DO11" s="19">
        <f t="shared" si="75"/>
        <v>279</v>
      </c>
      <c r="DP11" s="19">
        <f t="shared" si="16"/>
        <v>50.121400000000008</v>
      </c>
      <c r="DQ11" s="19"/>
      <c r="DR11" s="19">
        <f t="shared" si="41"/>
        <v>3.12</v>
      </c>
      <c r="DS11" s="19">
        <f>VLOOKUP('Resumo Geral apoio imposto cl'!A11,PARAMETROAPOIO,2,FALSE)*DD11</f>
        <v>0</v>
      </c>
      <c r="DT11" s="19">
        <f t="shared" si="17"/>
        <v>41.03</v>
      </c>
      <c r="DU11" s="19">
        <f t="shared" si="18"/>
        <v>8.43</v>
      </c>
      <c r="DV11" s="19">
        <f>BB11*[1]Parâmetro!$E$147</f>
        <v>0</v>
      </c>
      <c r="DW11" s="19">
        <f t="shared" si="42"/>
        <v>381.70139999999998</v>
      </c>
      <c r="DX11" s="19">
        <f>C11*'[1]Uniforme Apoio'!$BM$9+'Resumo Geral apoio imposto cl'!F11*'[1]Uniforme Apoio'!$BM$10+'Resumo Geral apoio imposto cl'!I11*'[1]Uniforme Apoio'!$BM$11+'Resumo Geral apoio imposto cl'!L11*'[1]Uniforme Apoio'!$BM$12+'Resumo Geral apoio imposto cl'!O11*'[1]Uniforme Apoio'!$BM$13+'Resumo Geral apoio imposto cl'!R11*'[1]Uniforme Apoio'!$BM$14+'Resumo Geral apoio imposto cl'!U11*'[1]Uniforme Apoio'!$BM$15+'Resumo Geral apoio imposto cl'!X11*'[1]Uniforme Apoio'!$BM$17+AA11*'[1]Uniforme Apoio'!$BM$16+'Resumo Geral apoio imposto cl'!AD11*'[1]Uniforme Apoio'!$BM$18+'Resumo Geral apoio imposto cl'!AG11*'[1]Uniforme Apoio'!$BM$19+'Resumo Geral apoio imposto cl'!AJ11*'[1]Uniforme Apoio'!$BM$20+'Resumo Geral apoio imposto cl'!AM11*'[1]Uniforme Apoio'!$BM$21+'Resumo Geral apoio imposto cl'!AP11*'[1]Uniforme Apoio'!$BM$22+'Resumo Geral apoio imposto cl'!AS11*'[1]Uniforme Apoio'!$BM$23+'Resumo Geral apoio imposto cl'!AV11*'[1]Uniforme Apoio'!$BM$24+'Resumo Geral apoio imposto cl'!AY11*'[1]Uniforme Apoio'!$BM$25+'Resumo Geral apoio imposto cl'!BB11*'[1]Uniforme Apoio'!$BM$26+BE11*'[1]Uniforme Apoio'!$BM$27+'Resumo Geral apoio imposto cl'!BH11*'[1]Uniforme Apoio'!$BM$28+'Resumo Geral apoio imposto cl'!BK11*'[1]Uniforme Apoio'!$BM$29+'Resumo Geral apoio imposto cl'!BN11*'[1]Uniforme Apoio'!$BM$30+'Resumo Geral apoio imposto cl'!BQ11*'[1]Uniforme Apoio'!$BM$30+'Resumo Geral apoio imposto cl'!BT11*'[1]Uniforme Apoio'!$BM$30+'Resumo Geral apoio imposto cl'!BW11*'[1]Uniforme Apoio'!$BM$31+'Resumo Geral apoio imposto cl'!BZ11*'[1]Uniforme Apoio'!$BM$31+'Resumo Geral apoio imposto cl'!CC11*'[1]Uniforme Apoio'!$BM$32+'Resumo Geral apoio imposto cl'!CF11*'[1]Uniforme Apoio'!$BM$33+'Resumo Geral apoio imposto cl'!CI11*'[1]Uniforme Apoio'!$BM$34+'Resumo Geral apoio imposto cl'!CL11*'[1]Uniforme Apoio'!$BM$35+'Resumo Geral apoio imposto cl'!CO11*'[1]Uniforme Apoio'!$BM$36+'Resumo Geral apoio imposto cl'!CR11*'[1]Uniforme Apoio'!$BM$37+'Resumo Geral apoio imposto cl'!CU11*'[1]Uniforme Apoio'!$BM$38+'Resumo Geral apoio imposto cl'!CX11*'[1]Uniforme Apoio'!$BM$39+'Resumo Geral apoio imposto cl'!DA11*'[1]Uniforme Apoio'!$BM$40</f>
        <v>81.430000000000007</v>
      </c>
      <c r="DY11" s="19"/>
      <c r="DZ11" s="19">
        <f>AP11*'[1]Equipamentos Jardinagem'!$H$7</f>
        <v>0</v>
      </c>
      <c r="EA11" s="19"/>
      <c r="EB11" s="19">
        <f t="shared" si="43"/>
        <v>81.430000000000007</v>
      </c>
      <c r="EC11" s="19">
        <f t="shared" si="44"/>
        <v>246.262</v>
      </c>
      <c r="ED11" s="19">
        <f t="shared" si="19"/>
        <v>18.469649999999998</v>
      </c>
      <c r="EE11" s="19">
        <f t="shared" si="20"/>
        <v>12.3131</v>
      </c>
      <c r="EF11" s="19">
        <f t="shared" si="21"/>
        <v>2.4626199999999998</v>
      </c>
      <c r="EG11" s="19">
        <f t="shared" si="22"/>
        <v>30.78275</v>
      </c>
      <c r="EH11" s="19">
        <f t="shared" si="23"/>
        <v>98.504800000000003</v>
      </c>
      <c r="EI11" s="19">
        <f t="shared" si="24"/>
        <v>36.939299999999996</v>
      </c>
      <c r="EJ11" s="19">
        <f t="shared" si="25"/>
        <v>7.3878599999999999</v>
      </c>
      <c r="EK11" s="19">
        <f t="shared" si="45"/>
        <v>453.12208000000004</v>
      </c>
      <c r="EL11" s="19">
        <f t="shared" si="46"/>
        <v>102.568123</v>
      </c>
      <c r="EM11" s="19">
        <f t="shared" si="47"/>
        <v>34.230417999999993</v>
      </c>
      <c r="EN11" s="19">
        <f t="shared" si="48"/>
        <v>50.360578999999994</v>
      </c>
      <c r="EO11" s="19">
        <f t="shared" si="49"/>
        <v>187.15912</v>
      </c>
      <c r="EP11" s="19">
        <f t="shared" si="50"/>
        <v>1.6007029999999998</v>
      </c>
      <c r="EQ11" s="19">
        <f t="shared" si="51"/>
        <v>0.61565499999999995</v>
      </c>
      <c r="ER11" s="19">
        <f t="shared" si="52"/>
        <v>2.2163579999999996</v>
      </c>
      <c r="ES11" s="19">
        <f t="shared" si="53"/>
        <v>9.234824999999999</v>
      </c>
      <c r="ET11" s="19">
        <f t="shared" si="54"/>
        <v>0.73878599999999994</v>
      </c>
      <c r="EU11" s="19">
        <f t="shared" si="55"/>
        <v>0.36939299999999997</v>
      </c>
      <c r="EV11" s="19">
        <f t="shared" si="56"/>
        <v>4.3095850000000002</v>
      </c>
      <c r="EW11" s="19">
        <f t="shared" si="57"/>
        <v>1.6007029999999998</v>
      </c>
      <c r="EX11" s="19">
        <f t="shared" si="58"/>
        <v>52.946329999999996</v>
      </c>
      <c r="EY11" s="19">
        <f t="shared" si="59"/>
        <v>2.0932269999999997</v>
      </c>
      <c r="EZ11" s="19">
        <f t="shared" si="60"/>
        <v>71.29284899999999</v>
      </c>
      <c r="FA11" s="19">
        <f t="shared" si="61"/>
        <v>102.568123</v>
      </c>
      <c r="FB11" s="19">
        <f t="shared" si="62"/>
        <v>17.115208999999997</v>
      </c>
      <c r="FC11" s="19">
        <f t="shared" si="63"/>
        <v>10.343003999999999</v>
      </c>
      <c r="FD11" s="19">
        <f t="shared" si="64"/>
        <v>4.0633229999999996</v>
      </c>
      <c r="FE11" s="19">
        <f t="shared" si="65"/>
        <v>0</v>
      </c>
      <c r="FF11" s="19">
        <f t="shared" si="66"/>
        <v>49.375530999999995</v>
      </c>
      <c r="FG11" s="19">
        <f t="shared" si="67"/>
        <v>183.46518999999998</v>
      </c>
      <c r="FH11" s="19">
        <f t="shared" si="26"/>
        <v>897.25559699999997</v>
      </c>
      <c r="FI11" s="19">
        <f t="shared" si="27"/>
        <v>2591.696997</v>
      </c>
      <c r="FJ11" s="19">
        <f t="shared" si="68"/>
        <v>206.27</v>
      </c>
      <c r="FK11" s="144">
        <f t="shared" si="28"/>
        <v>2.5</v>
      </c>
      <c r="FL11" s="144">
        <f t="shared" si="29"/>
        <v>11.75</v>
      </c>
      <c r="FM11" s="20">
        <f t="shared" si="30"/>
        <v>2.8328611898017004</v>
      </c>
      <c r="FN11" s="19">
        <f t="shared" si="69"/>
        <v>83.391699631728059</v>
      </c>
      <c r="FO11" s="20">
        <f t="shared" si="31"/>
        <v>8.6118980169971699</v>
      </c>
      <c r="FP11" s="19">
        <f t="shared" si="70"/>
        <v>253.51076688045333</v>
      </c>
      <c r="FQ11" s="20">
        <f t="shared" si="32"/>
        <v>1.8696883852691222</v>
      </c>
      <c r="FR11" s="19">
        <f t="shared" si="71"/>
        <v>55.038521756940519</v>
      </c>
      <c r="FS11" s="19">
        <f t="shared" si="72"/>
        <v>145.76</v>
      </c>
      <c r="FT11" s="19">
        <f t="shared" si="73"/>
        <v>743.97098826912202</v>
      </c>
      <c r="FU11" s="145">
        <f t="shared" si="74"/>
        <v>3335.6679852691223</v>
      </c>
    </row>
    <row r="12" spans="1:177" ht="15" customHeight="1">
      <c r="A12" s="182" t="str">
        <f>[1]CCT!D19</f>
        <v>Rodoviários de Betim + SEAC-MG</v>
      </c>
      <c r="B12" s="183" t="str">
        <f>[1]CCT!C19</f>
        <v>Betim</v>
      </c>
      <c r="C12" s="141"/>
      <c r="D12" s="17"/>
      <c r="E12" s="17">
        <f t="shared" si="0"/>
        <v>0</v>
      </c>
      <c r="F12" s="18"/>
      <c r="G12" s="17"/>
      <c r="H12" s="17">
        <f t="shared" si="33"/>
        <v>0</v>
      </c>
      <c r="I12" s="18"/>
      <c r="J12" s="17"/>
      <c r="K12" s="17">
        <f t="shared" si="34"/>
        <v>0</v>
      </c>
      <c r="L12" s="17"/>
      <c r="M12" s="17"/>
      <c r="N12" s="17"/>
      <c r="O12" s="17"/>
      <c r="P12" s="17"/>
      <c r="Q12" s="17"/>
      <c r="R12" s="17"/>
      <c r="S12" s="17"/>
      <c r="T12" s="17"/>
      <c r="U12" s="18"/>
      <c r="V12" s="17"/>
      <c r="W12" s="17">
        <f t="shared" si="1"/>
        <v>0</v>
      </c>
      <c r="X12" s="18"/>
      <c r="Y12" s="17"/>
      <c r="Z12" s="17">
        <f t="shared" si="2"/>
        <v>0</v>
      </c>
      <c r="AA12" s="17"/>
      <c r="AB12" s="17"/>
      <c r="AC12" s="17"/>
      <c r="AD12" s="17"/>
      <c r="AE12" s="17"/>
      <c r="AF12" s="17"/>
      <c r="AG12" s="18"/>
      <c r="AH12" s="17"/>
      <c r="AI12" s="17">
        <f t="shared" si="3"/>
        <v>0</v>
      </c>
      <c r="AJ12" s="17"/>
      <c r="AK12" s="17"/>
      <c r="AL12" s="17"/>
      <c r="AM12" s="18"/>
      <c r="AN12" s="17"/>
      <c r="AO12" s="17">
        <f t="shared" si="4"/>
        <v>0</v>
      </c>
      <c r="AP12" s="17"/>
      <c r="AQ12" s="17"/>
      <c r="AR12" s="17"/>
      <c r="AS12" s="17"/>
      <c r="AT12" s="17"/>
      <c r="AU12" s="17"/>
      <c r="AV12" s="18"/>
      <c r="AW12" s="17"/>
      <c r="AX12" s="17">
        <f t="shared" si="5"/>
        <v>0</v>
      </c>
      <c r="AY12" s="17"/>
      <c r="AZ12" s="17"/>
      <c r="BA12" s="17"/>
      <c r="BB12" s="141">
        <f>[1]CCT!AN19</f>
        <v>2</v>
      </c>
      <c r="BC12" s="17">
        <f>[1]CCT!AM19</f>
        <v>2507.27</v>
      </c>
      <c r="BD12" s="17">
        <f t="shared" si="76"/>
        <v>5014.54</v>
      </c>
      <c r="BE12" s="18"/>
      <c r="BF12" s="17"/>
      <c r="BG12" s="17">
        <f t="shared" si="6"/>
        <v>0</v>
      </c>
      <c r="BH12" s="17"/>
      <c r="BI12" s="17"/>
      <c r="BJ12" s="17"/>
      <c r="BK12" s="17"/>
      <c r="BL12" s="17"/>
      <c r="BM12" s="17"/>
      <c r="BN12" s="18"/>
      <c r="BO12" s="17"/>
      <c r="BP12" s="17">
        <f t="shared" si="7"/>
        <v>0</v>
      </c>
      <c r="BQ12" s="18"/>
      <c r="BR12" s="17"/>
      <c r="BS12" s="17">
        <f t="shared" si="8"/>
        <v>0</v>
      </c>
      <c r="BT12" s="18"/>
      <c r="BU12" s="17"/>
      <c r="BV12" s="17">
        <f t="shared" si="9"/>
        <v>0</v>
      </c>
      <c r="BW12" s="18"/>
      <c r="BX12" s="17"/>
      <c r="BY12" s="17">
        <f t="shared" si="10"/>
        <v>0</v>
      </c>
      <c r="BZ12" s="142"/>
      <c r="CA12" s="17"/>
      <c r="CB12" s="17">
        <f>BZ12*CA12</f>
        <v>0</v>
      </c>
      <c r="CC12" s="17"/>
      <c r="CD12" s="17"/>
      <c r="CE12" s="17"/>
      <c r="CF12" s="18"/>
      <c r="CG12" s="17"/>
      <c r="CH12" s="17">
        <f t="shared" si="12"/>
        <v>0</v>
      </c>
      <c r="CI12" s="17"/>
      <c r="CJ12" s="17"/>
      <c r="CK12" s="17"/>
      <c r="CL12" s="18"/>
      <c r="CM12" s="17"/>
      <c r="CN12" s="17">
        <f t="shared" si="13"/>
        <v>0</v>
      </c>
      <c r="CO12" s="17"/>
      <c r="CP12" s="17"/>
      <c r="CQ12" s="17"/>
      <c r="CR12" s="141"/>
      <c r="CS12" s="17"/>
      <c r="CT12" s="17">
        <f t="shared" si="35"/>
        <v>0</v>
      </c>
      <c r="CU12" s="17"/>
      <c r="CV12" s="17"/>
      <c r="CW12" s="17"/>
      <c r="CX12" s="17"/>
      <c r="CY12" s="17"/>
      <c r="CZ12" s="17"/>
      <c r="DA12" s="18"/>
      <c r="DB12" s="17"/>
      <c r="DC12" s="17">
        <f t="shared" si="14"/>
        <v>0</v>
      </c>
      <c r="DD12" s="143">
        <f t="shared" si="36"/>
        <v>2</v>
      </c>
      <c r="DE12" s="19">
        <f t="shared" si="37"/>
        <v>5014.54</v>
      </c>
      <c r="DF12" s="19"/>
      <c r="DG12" s="19"/>
      <c r="DH12" s="19">
        <f t="shared" si="15"/>
        <v>0</v>
      </c>
      <c r="DI12" s="19"/>
      <c r="DJ12" s="19">
        <f t="shared" si="38"/>
        <v>0</v>
      </c>
      <c r="DK12" s="19">
        <f t="shared" si="39"/>
        <v>0</v>
      </c>
      <c r="DL12" s="19"/>
      <c r="DM12" s="19">
        <f t="shared" si="40"/>
        <v>5014.54</v>
      </c>
      <c r="DN12" s="19"/>
      <c r="DO12" s="19">
        <f t="shared" si="75"/>
        <v>558</v>
      </c>
      <c r="DP12" s="19">
        <f t="shared" si="16"/>
        <v>0</v>
      </c>
      <c r="DQ12" s="19"/>
      <c r="DR12" s="19">
        <f t="shared" si="41"/>
        <v>6.24</v>
      </c>
      <c r="DS12" s="19">
        <f>VLOOKUP('Resumo Geral apoio imposto cl'!A12,PARAMETROAPOIO,2,FALSE)*DD12</f>
        <v>0</v>
      </c>
      <c r="DT12" s="19">
        <f t="shared" si="17"/>
        <v>0</v>
      </c>
      <c r="DU12" s="19">
        <f t="shared" si="18"/>
        <v>0</v>
      </c>
      <c r="DV12" s="19">
        <f>BB12*[1]Parâmetro!$E$147</f>
        <v>494.84</v>
      </c>
      <c r="DW12" s="19">
        <f t="shared" si="42"/>
        <v>1059.08</v>
      </c>
      <c r="DX12" s="19">
        <f>C12*'[1]Uniforme Apoio'!$BM$9+'Resumo Geral apoio imposto cl'!F12*'[1]Uniforme Apoio'!$BM$10+'Resumo Geral apoio imposto cl'!I12*'[1]Uniforme Apoio'!$BM$11+'Resumo Geral apoio imposto cl'!L12*'[1]Uniforme Apoio'!$BM$12+'Resumo Geral apoio imposto cl'!O12*'[1]Uniforme Apoio'!$BM$13+'Resumo Geral apoio imposto cl'!R12*'[1]Uniforme Apoio'!$BM$14+'Resumo Geral apoio imposto cl'!U12*'[1]Uniforme Apoio'!$BM$15+'Resumo Geral apoio imposto cl'!X12*'[1]Uniforme Apoio'!$BM$17+AA12*'[1]Uniforme Apoio'!$BM$16+'Resumo Geral apoio imposto cl'!AD12*'[1]Uniforme Apoio'!$BM$18+'Resumo Geral apoio imposto cl'!AG12*'[1]Uniforme Apoio'!$BM$19+'Resumo Geral apoio imposto cl'!AJ12*'[1]Uniforme Apoio'!$BM$20+'Resumo Geral apoio imposto cl'!AM12*'[1]Uniforme Apoio'!$BM$21+'Resumo Geral apoio imposto cl'!AP12*'[1]Uniforme Apoio'!$BM$22+'Resumo Geral apoio imposto cl'!AS12*'[1]Uniforme Apoio'!$BM$23+'Resumo Geral apoio imposto cl'!AV12*'[1]Uniforme Apoio'!$BM$24+'Resumo Geral apoio imposto cl'!AY12*'[1]Uniforme Apoio'!$BM$25+'Resumo Geral apoio imposto cl'!BB12*'[1]Uniforme Apoio'!$BM$26+BE12*'[1]Uniforme Apoio'!$BM$27+'Resumo Geral apoio imposto cl'!BH12*'[1]Uniforme Apoio'!$BM$28+'Resumo Geral apoio imposto cl'!BK12*'[1]Uniforme Apoio'!$BM$29+'Resumo Geral apoio imposto cl'!BN12*'[1]Uniforme Apoio'!$BM$30+'Resumo Geral apoio imposto cl'!BQ12*'[1]Uniforme Apoio'!$BM$30+'Resumo Geral apoio imposto cl'!BT12*'[1]Uniforme Apoio'!$BM$30+'Resumo Geral apoio imposto cl'!BW12*'[1]Uniforme Apoio'!$BM$31+'Resumo Geral apoio imposto cl'!BZ12*'[1]Uniforme Apoio'!$BM$31+'Resumo Geral apoio imposto cl'!CC12*'[1]Uniforme Apoio'!$BM$32+'Resumo Geral apoio imposto cl'!CF12*'[1]Uniforme Apoio'!$BM$33+'Resumo Geral apoio imposto cl'!CI12*'[1]Uniforme Apoio'!$BM$34+'Resumo Geral apoio imposto cl'!CL12*'[1]Uniforme Apoio'!$BM$35+'Resumo Geral apoio imposto cl'!CO12*'[1]Uniforme Apoio'!$BM$36+'Resumo Geral apoio imposto cl'!CR12*'[1]Uniforme Apoio'!$BM$37+'Resumo Geral apoio imposto cl'!CU12*'[1]Uniforme Apoio'!$BM$38+'Resumo Geral apoio imposto cl'!CX12*'[1]Uniforme Apoio'!$BM$39+'Resumo Geral apoio imposto cl'!DA12*'[1]Uniforme Apoio'!$BM$40</f>
        <v>206.36</v>
      </c>
      <c r="DY12" s="19"/>
      <c r="DZ12" s="19">
        <f>AP12*'[1]Equipamentos Jardinagem'!$H$7</f>
        <v>0</v>
      </c>
      <c r="EA12" s="19"/>
      <c r="EB12" s="19">
        <f t="shared" si="43"/>
        <v>206.36</v>
      </c>
      <c r="EC12" s="19">
        <f t="shared" si="44"/>
        <v>1002.908</v>
      </c>
      <c r="ED12" s="19">
        <f t="shared" si="19"/>
        <v>75.218099999999993</v>
      </c>
      <c r="EE12" s="19">
        <f t="shared" si="20"/>
        <v>50.145400000000002</v>
      </c>
      <c r="EF12" s="19">
        <f t="shared" si="21"/>
        <v>10.02908</v>
      </c>
      <c r="EG12" s="19">
        <f t="shared" si="22"/>
        <v>125.3635</v>
      </c>
      <c r="EH12" s="19">
        <f t="shared" si="23"/>
        <v>401.16320000000002</v>
      </c>
      <c r="EI12" s="19">
        <f t="shared" si="24"/>
        <v>150.43619999999999</v>
      </c>
      <c r="EJ12" s="19">
        <f t="shared" si="25"/>
        <v>30.087240000000001</v>
      </c>
      <c r="EK12" s="19">
        <f t="shared" si="45"/>
        <v>1845.3507200000001</v>
      </c>
      <c r="EL12" s="19">
        <f t="shared" si="46"/>
        <v>417.71118200000001</v>
      </c>
      <c r="EM12" s="19">
        <f t="shared" si="47"/>
        <v>139.404212</v>
      </c>
      <c r="EN12" s="19">
        <f t="shared" si="48"/>
        <v>205.094686</v>
      </c>
      <c r="EO12" s="19">
        <f t="shared" si="49"/>
        <v>762.21008000000006</v>
      </c>
      <c r="EP12" s="19">
        <f t="shared" si="50"/>
        <v>6.5189019999999998</v>
      </c>
      <c r="EQ12" s="19">
        <f t="shared" si="51"/>
        <v>2.5072700000000001</v>
      </c>
      <c r="ER12" s="19">
        <f t="shared" si="52"/>
        <v>9.026171999999999</v>
      </c>
      <c r="ES12" s="19">
        <f t="shared" si="53"/>
        <v>37.609049999999996</v>
      </c>
      <c r="ET12" s="19">
        <f t="shared" si="54"/>
        <v>3.0087239999999995</v>
      </c>
      <c r="EU12" s="19">
        <f t="shared" si="55"/>
        <v>1.5043619999999998</v>
      </c>
      <c r="EV12" s="19">
        <f t="shared" si="56"/>
        <v>17.550889999999999</v>
      </c>
      <c r="EW12" s="19">
        <f t="shared" si="57"/>
        <v>6.5189019999999998</v>
      </c>
      <c r="EX12" s="19">
        <f t="shared" si="58"/>
        <v>215.62521999999998</v>
      </c>
      <c r="EY12" s="19">
        <f t="shared" si="59"/>
        <v>8.524718</v>
      </c>
      <c r="EZ12" s="19">
        <f t="shared" si="60"/>
        <v>290.34186599999998</v>
      </c>
      <c r="FA12" s="19">
        <f t="shared" si="61"/>
        <v>417.71118200000001</v>
      </c>
      <c r="FB12" s="19">
        <f t="shared" si="62"/>
        <v>69.702106000000001</v>
      </c>
      <c r="FC12" s="19">
        <f t="shared" si="63"/>
        <v>42.122135999999998</v>
      </c>
      <c r="FD12" s="19">
        <f t="shared" si="64"/>
        <v>16.547982000000001</v>
      </c>
      <c r="FE12" s="19">
        <f t="shared" si="65"/>
        <v>0</v>
      </c>
      <c r="FF12" s="19">
        <f t="shared" si="66"/>
        <v>201.08305399999998</v>
      </c>
      <c r="FG12" s="19">
        <f t="shared" si="67"/>
        <v>747.16646000000003</v>
      </c>
      <c r="FH12" s="19">
        <f t="shared" si="26"/>
        <v>3654.0952979999997</v>
      </c>
      <c r="FI12" s="19">
        <f t="shared" si="27"/>
        <v>9934.0752979999997</v>
      </c>
      <c r="FJ12" s="19">
        <f t="shared" si="68"/>
        <v>412.54</v>
      </c>
      <c r="FK12" s="144">
        <f t="shared" si="28"/>
        <v>2.5</v>
      </c>
      <c r="FL12" s="144">
        <f t="shared" si="29"/>
        <v>11.75</v>
      </c>
      <c r="FM12" s="20">
        <f t="shared" si="30"/>
        <v>2.8328611898017004</v>
      </c>
      <c r="FN12" s="19">
        <f t="shared" si="69"/>
        <v>301.36360617563753</v>
      </c>
      <c r="FO12" s="20">
        <f t="shared" si="31"/>
        <v>8.6118980169971699</v>
      </c>
      <c r="FP12" s="19">
        <f t="shared" si="70"/>
        <v>916.14536277393813</v>
      </c>
      <c r="FQ12" s="20">
        <f t="shared" si="32"/>
        <v>1.8696883852691222</v>
      </c>
      <c r="FR12" s="19">
        <f t="shared" si="71"/>
        <v>198.89998007592075</v>
      </c>
      <c r="FS12" s="19">
        <f t="shared" si="72"/>
        <v>291.52</v>
      </c>
      <c r="FT12" s="19">
        <f t="shared" si="73"/>
        <v>2120.4689490254964</v>
      </c>
      <c r="FU12" s="145">
        <f t="shared" si="74"/>
        <v>12054.544247025497</v>
      </c>
    </row>
    <row r="13" spans="1:177" ht="15" customHeight="1">
      <c r="A13" s="149" t="str">
        <f>[1]CCT!D20</f>
        <v>Fethemg RM</v>
      </c>
      <c r="B13" s="150" t="str">
        <f>[1]CCT!C20</f>
        <v>Caeté</v>
      </c>
      <c r="C13" s="141"/>
      <c r="D13" s="17"/>
      <c r="E13" s="17"/>
      <c r="F13" s="18"/>
      <c r="G13" s="17"/>
      <c r="H13" s="17"/>
      <c r="I13" s="18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8"/>
      <c r="V13" s="17"/>
      <c r="W13" s="17"/>
      <c r="X13" s="18"/>
      <c r="Y13" s="17"/>
      <c r="Z13" s="17"/>
      <c r="AA13" s="17"/>
      <c r="AB13" s="17"/>
      <c r="AC13" s="17"/>
      <c r="AD13" s="17"/>
      <c r="AE13" s="17"/>
      <c r="AF13" s="17"/>
      <c r="AG13" s="18"/>
      <c r="AH13" s="17"/>
      <c r="AI13" s="17"/>
      <c r="AJ13" s="17"/>
      <c r="AK13" s="17"/>
      <c r="AL13" s="17"/>
      <c r="AM13" s="18"/>
      <c r="AN13" s="17"/>
      <c r="AO13" s="17"/>
      <c r="AP13" s="17"/>
      <c r="AQ13" s="17"/>
      <c r="AR13" s="17"/>
      <c r="AS13" s="17"/>
      <c r="AT13" s="17"/>
      <c r="AU13" s="17"/>
      <c r="AV13" s="18"/>
      <c r="AW13" s="17"/>
      <c r="AX13" s="17"/>
      <c r="AY13" s="17"/>
      <c r="AZ13" s="17"/>
      <c r="BA13" s="17"/>
      <c r="BB13" s="141"/>
      <c r="BC13" s="17"/>
      <c r="BD13" s="17">
        <f t="shared" si="76"/>
        <v>0</v>
      </c>
      <c r="BE13" s="18"/>
      <c r="BF13" s="17"/>
      <c r="BG13" s="17"/>
      <c r="BH13" s="17"/>
      <c r="BI13" s="17"/>
      <c r="BJ13" s="17"/>
      <c r="BK13" s="17"/>
      <c r="BL13" s="17"/>
      <c r="BM13" s="17"/>
      <c r="BN13" s="18"/>
      <c r="BO13" s="17"/>
      <c r="BP13" s="17"/>
      <c r="BQ13" s="18">
        <f>[1]CCT!AX20</f>
        <v>2</v>
      </c>
      <c r="BR13" s="17">
        <f>[1]CCT!AW20</f>
        <v>1134.78</v>
      </c>
      <c r="BS13" s="17">
        <f t="shared" si="8"/>
        <v>2269.56</v>
      </c>
      <c r="BT13" s="18">
        <f>[1]CCT!AZ20</f>
        <v>2</v>
      </c>
      <c r="BU13" s="17">
        <f>[1]CCT!AY20</f>
        <v>1134.78</v>
      </c>
      <c r="BV13" s="17">
        <f t="shared" si="9"/>
        <v>2269.56</v>
      </c>
      <c r="BW13" s="18"/>
      <c r="BX13" s="17"/>
      <c r="BY13" s="17"/>
      <c r="BZ13" s="142"/>
      <c r="CA13" s="17"/>
      <c r="CB13" s="17"/>
      <c r="CC13" s="17"/>
      <c r="CD13" s="17"/>
      <c r="CE13" s="17"/>
      <c r="CF13" s="18"/>
      <c r="CG13" s="17"/>
      <c r="CH13" s="17"/>
      <c r="CI13" s="17"/>
      <c r="CJ13" s="17"/>
      <c r="CK13" s="17"/>
      <c r="CL13" s="18"/>
      <c r="CM13" s="17"/>
      <c r="CN13" s="17"/>
      <c r="CO13" s="17"/>
      <c r="CP13" s="17"/>
      <c r="CQ13" s="17"/>
      <c r="CR13" s="141"/>
      <c r="CS13" s="17"/>
      <c r="CT13" s="17">
        <f t="shared" si="35"/>
        <v>0</v>
      </c>
      <c r="CU13" s="17"/>
      <c r="CV13" s="17"/>
      <c r="CW13" s="17"/>
      <c r="CX13" s="17"/>
      <c r="CY13" s="17"/>
      <c r="CZ13" s="17"/>
      <c r="DA13" s="18"/>
      <c r="DB13" s="17"/>
      <c r="DC13" s="17"/>
      <c r="DD13" s="143">
        <f t="shared" si="36"/>
        <v>4</v>
      </c>
      <c r="DE13" s="19">
        <f t="shared" si="37"/>
        <v>4539.12</v>
      </c>
      <c r="DF13" s="19"/>
      <c r="DG13" s="19"/>
      <c r="DH13" s="19">
        <f t="shared" si="15"/>
        <v>328.91598299999998</v>
      </c>
      <c r="DI13" s="19"/>
      <c r="DJ13" s="19">
        <f t="shared" si="38"/>
        <v>361.37584909090913</v>
      </c>
      <c r="DK13" s="19">
        <f t="shared" si="39"/>
        <v>123.79418181818181</v>
      </c>
      <c r="DL13" s="19"/>
      <c r="DM13" s="19">
        <f t="shared" si="40"/>
        <v>5353.2060139090909</v>
      </c>
      <c r="DN13" s="19"/>
      <c r="DO13" s="19">
        <f t="shared" si="75"/>
        <v>1116</v>
      </c>
      <c r="DP13" s="19">
        <f t="shared" si="16"/>
        <v>223.65280000000001</v>
      </c>
      <c r="DQ13" s="19"/>
      <c r="DR13" s="19">
        <f t="shared" si="41"/>
        <v>12.48</v>
      </c>
      <c r="DS13" s="19">
        <f>VLOOKUP('Resumo Geral apoio imposto cl'!A13,PARAMETROAPOIO,2,FALSE)*DD13</f>
        <v>0</v>
      </c>
      <c r="DT13" s="19">
        <f t="shared" si="17"/>
        <v>0</v>
      </c>
      <c r="DU13" s="19">
        <f t="shared" si="18"/>
        <v>33.72</v>
      </c>
      <c r="DV13" s="19">
        <f>BB13*[1]Parâmetro!$E$147</f>
        <v>0</v>
      </c>
      <c r="DW13" s="19">
        <f t="shared" si="42"/>
        <v>1385.8528000000001</v>
      </c>
      <c r="DX13" s="19">
        <f>C13*'[1]Uniforme Apoio'!$BM$9+'Resumo Geral apoio imposto cl'!F13*'[1]Uniforme Apoio'!$BM$10+'Resumo Geral apoio imposto cl'!I13*'[1]Uniforme Apoio'!$BM$11+'Resumo Geral apoio imposto cl'!L13*'[1]Uniforme Apoio'!$BM$12+'Resumo Geral apoio imposto cl'!O13*'[1]Uniforme Apoio'!$BM$13+'Resumo Geral apoio imposto cl'!R13*'[1]Uniforme Apoio'!$BM$14+'Resumo Geral apoio imposto cl'!U13*'[1]Uniforme Apoio'!$BM$15+'Resumo Geral apoio imposto cl'!X13*'[1]Uniforme Apoio'!$BM$17+AA13*'[1]Uniforme Apoio'!$BM$16+'Resumo Geral apoio imposto cl'!AD13*'[1]Uniforme Apoio'!$BM$18+'Resumo Geral apoio imposto cl'!AG13*'[1]Uniforme Apoio'!$BM$19+'Resumo Geral apoio imposto cl'!AJ13*'[1]Uniforme Apoio'!$BM$20+'Resumo Geral apoio imposto cl'!AM13*'[1]Uniforme Apoio'!$BM$21+'Resumo Geral apoio imposto cl'!AP13*'[1]Uniforme Apoio'!$BM$22+'Resumo Geral apoio imposto cl'!AS13*'[1]Uniforme Apoio'!$BM$23+'Resumo Geral apoio imposto cl'!AV13*'[1]Uniforme Apoio'!$BM$24+'Resumo Geral apoio imposto cl'!AY13*'[1]Uniforme Apoio'!$BM$25+'Resumo Geral apoio imposto cl'!BB13*'[1]Uniforme Apoio'!$BM$26+BE13*'[1]Uniforme Apoio'!$BM$27+'Resumo Geral apoio imposto cl'!BH13*'[1]Uniforme Apoio'!$BM$28+'Resumo Geral apoio imposto cl'!BK13*'[1]Uniforme Apoio'!$BM$29+'Resumo Geral apoio imposto cl'!BN13*'[1]Uniforme Apoio'!$BM$30+'Resumo Geral apoio imposto cl'!BQ13*'[1]Uniforme Apoio'!$BM$30+'Resumo Geral apoio imposto cl'!BT13*'[1]Uniforme Apoio'!$BM$30+'Resumo Geral apoio imposto cl'!BW13*'[1]Uniforme Apoio'!$BM$31+'Resumo Geral apoio imposto cl'!BZ13*'[1]Uniforme Apoio'!$BM$31+'Resumo Geral apoio imposto cl'!CC13*'[1]Uniforme Apoio'!$BM$32+'Resumo Geral apoio imposto cl'!CF13*'[1]Uniforme Apoio'!$BM$33+'Resumo Geral apoio imposto cl'!CI13*'[1]Uniforme Apoio'!$BM$34+'Resumo Geral apoio imposto cl'!CL13*'[1]Uniforme Apoio'!$BM$35+'Resumo Geral apoio imposto cl'!CO13*'[1]Uniforme Apoio'!$BM$36+'Resumo Geral apoio imposto cl'!CR13*'[1]Uniforme Apoio'!$BM$37+'Resumo Geral apoio imposto cl'!CU13*'[1]Uniforme Apoio'!$BM$38+'Resumo Geral apoio imposto cl'!CX13*'[1]Uniforme Apoio'!$BM$39+'Resumo Geral apoio imposto cl'!DA13*'[1]Uniforme Apoio'!$BM$40</f>
        <v>342.72</v>
      </c>
      <c r="DY13" s="19"/>
      <c r="DZ13" s="19">
        <f>AP13*'[1]Equipamentos Jardinagem'!$H$7</f>
        <v>0</v>
      </c>
      <c r="EA13" s="19"/>
      <c r="EB13" s="19">
        <f t="shared" si="43"/>
        <v>342.72</v>
      </c>
      <c r="EC13" s="19">
        <f t="shared" si="44"/>
        <v>1070.6412027818183</v>
      </c>
      <c r="ED13" s="19">
        <f t="shared" si="19"/>
        <v>80.298090208636367</v>
      </c>
      <c r="EE13" s="19">
        <f t="shared" si="20"/>
        <v>53.532060139090909</v>
      </c>
      <c r="EF13" s="19">
        <f t="shared" si="21"/>
        <v>10.706412027818182</v>
      </c>
      <c r="EG13" s="19">
        <f t="shared" si="22"/>
        <v>133.83015034772728</v>
      </c>
      <c r="EH13" s="19">
        <f t="shared" si="23"/>
        <v>428.25648111272727</v>
      </c>
      <c r="EI13" s="19">
        <f t="shared" si="24"/>
        <v>160.59618041727273</v>
      </c>
      <c r="EJ13" s="19">
        <f t="shared" si="25"/>
        <v>32.119236083454545</v>
      </c>
      <c r="EK13" s="19">
        <f t="shared" si="45"/>
        <v>1969.9798131185455</v>
      </c>
      <c r="EL13" s="19">
        <f t="shared" si="46"/>
        <v>445.92206095862724</v>
      </c>
      <c r="EM13" s="19">
        <f t="shared" si="47"/>
        <v>148.81912718667272</v>
      </c>
      <c r="EN13" s="19">
        <f t="shared" si="48"/>
        <v>218.9461259688818</v>
      </c>
      <c r="EO13" s="19">
        <f t="shared" si="49"/>
        <v>813.68731411418173</v>
      </c>
      <c r="EP13" s="19">
        <f t="shared" si="50"/>
        <v>6.9591678180818182</v>
      </c>
      <c r="EQ13" s="19">
        <f t="shared" si="51"/>
        <v>2.6766030069545454</v>
      </c>
      <c r="ER13" s="19">
        <f t="shared" si="52"/>
        <v>9.6357708250363636</v>
      </c>
      <c r="ES13" s="19">
        <f t="shared" si="53"/>
        <v>40.149045104318184</v>
      </c>
      <c r="ET13" s="19">
        <f t="shared" si="54"/>
        <v>3.2119236083454541</v>
      </c>
      <c r="EU13" s="19">
        <f t="shared" si="55"/>
        <v>1.605961804172727</v>
      </c>
      <c r="EV13" s="19">
        <f t="shared" si="56"/>
        <v>18.73622104868182</v>
      </c>
      <c r="EW13" s="19">
        <f t="shared" si="57"/>
        <v>6.9591678180818182</v>
      </c>
      <c r="EX13" s="19">
        <f t="shared" si="58"/>
        <v>230.18785859809088</v>
      </c>
      <c r="EY13" s="19">
        <f t="shared" si="59"/>
        <v>9.1004502236454545</v>
      </c>
      <c r="EZ13" s="19">
        <f t="shared" si="60"/>
        <v>309.95062820533633</v>
      </c>
      <c r="FA13" s="19">
        <f t="shared" si="61"/>
        <v>445.92206095862724</v>
      </c>
      <c r="FB13" s="19">
        <f t="shared" si="62"/>
        <v>74.409563593336358</v>
      </c>
      <c r="FC13" s="19">
        <f t="shared" si="63"/>
        <v>44.966930516836364</v>
      </c>
      <c r="FD13" s="19">
        <f t="shared" si="64"/>
        <v>17.665579845899998</v>
      </c>
      <c r="FE13" s="19">
        <f t="shared" si="65"/>
        <v>0</v>
      </c>
      <c r="FF13" s="19">
        <f t="shared" si="66"/>
        <v>214.66356115775451</v>
      </c>
      <c r="FG13" s="19">
        <f t="shared" si="67"/>
        <v>797.62769607245446</v>
      </c>
      <c r="FH13" s="19">
        <f t="shared" si="26"/>
        <v>3900.881222335554</v>
      </c>
      <c r="FI13" s="19">
        <f t="shared" si="27"/>
        <v>10982.660036244644</v>
      </c>
      <c r="FJ13" s="19">
        <f t="shared" si="68"/>
        <v>825.08</v>
      </c>
      <c r="FK13" s="144">
        <f t="shared" si="28"/>
        <v>3</v>
      </c>
      <c r="FL13" s="144">
        <f t="shared" si="29"/>
        <v>12.25</v>
      </c>
      <c r="FM13" s="20">
        <f t="shared" si="30"/>
        <v>3.4188034188034218</v>
      </c>
      <c r="FN13" s="19">
        <f t="shared" si="69"/>
        <v>423.61641149554373</v>
      </c>
      <c r="FO13" s="20">
        <f t="shared" si="31"/>
        <v>8.6609686609686669</v>
      </c>
      <c r="FP13" s="19">
        <f t="shared" si="70"/>
        <v>1073.1615757887107</v>
      </c>
      <c r="FQ13" s="20">
        <f t="shared" si="32"/>
        <v>1.8803418803418819</v>
      </c>
      <c r="FR13" s="19">
        <f t="shared" si="71"/>
        <v>232.98902632254905</v>
      </c>
      <c r="FS13" s="19">
        <f t="shared" si="72"/>
        <v>583.04</v>
      </c>
      <c r="FT13" s="19">
        <f t="shared" si="73"/>
        <v>3137.8870136068035</v>
      </c>
      <c r="FU13" s="145">
        <f t="shared" si="74"/>
        <v>14120.547049851448</v>
      </c>
    </row>
    <row r="14" spans="1:177" ht="15" customHeight="1">
      <c r="A14" s="182" t="str">
        <f>[1]CCT!D21</f>
        <v>Rodoviários de Caratinga + SEAC-MG</v>
      </c>
      <c r="B14" s="183" t="str">
        <f>[1]CCT!C21</f>
        <v>Caratinga</v>
      </c>
      <c r="C14" s="141"/>
      <c r="D14" s="17"/>
      <c r="E14" s="17">
        <f t="shared" si="0"/>
        <v>0</v>
      </c>
      <c r="F14" s="18"/>
      <c r="G14" s="17"/>
      <c r="H14" s="17">
        <f t="shared" si="33"/>
        <v>0</v>
      </c>
      <c r="I14" s="18"/>
      <c r="J14" s="17"/>
      <c r="K14" s="17">
        <f t="shared" si="34"/>
        <v>0</v>
      </c>
      <c r="L14" s="17"/>
      <c r="M14" s="17"/>
      <c r="N14" s="17"/>
      <c r="O14" s="17"/>
      <c r="P14" s="17"/>
      <c r="Q14" s="17"/>
      <c r="R14" s="17"/>
      <c r="S14" s="17"/>
      <c r="T14" s="17"/>
      <c r="U14" s="18"/>
      <c r="V14" s="17"/>
      <c r="W14" s="17">
        <f t="shared" si="1"/>
        <v>0</v>
      </c>
      <c r="X14" s="18"/>
      <c r="Y14" s="17"/>
      <c r="Z14" s="17">
        <f t="shared" si="2"/>
        <v>0</v>
      </c>
      <c r="AA14" s="17"/>
      <c r="AB14" s="17"/>
      <c r="AC14" s="17"/>
      <c r="AD14" s="17"/>
      <c r="AE14" s="17"/>
      <c r="AF14" s="17"/>
      <c r="AG14" s="18"/>
      <c r="AH14" s="17"/>
      <c r="AI14" s="17">
        <f t="shared" si="3"/>
        <v>0</v>
      </c>
      <c r="AJ14" s="17"/>
      <c r="AK14" s="17"/>
      <c r="AL14" s="17"/>
      <c r="AM14" s="18"/>
      <c r="AN14" s="17"/>
      <c r="AO14" s="17">
        <f t="shared" si="4"/>
        <v>0</v>
      </c>
      <c r="AP14" s="17"/>
      <c r="AQ14" s="17"/>
      <c r="AR14" s="17"/>
      <c r="AS14" s="17"/>
      <c r="AT14" s="17"/>
      <c r="AU14" s="17"/>
      <c r="AV14" s="18"/>
      <c r="AW14" s="17"/>
      <c r="AX14" s="17">
        <f t="shared" si="5"/>
        <v>0</v>
      </c>
      <c r="AY14" s="17"/>
      <c r="AZ14" s="17"/>
      <c r="BA14" s="17"/>
      <c r="BB14" s="141">
        <f>[1]CCT!AN21</f>
        <v>1</v>
      </c>
      <c r="BC14" s="17">
        <f>[1]CCT!AM21</f>
        <v>2289.75</v>
      </c>
      <c r="BD14" s="17">
        <f t="shared" si="76"/>
        <v>2289.75</v>
      </c>
      <c r="BE14" s="18"/>
      <c r="BF14" s="17"/>
      <c r="BG14" s="17">
        <f t="shared" si="6"/>
        <v>0</v>
      </c>
      <c r="BH14" s="17"/>
      <c r="BI14" s="17"/>
      <c r="BJ14" s="17"/>
      <c r="BK14" s="17"/>
      <c r="BL14" s="17"/>
      <c r="BM14" s="17"/>
      <c r="BN14" s="18"/>
      <c r="BO14" s="17"/>
      <c r="BP14" s="17">
        <f t="shared" si="7"/>
        <v>0</v>
      </c>
      <c r="BQ14" s="18"/>
      <c r="BR14" s="17"/>
      <c r="BS14" s="17">
        <f t="shared" si="8"/>
        <v>0</v>
      </c>
      <c r="BT14" s="18"/>
      <c r="BU14" s="17"/>
      <c r="BV14" s="17">
        <f t="shared" si="9"/>
        <v>0</v>
      </c>
      <c r="BW14" s="18"/>
      <c r="BX14" s="17"/>
      <c r="BY14" s="17">
        <f t="shared" si="10"/>
        <v>0</v>
      </c>
      <c r="BZ14" s="142"/>
      <c r="CA14" s="17"/>
      <c r="CB14" s="17">
        <f>BZ14*CA14</f>
        <v>0</v>
      </c>
      <c r="CC14" s="17"/>
      <c r="CD14" s="17"/>
      <c r="CE14" s="17"/>
      <c r="CF14" s="18"/>
      <c r="CG14" s="17"/>
      <c r="CH14" s="17">
        <f t="shared" si="12"/>
        <v>0</v>
      </c>
      <c r="CI14" s="17"/>
      <c r="CJ14" s="17"/>
      <c r="CK14" s="17"/>
      <c r="CL14" s="18"/>
      <c r="CM14" s="17"/>
      <c r="CN14" s="17">
        <f t="shared" si="13"/>
        <v>0</v>
      </c>
      <c r="CO14" s="17"/>
      <c r="CP14" s="17"/>
      <c r="CQ14" s="17"/>
      <c r="CR14" s="141"/>
      <c r="CS14" s="17"/>
      <c r="CT14" s="17">
        <f t="shared" si="35"/>
        <v>0</v>
      </c>
      <c r="CU14" s="17"/>
      <c r="CV14" s="17"/>
      <c r="CW14" s="17"/>
      <c r="CX14" s="17"/>
      <c r="CY14" s="17"/>
      <c r="CZ14" s="17"/>
      <c r="DA14" s="18"/>
      <c r="DB14" s="17"/>
      <c r="DC14" s="17">
        <f t="shared" si="14"/>
        <v>0</v>
      </c>
      <c r="DD14" s="143">
        <f t="shared" si="36"/>
        <v>1</v>
      </c>
      <c r="DE14" s="19">
        <f t="shared" si="37"/>
        <v>2289.75</v>
      </c>
      <c r="DF14" s="19"/>
      <c r="DG14" s="19"/>
      <c r="DH14" s="19">
        <f t="shared" si="15"/>
        <v>0</v>
      </c>
      <c r="DI14" s="19"/>
      <c r="DJ14" s="19">
        <f t="shared" si="38"/>
        <v>0</v>
      </c>
      <c r="DK14" s="19">
        <f t="shared" si="39"/>
        <v>0</v>
      </c>
      <c r="DL14" s="19"/>
      <c r="DM14" s="19">
        <f t="shared" si="40"/>
        <v>2289.75</v>
      </c>
      <c r="DN14" s="19"/>
      <c r="DO14" s="19">
        <f t="shared" si="75"/>
        <v>253</v>
      </c>
      <c r="DP14" s="19">
        <f t="shared" si="16"/>
        <v>0</v>
      </c>
      <c r="DQ14" s="19"/>
      <c r="DR14" s="19">
        <f t="shared" si="41"/>
        <v>3.12</v>
      </c>
      <c r="DS14" s="19">
        <f>VLOOKUP('Resumo Geral apoio imposto cl'!A14,PARAMETROAPOIO,2,FALSE)*DD14</f>
        <v>0</v>
      </c>
      <c r="DT14" s="19">
        <f t="shared" si="17"/>
        <v>0</v>
      </c>
      <c r="DU14" s="19">
        <f t="shared" si="18"/>
        <v>0</v>
      </c>
      <c r="DV14" s="19">
        <f>BB14*[1]Parâmetro!$E$147</f>
        <v>247.42</v>
      </c>
      <c r="DW14" s="19">
        <f t="shared" si="42"/>
        <v>503.53999999999996</v>
      </c>
      <c r="DX14" s="19">
        <f>C14*'[1]Uniforme Apoio'!$BM$9+'Resumo Geral apoio imposto cl'!F14*'[1]Uniforme Apoio'!$BM$10+'Resumo Geral apoio imposto cl'!I14*'[1]Uniforme Apoio'!$BM$11+'Resumo Geral apoio imposto cl'!L14*'[1]Uniforme Apoio'!$BM$12+'Resumo Geral apoio imposto cl'!O14*'[1]Uniforme Apoio'!$BM$13+'Resumo Geral apoio imposto cl'!R14*'[1]Uniforme Apoio'!$BM$14+'Resumo Geral apoio imposto cl'!U14*'[1]Uniforme Apoio'!$BM$15+'Resumo Geral apoio imposto cl'!X14*'[1]Uniforme Apoio'!$BM$17+AA14*'[1]Uniforme Apoio'!$BM$16+'Resumo Geral apoio imposto cl'!AD14*'[1]Uniforme Apoio'!$BM$18+'Resumo Geral apoio imposto cl'!AG14*'[1]Uniforme Apoio'!$BM$19+'Resumo Geral apoio imposto cl'!AJ14*'[1]Uniforme Apoio'!$BM$20+'Resumo Geral apoio imposto cl'!AM14*'[1]Uniforme Apoio'!$BM$21+'Resumo Geral apoio imposto cl'!AP14*'[1]Uniforme Apoio'!$BM$22+'Resumo Geral apoio imposto cl'!AS14*'[1]Uniforme Apoio'!$BM$23+'Resumo Geral apoio imposto cl'!AV14*'[1]Uniforme Apoio'!$BM$24+'Resumo Geral apoio imposto cl'!AY14*'[1]Uniforme Apoio'!$BM$25+'Resumo Geral apoio imposto cl'!BB14*'[1]Uniforme Apoio'!$BM$26+BE14*'[1]Uniforme Apoio'!$BM$27+'Resumo Geral apoio imposto cl'!BH14*'[1]Uniforme Apoio'!$BM$28+'Resumo Geral apoio imposto cl'!BK14*'[1]Uniforme Apoio'!$BM$29+'Resumo Geral apoio imposto cl'!BN14*'[1]Uniforme Apoio'!$BM$30+'Resumo Geral apoio imposto cl'!BQ14*'[1]Uniforme Apoio'!$BM$30+'Resumo Geral apoio imposto cl'!BT14*'[1]Uniforme Apoio'!$BM$30+'Resumo Geral apoio imposto cl'!BW14*'[1]Uniforme Apoio'!$BM$31+'Resumo Geral apoio imposto cl'!BZ14*'[1]Uniforme Apoio'!$BM$31+'Resumo Geral apoio imposto cl'!CC14*'[1]Uniforme Apoio'!$BM$32+'Resumo Geral apoio imposto cl'!CF14*'[1]Uniforme Apoio'!$BM$33+'Resumo Geral apoio imposto cl'!CI14*'[1]Uniforme Apoio'!$BM$34+'Resumo Geral apoio imposto cl'!CL14*'[1]Uniforme Apoio'!$BM$35+'Resumo Geral apoio imposto cl'!CO14*'[1]Uniforme Apoio'!$BM$36+'Resumo Geral apoio imposto cl'!CR14*'[1]Uniforme Apoio'!$BM$37+'Resumo Geral apoio imposto cl'!CU14*'[1]Uniforme Apoio'!$BM$38+'Resumo Geral apoio imposto cl'!CX14*'[1]Uniforme Apoio'!$BM$39+'Resumo Geral apoio imposto cl'!DA14*'[1]Uniforme Apoio'!$BM$40</f>
        <v>103.18</v>
      </c>
      <c r="DY14" s="19"/>
      <c r="DZ14" s="19">
        <f>AP14*'[1]Equipamentos Jardinagem'!$H$7</f>
        <v>0</v>
      </c>
      <c r="EA14" s="19"/>
      <c r="EB14" s="19">
        <f t="shared" si="43"/>
        <v>103.18</v>
      </c>
      <c r="EC14" s="19">
        <f t="shared" si="44"/>
        <v>457.95000000000005</v>
      </c>
      <c r="ED14" s="19">
        <f t="shared" si="19"/>
        <v>34.346249999999998</v>
      </c>
      <c r="EE14" s="19">
        <f t="shared" si="20"/>
        <v>22.897500000000001</v>
      </c>
      <c r="EF14" s="19">
        <f t="shared" si="21"/>
        <v>4.5795000000000003</v>
      </c>
      <c r="EG14" s="19">
        <f t="shared" si="22"/>
        <v>57.243750000000006</v>
      </c>
      <c r="EH14" s="19">
        <f t="shared" si="23"/>
        <v>183.18</v>
      </c>
      <c r="EI14" s="19">
        <f t="shared" si="24"/>
        <v>68.692499999999995</v>
      </c>
      <c r="EJ14" s="19">
        <f t="shared" si="25"/>
        <v>13.7385</v>
      </c>
      <c r="EK14" s="19">
        <f t="shared" si="45"/>
        <v>842.62800000000016</v>
      </c>
      <c r="EL14" s="19">
        <f t="shared" si="46"/>
        <v>190.736175</v>
      </c>
      <c r="EM14" s="19">
        <f t="shared" si="47"/>
        <v>63.655049999999996</v>
      </c>
      <c r="EN14" s="19">
        <f t="shared" si="48"/>
        <v>93.650774999999996</v>
      </c>
      <c r="EO14" s="19">
        <f t="shared" si="49"/>
        <v>348.04199999999997</v>
      </c>
      <c r="EP14" s="19">
        <f t="shared" si="50"/>
        <v>2.9766749999999997</v>
      </c>
      <c r="EQ14" s="19">
        <f t="shared" si="51"/>
        <v>1.1448750000000001</v>
      </c>
      <c r="ER14" s="19">
        <f t="shared" si="52"/>
        <v>4.12155</v>
      </c>
      <c r="ES14" s="19">
        <f t="shared" si="53"/>
        <v>17.173124999999999</v>
      </c>
      <c r="ET14" s="19">
        <f t="shared" si="54"/>
        <v>1.3738499999999998</v>
      </c>
      <c r="EU14" s="19">
        <f t="shared" si="55"/>
        <v>0.6869249999999999</v>
      </c>
      <c r="EV14" s="19">
        <f t="shared" si="56"/>
        <v>8.0141249999999999</v>
      </c>
      <c r="EW14" s="19">
        <f t="shared" si="57"/>
        <v>2.9766749999999997</v>
      </c>
      <c r="EX14" s="19">
        <f t="shared" si="58"/>
        <v>98.459249999999997</v>
      </c>
      <c r="EY14" s="19">
        <f t="shared" si="59"/>
        <v>3.8925749999999999</v>
      </c>
      <c r="EZ14" s="19">
        <f t="shared" si="60"/>
        <v>132.57652499999998</v>
      </c>
      <c r="FA14" s="19">
        <f t="shared" si="61"/>
        <v>190.736175</v>
      </c>
      <c r="FB14" s="19">
        <f t="shared" si="62"/>
        <v>31.827524999999998</v>
      </c>
      <c r="FC14" s="19">
        <f t="shared" si="63"/>
        <v>19.233899999999998</v>
      </c>
      <c r="FD14" s="19">
        <f t="shared" si="64"/>
        <v>7.5561749999999996</v>
      </c>
      <c r="FE14" s="19">
        <f t="shared" si="65"/>
        <v>0</v>
      </c>
      <c r="FF14" s="19">
        <f t="shared" si="66"/>
        <v>91.818974999999995</v>
      </c>
      <c r="FG14" s="19">
        <f t="shared" si="67"/>
        <v>341.17275000000001</v>
      </c>
      <c r="FH14" s="19">
        <f t="shared" si="26"/>
        <v>1668.540825</v>
      </c>
      <c r="FI14" s="19">
        <f t="shared" si="27"/>
        <v>4565.0108249999994</v>
      </c>
      <c r="FJ14" s="19">
        <f t="shared" si="68"/>
        <v>206.27</v>
      </c>
      <c r="FK14" s="144">
        <f t="shared" si="28"/>
        <v>3</v>
      </c>
      <c r="FL14" s="144">
        <f t="shared" si="29"/>
        <v>12.25</v>
      </c>
      <c r="FM14" s="20">
        <f t="shared" si="30"/>
        <v>3.4188034188034218</v>
      </c>
      <c r="FN14" s="19">
        <f t="shared" si="69"/>
        <v>168.10395982905999</v>
      </c>
      <c r="FO14" s="20">
        <f t="shared" si="31"/>
        <v>8.6609686609686669</v>
      </c>
      <c r="FP14" s="19">
        <f t="shared" si="70"/>
        <v>425.86336490028521</v>
      </c>
      <c r="FQ14" s="20">
        <f t="shared" si="32"/>
        <v>1.8803418803418819</v>
      </c>
      <c r="FR14" s="19">
        <f t="shared" si="71"/>
        <v>92.457177905982988</v>
      </c>
      <c r="FS14" s="19">
        <f t="shared" si="72"/>
        <v>145.76</v>
      </c>
      <c r="FT14" s="19">
        <f t="shared" si="73"/>
        <v>1038.4545026353283</v>
      </c>
      <c r="FU14" s="145">
        <f t="shared" si="74"/>
        <v>5603.4653276353274</v>
      </c>
    </row>
    <row r="15" spans="1:177" ht="15" customHeight="1">
      <c r="A15" s="146" t="str">
        <f>[1]CCT!D22</f>
        <v>Fethemg Interior</v>
      </c>
      <c r="B15" s="147" t="str">
        <f>[1]CCT!C22</f>
        <v>Conselheiro Lafaiete</v>
      </c>
      <c r="C15" s="141"/>
      <c r="D15" s="17"/>
      <c r="E15" s="17">
        <f t="shared" si="0"/>
        <v>0</v>
      </c>
      <c r="F15" s="18"/>
      <c r="G15" s="17"/>
      <c r="H15" s="17">
        <f t="shared" si="33"/>
        <v>0</v>
      </c>
      <c r="I15" s="18"/>
      <c r="J15" s="17"/>
      <c r="K15" s="17">
        <f t="shared" si="34"/>
        <v>0</v>
      </c>
      <c r="L15" s="17"/>
      <c r="M15" s="17"/>
      <c r="N15" s="17"/>
      <c r="O15" s="17"/>
      <c r="P15" s="17"/>
      <c r="Q15" s="17"/>
      <c r="R15" s="17"/>
      <c r="S15" s="17"/>
      <c r="T15" s="17"/>
      <c r="U15" s="18"/>
      <c r="V15" s="17"/>
      <c r="W15" s="17">
        <f t="shared" si="1"/>
        <v>0</v>
      </c>
      <c r="X15" s="18"/>
      <c r="Y15" s="17"/>
      <c r="Z15" s="17">
        <f t="shared" si="2"/>
        <v>0</v>
      </c>
      <c r="AA15" s="17"/>
      <c r="AB15" s="17"/>
      <c r="AC15" s="17"/>
      <c r="AD15" s="17"/>
      <c r="AE15" s="17"/>
      <c r="AF15" s="17"/>
      <c r="AG15" s="18"/>
      <c r="AH15" s="17"/>
      <c r="AI15" s="17">
        <f t="shared" si="3"/>
        <v>0</v>
      </c>
      <c r="AJ15" s="17"/>
      <c r="AK15" s="17"/>
      <c r="AL15" s="17"/>
      <c r="AM15" s="18"/>
      <c r="AN15" s="17"/>
      <c r="AO15" s="17">
        <f t="shared" si="4"/>
        <v>0</v>
      </c>
      <c r="AP15" s="17"/>
      <c r="AQ15" s="17"/>
      <c r="AR15" s="17"/>
      <c r="AS15" s="17"/>
      <c r="AT15" s="17"/>
      <c r="AU15" s="17"/>
      <c r="AV15" s="18"/>
      <c r="AW15" s="17"/>
      <c r="AX15" s="17">
        <f t="shared" si="5"/>
        <v>0</v>
      </c>
      <c r="AY15" s="17"/>
      <c r="AZ15" s="17"/>
      <c r="BA15" s="17"/>
      <c r="BB15" s="141"/>
      <c r="BC15" s="17"/>
      <c r="BD15" s="17">
        <f t="shared" si="76"/>
        <v>0</v>
      </c>
      <c r="BE15" s="18"/>
      <c r="BF15" s="17"/>
      <c r="BG15" s="17">
        <f t="shared" si="6"/>
        <v>0</v>
      </c>
      <c r="BH15" s="17"/>
      <c r="BI15" s="17"/>
      <c r="BJ15" s="17"/>
      <c r="BK15" s="17"/>
      <c r="BL15" s="17"/>
      <c r="BM15" s="17"/>
      <c r="BN15" s="18"/>
      <c r="BO15" s="17"/>
      <c r="BP15" s="17">
        <f t="shared" si="7"/>
        <v>0</v>
      </c>
      <c r="BQ15" s="18">
        <f>[1]CCT!AX22</f>
        <v>2</v>
      </c>
      <c r="BR15" s="17">
        <f>[1]CCT!AW22</f>
        <v>1043.74</v>
      </c>
      <c r="BS15" s="17">
        <f t="shared" si="8"/>
        <v>2087.48</v>
      </c>
      <c r="BT15" s="18">
        <f>[1]CCT!AZ22</f>
        <v>2</v>
      </c>
      <c r="BU15" s="17">
        <f>[1]CCT!AY22</f>
        <v>1043.74</v>
      </c>
      <c r="BV15" s="17">
        <f t="shared" si="9"/>
        <v>2087.48</v>
      </c>
      <c r="BW15" s="18"/>
      <c r="BX15" s="17"/>
      <c r="BY15" s="17">
        <f t="shared" si="10"/>
        <v>0</v>
      </c>
      <c r="BZ15" s="142">
        <f>[1]CCT!BD22</f>
        <v>1</v>
      </c>
      <c r="CA15" s="17">
        <f>[1]CCT!BC22</f>
        <v>1231.31</v>
      </c>
      <c r="CB15" s="17">
        <f>BZ15*CA15</f>
        <v>1231.31</v>
      </c>
      <c r="CC15" s="17"/>
      <c r="CD15" s="17"/>
      <c r="CE15" s="17"/>
      <c r="CF15" s="18"/>
      <c r="CG15" s="17"/>
      <c r="CH15" s="17">
        <f t="shared" si="12"/>
        <v>0</v>
      </c>
      <c r="CI15" s="17"/>
      <c r="CJ15" s="17"/>
      <c r="CK15" s="17"/>
      <c r="CL15" s="18"/>
      <c r="CM15" s="17"/>
      <c r="CN15" s="17">
        <f t="shared" si="13"/>
        <v>0</v>
      </c>
      <c r="CO15" s="17"/>
      <c r="CP15" s="17"/>
      <c r="CQ15" s="17"/>
      <c r="CR15" s="141"/>
      <c r="CS15" s="17"/>
      <c r="CT15" s="17">
        <f t="shared" si="35"/>
        <v>0</v>
      </c>
      <c r="CU15" s="17"/>
      <c r="CV15" s="17"/>
      <c r="CW15" s="17"/>
      <c r="CX15" s="17"/>
      <c r="CY15" s="17"/>
      <c r="CZ15" s="17"/>
      <c r="DA15" s="18"/>
      <c r="DB15" s="17"/>
      <c r="DC15" s="17">
        <f t="shared" si="14"/>
        <v>0</v>
      </c>
      <c r="DD15" s="143">
        <f t="shared" si="36"/>
        <v>5</v>
      </c>
      <c r="DE15" s="19">
        <f t="shared" si="37"/>
        <v>5406.27</v>
      </c>
      <c r="DF15" s="19"/>
      <c r="DG15" s="19"/>
      <c r="DH15" s="19">
        <f t="shared" si="15"/>
        <v>302.52803899999998</v>
      </c>
      <c r="DI15" s="19"/>
      <c r="DJ15" s="19">
        <f t="shared" si="38"/>
        <v>332.38374727272731</v>
      </c>
      <c r="DK15" s="19">
        <f t="shared" si="39"/>
        <v>113.86254545454545</v>
      </c>
      <c r="DL15" s="19"/>
      <c r="DM15" s="19">
        <f t="shared" si="40"/>
        <v>6155.0443317272729</v>
      </c>
      <c r="DN15" s="19"/>
      <c r="DO15" s="19">
        <f t="shared" si="75"/>
        <v>1395</v>
      </c>
      <c r="DP15" s="19">
        <f t="shared" si="16"/>
        <v>295.62379999999996</v>
      </c>
      <c r="DQ15" s="19"/>
      <c r="DR15" s="19">
        <f t="shared" si="41"/>
        <v>15.600000000000001</v>
      </c>
      <c r="DS15" s="19">
        <f>VLOOKUP('Resumo Geral apoio imposto cl'!A15,PARAMETROAPOIO,2,FALSE)*DD15</f>
        <v>0</v>
      </c>
      <c r="DT15" s="19">
        <f t="shared" si="17"/>
        <v>0</v>
      </c>
      <c r="DU15" s="19">
        <f t="shared" si="18"/>
        <v>42.15</v>
      </c>
      <c r="DV15" s="19">
        <f>BB15*[1]Parâmetro!$E$147</f>
        <v>0</v>
      </c>
      <c r="DW15" s="19">
        <f t="shared" si="42"/>
        <v>1748.3737999999998</v>
      </c>
      <c r="DX15" s="19">
        <f>C15*'[1]Uniforme Apoio'!$BM$9+'Resumo Geral apoio imposto cl'!F15*'[1]Uniforme Apoio'!$BM$10+'Resumo Geral apoio imposto cl'!I15*'[1]Uniforme Apoio'!$BM$11+'Resumo Geral apoio imposto cl'!L15*'[1]Uniforme Apoio'!$BM$12+'Resumo Geral apoio imposto cl'!O15*'[1]Uniforme Apoio'!$BM$13+'Resumo Geral apoio imposto cl'!R15*'[1]Uniforme Apoio'!$BM$14+'Resumo Geral apoio imposto cl'!U15*'[1]Uniforme Apoio'!$BM$15+'Resumo Geral apoio imposto cl'!X15*'[1]Uniforme Apoio'!$BM$17+AA15*'[1]Uniforme Apoio'!$BM$16+'Resumo Geral apoio imposto cl'!AD15*'[1]Uniforme Apoio'!$BM$18+'Resumo Geral apoio imposto cl'!AG15*'[1]Uniforme Apoio'!$BM$19+'Resumo Geral apoio imposto cl'!AJ15*'[1]Uniforme Apoio'!$BM$20+'Resumo Geral apoio imposto cl'!AM15*'[1]Uniforme Apoio'!$BM$21+'Resumo Geral apoio imposto cl'!AP15*'[1]Uniforme Apoio'!$BM$22+'Resumo Geral apoio imposto cl'!AS15*'[1]Uniforme Apoio'!$BM$23+'Resumo Geral apoio imposto cl'!AV15*'[1]Uniforme Apoio'!$BM$24+'Resumo Geral apoio imposto cl'!AY15*'[1]Uniforme Apoio'!$BM$25+'Resumo Geral apoio imposto cl'!BB15*'[1]Uniforme Apoio'!$BM$26+BE15*'[1]Uniforme Apoio'!$BM$27+'Resumo Geral apoio imposto cl'!BH15*'[1]Uniforme Apoio'!$BM$28+'Resumo Geral apoio imposto cl'!BK15*'[1]Uniforme Apoio'!$BM$29+'Resumo Geral apoio imposto cl'!BN15*'[1]Uniforme Apoio'!$BM$30+'Resumo Geral apoio imposto cl'!BQ15*'[1]Uniforme Apoio'!$BM$30+'Resumo Geral apoio imposto cl'!BT15*'[1]Uniforme Apoio'!$BM$30+'Resumo Geral apoio imposto cl'!BW15*'[1]Uniforme Apoio'!$BM$31+'Resumo Geral apoio imposto cl'!BZ15*'[1]Uniforme Apoio'!$BM$31+'Resumo Geral apoio imposto cl'!CC15*'[1]Uniforme Apoio'!$BM$32+'Resumo Geral apoio imposto cl'!CF15*'[1]Uniforme Apoio'!$BM$33+'Resumo Geral apoio imposto cl'!CI15*'[1]Uniforme Apoio'!$BM$34+'Resumo Geral apoio imposto cl'!CL15*'[1]Uniforme Apoio'!$BM$35+'Resumo Geral apoio imposto cl'!CO15*'[1]Uniforme Apoio'!$BM$36+'Resumo Geral apoio imposto cl'!CR15*'[1]Uniforme Apoio'!$BM$37+'Resumo Geral apoio imposto cl'!CU15*'[1]Uniforme Apoio'!$BM$38+'Resumo Geral apoio imposto cl'!CX15*'[1]Uniforme Apoio'!$BM$39+'Resumo Geral apoio imposto cl'!DA15*'[1]Uniforme Apoio'!$BM$40</f>
        <v>424.15000000000003</v>
      </c>
      <c r="DY15" s="19"/>
      <c r="DZ15" s="19">
        <f>AP15*'[1]Equipamentos Jardinagem'!$H$7</f>
        <v>0</v>
      </c>
      <c r="EA15" s="19"/>
      <c r="EB15" s="19">
        <f t="shared" si="43"/>
        <v>424.15000000000003</v>
      </c>
      <c r="EC15" s="19">
        <f t="shared" si="44"/>
        <v>1231.0088663454546</v>
      </c>
      <c r="ED15" s="19">
        <f t="shared" si="19"/>
        <v>92.325664975909092</v>
      </c>
      <c r="EE15" s="19">
        <f t="shared" si="20"/>
        <v>61.55044331727273</v>
      </c>
      <c r="EF15" s="19">
        <f t="shared" si="21"/>
        <v>12.310088663454547</v>
      </c>
      <c r="EG15" s="19">
        <f t="shared" si="22"/>
        <v>153.87610829318183</v>
      </c>
      <c r="EH15" s="19">
        <f t="shared" si="23"/>
        <v>492.40354653818184</v>
      </c>
      <c r="EI15" s="19">
        <f t="shared" si="24"/>
        <v>184.65132995181818</v>
      </c>
      <c r="EJ15" s="19">
        <f t="shared" si="25"/>
        <v>36.930265990363637</v>
      </c>
      <c r="EK15" s="19">
        <f t="shared" si="45"/>
        <v>2265.0563140756367</v>
      </c>
      <c r="EL15" s="19">
        <f t="shared" si="46"/>
        <v>512.71519283288183</v>
      </c>
      <c r="EM15" s="19">
        <f t="shared" si="47"/>
        <v>171.11023242201819</v>
      </c>
      <c r="EN15" s="19">
        <f t="shared" si="48"/>
        <v>251.74131316764544</v>
      </c>
      <c r="EO15" s="19">
        <f t="shared" si="49"/>
        <v>935.56673842254543</v>
      </c>
      <c r="EP15" s="19">
        <f t="shared" si="50"/>
        <v>8.0015576312454542</v>
      </c>
      <c r="EQ15" s="19">
        <f t="shared" si="51"/>
        <v>3.0775221658636367</v>
      </c>
      <c r="ER15" s="19">
        <f t="shared" si="52"/>
        <v>11.079079797109092</v>
      </c>
      <c r="ES15" s="19">
        <f t="shared" si="53"/>
        <v>46.162832487954546</v>
      </c>
      <c r="ET15" s="19">
        <f t="shared" si="54"/>
        <v>3.6930265990363633</v>
      </c>
      <c r="EU15" s="19">
        <f t="shared" si="55"/>
        <v>1.8465132995181817</v>
      </c>
      <c r="EV15" s="19">
        <f t="shared" si="56"/>
        <v>21.542655161045456</v>
      </c>
      <c r="EW15" s="19">
        <f t="shared" si="57"/>
        <v>8.0015576312454542</v>
      </c>
      <c r="EX15" s="19">
        <f t="shared" si="58"/>
        <v>264.66690626427271</v>
      </c>
      <c r="EY15" s="19">
        <f t="shared" si="59"/>
        <v>10.463575363936364</v>
      </c>
      <c r="EZ15" s="19">
        <f t="shared" si="60"/>
        <v>356.37706680700904</v>
      </c>
      <c r="FA15" s="19">
        <f t="shared" si="61"/>
        <v>512.71519283288183</v>
      </c>
      <c r="FB15" s="19">
        <f t="shared" si="62"/>
        <v>85.555116211009093</v>
      </c>
      <c r="FC15" s="19">
        <f t="shared" si="63"/>
        <v>51.70237238650909</v>
      </c>
      <c r="FD15" s="19">
        <f t="shared" si="64"/>
        <v>20.311646294700001</v>
      </c>
      <c r="FE15" s="19">
        <f t="shared" si="65"/>
        <v>0</v>
      </c>
      <c r="FF15" s="19">
        <f t="shared" si="66"/>
        <v>246.81727770226362</v>
      </c>
      <c r="FG15" s="19">
        <f t="shared" si="67"/>
        <v>917.10160542736367</v>
      </c>
      <c r="FH15" s="19">
        <f t="shared" si="26"/>
        <v>4485.1808045296639</v>
      </c>
      <c r="FI15" s="19">
        <f t="shared" si="27"/>
        <v>12812.748936256936</v>
      </c>
      <c r="FJ15" s="19">
        <f t="shared" si="68"/>
        <v>1031.3500000000001</v>
      </c>
      <c r="FK15" s="144">
        <f t="shared" si="28"/>
        <v>4</v>
      </c>
      <c r="FL15" s="144">
        <f t="shared" si="29"/>
        <v>13.25</v>
      </c>
      <c r="FM15" s="20">
        <f t="shared" si="30"/>
        <v>4.6109510086455305</v>
      </c>
      <c r="FN15" s="19">
        <f t="shared" si="69"/>
        <v>671.94923049023305</v>
      </c>
      <c r="FO15" s="20">
        <f t="shared" si="31"/>
        <v>8.7608069164265068</v>
      </c>
      <c r="FP15" s="19">
        <f t="shared" si="70"/>
        <v>1276.7035379314425</v>
      </c>
      <c r="FQ15" s="20">
        <f t="shared" si="32"/>
        <v>1.9020172910662811</v>
      </c>
      <c r="FR15" s="19">
        <f t="shared" si="71"/>
        <v>277.1790575772211</v>
      </c>
      <c r="FS15" s="19">
        <f t="shared" si="72"/>
        <v>728.8</v>
      </c>
      <c r="FT15" s="19">
        <f t="shared" si="73"/>
        <v>3985.981825998897</v>
      </c>
      <c r="FU15" s="145">
        <f t="shared" si="74"/>
        <v>16798.730762255833</v>
      </c>
    </row>
    <row r="16" spans="1:177" ht="15" customHeight="1">
      <c r="A16" s="182" t="str">
        <f>[1]CCT!D23</f>
        <v>Rodoviários de Conselheiro Lafaiete + SEAC-MG</v>
      </c>
      <c r="B16" s="183" t="str">
        <f>[1]CCT!C23</f>
        <v>Conselheiro Lafaiete</v>
      </c>
      <c r="C16" s="141"/>
      <c r="D16" s="151"/>
      <c r="E16" s="17">
        <f t="shared" si="0"/>
        <v>0</v>
      </c>
      <c r="F16" s="18"/>
      <c r="G16" s="151"/>
      <c r="H16" s="17">
        <f t="shared" si="33"/>
        <v>0</v>
      </c>
      <c r="I16" s="18"/>
      <c r="J16" s="151"/>
      <c r="K16" s="17">
        <f t="shared" si="34"/>
        <v>0</v>
      </c>
      <c r="L16" s="17"/>
      <c r="M16" s="17"/>
      <c r="N16" s="17"/>
      <c r="O16" s="17"/>
      <c r="P16" s="17"/>
      <c r="Q16" s="17"/>
      <c r="R16" s="17"/>
      <c r="S16" s="17"/>
      <c r="T16" s="17"/>
      <c r="U16" s="18"/>
      <c r="V16" s="151"/>
      <c r="W16" s="17">
        <f t="shared" si="1"/>
        <v>0</v>
      </c>
      <c r="X16" s="18"/>
      <c r="Y16" s="151"/>
      <c r="Z16" s="17">
        <f t="shared" si="2"/>
        <v>0</v>
      </c>
      <c r="AA16" s="17"/>
      <c r="AB16" s="17"/>
      <c r="AC16" s="17"/>
      <c r="AD16" s="17"/>
      <c r="AE16" s="17"/>
      <c r="AF16" s="17"/>
      <c r="AG16" s="18"/>
      <c r="AH16" s="17"/>
      <c r="AI16" s="17">
        <f t="shared" si="3"/>
        <v>0</v>
      </c>
      <c r="AJ16" s="17"/>
      <c r="AK16" s="17"/>
      <c r="AL16" s="17"/>
      <c r="AM16" s="18"/>
      <c r="AN16" s="151"/>
      <c r="AO16" s="17">
        <f t="shared" si="4"/>
        <v>0</v>
      </c>
      <c r="AP16" s="17"/>
      <c r="AQ16" s="17"/>
      <c r="AR16" s="17"/>
      <c r="AS16" s="17"/>
      <c r="AT16" s="17"/>
      <c r="AU16" s="17"/>
      <c r="AV16" s="152"/>
      <c r="AW16" s="151"/>
      <c r="AX16" s="17">
        <f t="shared" si="5"/>
        <v>0</v>
      </c>
      <c r="AY16" s="17"/>
      <c r="AZ16" s="17"/>
      <c r="BA16" s="17"/>
      <c r="BB16" s="141">
        <f>[1]CCT!AN23</f>
        <v>1</v>
      </c>
      <c r="BC16" s="17">
        <f>[1]CCT!AM23</f>
        <v>2289.75</v>
      </c>
      <c r="BD16" s="17">
        <f t="shared" si="76"/>
        <v>2289.75</v>
      </c>
      <c r="BE16" s="152"/>
      <c r="BF16" s="151"/>
      <c r="BG16" s="17">
        <f t="shared" si="6"/>
        <v>0</v>
      </c>
      <c r="BH16" s="17"/>
      <c r="BI16" s="17"/>
      <c r="BJ16" s="17"/>
      <c r="BK16" s="17"/>
      <c r="BL16" s="17"/>
      <c r="BM16" s="17"/>
      <c r="BN16" s="18"/>
      <c r="BO16" s="17"/>
      <c r="BP16" s="17">
        <f t="shared" si="7"/>
        <v>0</v>
      </c>
      <c r="BQ16" s="18"/>
      <c r="BR16" s="17"/>
      <c r="BS16" s="17">
        <f t="shared" si="8"/>
        <v>0</v>
      </c>
      <c r="BT16" s="18"/>
      <c r="BU16" s="17"/>
      <c r="BV16" s="17">
        <f t="shared" si="9"/>
        <v>0</v>
      </c>
      <c r="BW16" s="18"/>
      <c r="BX16" s="17"/>
      <c r="BY16" s="17">
        <f t="shared" si="10"/>
        <v>0</v>
      </c>
      <c r="BZ16" s="153"/>
      <c r="CA16" s="151"/>
      <c r="CB16" s="17">
        <f>BZ16*CA16</f>
        <v>0</v>
      </c>
      <c r="CC16" s="17"/>
      <c r="CD16" s="17"/>
      <c r="CE16" s="17"/>
      <c r="CF16" s="152"/>
      <c r="CG16" s="151"/>
      <c r="CH16" s="17">
        <f t="shared" si="12"/>
        <v>0</v>
      </c>
      <c r="CI16" s="17"/>
      <c r="CJ16" s="17"/>
      <c r="CK16" s="17"/>
      <c r="CL16" s="152"/>
      <c r="CM16" s="151"/>
      <c r="CN16" s="17">
        <f t="shared" si="13"/>
        <v>0</v>
      </c>
      <c r="CO16" s="17"/>
      <c r="CP16" s="17"/>
      <c r="CQ16" s="17"/>
      <c r="CR16" s="141"/>
      <c r="CS16" s="17"/>
      <c r="CT16" s="17">
        <f t="shared" si="35"/>
        <v>0</v>
      </c>
      <c r="CU16" s="17"/>
      <c r="CV16" s="17"/>
      <c r="CW16" s="17"/>
      <c r="CX16" s="17"/>
      <c r="CY16" s="17"/>
      <c r="CZ16" s="17"/>
      <c r="DA16" s="152"/>
      <c r="DB16" s="151"/>
      <c r="DC16" s="17">
        <f t="shared" si="14"/>
        <v>0</v>
      </c>
      <c r="DD16" s="143">
        <f t="shared" si="36"/>
        <v>1</v>
      </c>
      <c r="DE16" s="19">
        <f t="shared" si="37"/>
        <v>2289.75</v>
      </c>
      <c r="DF16" s="19"/>
      <c r="DG16" s="19"/>
      <c r="DH16" s="19">
        <f t="shared" si="15"/>
        <v>0</v>
      </c>
      <c r="DI16" s="19"/>
      <c r="DJ16" s="19">
        <f t="shared" si="38"/>
        <v>0</v>
      </c>
      <c r="DK16" s="19">
        <f t="shared" si="39"/>
        <v>0</v>
      </c>
      <c r="DL16" s="19"/>
      <c r="DM16" s="19">
        <f t="shared" si="40"/>
        <v>2289.75</v>
      </c>
      <c r="DN16" s="19"/>
      <c r="DO16" s="19">
        <f t="shared" si="75"/>
        <v>253</v>
      </c>
      <c r="DP16" s="19">
        <f t="shared" si="16"/>
        <v>0</v>
      </c>
      <c r="DQ16" s="19"/>
      <c r="DR16" s="19">
        <f t="shared" si="41"/>
        <v>3.12</v>
      </c>
      <c r="DS16" s="19">
        <f>VLOOKUP('Resumo Geral apoio imposto cl'!A16,PARAMETROAPOIO,2,FALSE)*DD16</f>
        <v>0</v>
      </c>
      <c r="DT16" s="19">
        <f t="shared" si="17"/>
        <v>0</v>
      </c>
      <c r="DU16" s="19">
        <f t="shared" si="18"/>
        <v>0</v>
      </c>
      <c r="DV16" s="19">
        <f>BB16*[1]Parâmetro!$E$147</f>
        <v>247.42</v>
      </c>
      <c r="DW16" s="19">
        <f t="shared" si="42"/>
        <v>503.53999999999996</v>
      </c>
      <c r="DX16" s="19">
        <f>C16*'[1]Uniforme Apoio'!$BM$9+'Resumo Geral apoio imposto cl'!F16*'[1]Uniforme Apoio'!$BM$10+'Resumo Geral apoio imposto cl'!I16*'[1]Uniforme Apoio'!$BM$11+'Resumo Geral apoio imposto cl'!L16*'[1]Uniforme Apoio'!$BM$12+'Resumo Geral apoio imposto cl'!O16*'[1]Uniforme Apoio'!$BM$13+'Resumo Geral apoio imposto cl'!R16*'[1]Uniforme Apoio'!$BM$14+'Resumo Geral apoio imposto cl'!U16*'[1]Uniforme Apoio'!$BM$15+'Resumo Geral apoio imposto cl'!X16*'[1]Uniforme Apoio'!$BM$17+AA16*'[1]Uniforme Apoio'!$BM$16+'Resumo Geral apoio imposto cl'!AD16*'[1]Uniforme Apoio'!$BM$18+'Resumo Geral apoio imposto cl'!AG16*'[1]Uniforme Apoio'!$BM$19+'Resumo Geral apoio imposto cl'!AJ16*'[1]Uniforme Apoio'!$BM$20+'Resumo Geral apoio imposto cl'!AM16*'[1]Uniforme Apoio'!$BM$21+'Resumo Geral apoio imposto cl'!AP16*'[1]Uniforme Apoio'!$BM$22+'Resumo Geral apoio imposto cl'!AS16*'[1]Uniforme Apoio'!$BM$23+'Resumo Geral apoio imposto cl'!AV16*'[1]Uniforme Apoio'!$BM$24+'Resumo Geral apoio imposto cl'!AY16*'[1]Uniforme Apoio'!$BM$25+'Resumo Geral apoio imposto cl'!BB16*'[1]Uniforme Apoio'!$BM$26+BE16*'[1]Uniforme Apoio'!$BM$27+'Resumo Geral apoio imposto cl'!BH16*'[1]Uniforme Apoio'!$BM$28+'Resumo Geral apoio imposto cl'!BK16*'[1]Uniforme Apoio'!$BM$29+'Resumo Geral apoio imposto cl'!BN16*'[1]Uniforme Apoio'!$BM$30+'Resumo Geral apoio imposto cl'!BQ16*'[1]Uniforme Apoio'!$BM$30+'Resumo Geral apoio imposto cl'!BT16*'[1]Uniforme Apoio'!$BM$30+'Resumo Geral apoio imposto cl'!BW16*'[1]Uniforme Apoio'!$BM$31+'Resumo Geral apoio imposto cl'!BZ16*'[1]Uniforme Apoio'!$BM$31+'Resumo Geral apoio imposto cl'!CC16*'[1]Uniforme Apoio'!$BM$32+'Resumo Geral apoio imposto cl'!CF16*'[1]Uniforme Apoio'!$BM$33+'Resumo Geral apoio imposto cl'!CI16*'[1]Uniforme Apoio'!$BM$34+'Resumo Geral apoio imposto cl'!CL16*'[1]Uniforme Apoio'!$BM$35+'Resumo Geral apoio imposto cl'!CO16*'[1]Uniforme Apoio'!$BM$36+'Resumo Geral apoio imposto cl'!CR16*'[1]Uniforme Apoio'!$BM$37+'Resumo Geral apoio imposto cl'!CU16*'[1]Uniforme Apoio'!$BM$38+'Resumo Geral apoio imposto cl'!CX16*'[1]Uniforme Apoio'!$BM$39+'Resumo Geral apoio imposto cl'!DA16*'[1]Uniforme Apoio'!$BM$40</f>
        <v>103.18</v>
      </c>
      <c r="DY16" s="19"/>
      <c r="DZ16" s="19">
        <f>AP16*'[1]Equipamentos Jardinagem'!$H$7</f>
        <v>0</v>
      </c>
      <c r="EA16" s="19"/>
      <c r="EB16" s="19">
        <f t="shared" si="43"/>
        <v>103.18</v>
      </c>
      <c r="EC16" s="19">
        <f t="shared" si="44"/>
        <v>457.95000000000005</v>
      </c>
      <c r="ED16" s="19">
        <f t="shared" si="19"/>
        <v>34.346249999999998</v>
      </c>
      <c r="EE16" s="19">
        <f t="shared" si="20"/>
        <v>22.897500000000001</v>
      </c>
      <c r="EF16" s="19">
        <f t="shared" si="21"/>
        <v>4.5795000000000003</v>
      </c>
      <c r="EG16" s="19">
        <f t="shared" si="22"/>
        <v>57.243750000000006</v>
      </c>
      <c r="EH16" s="19">
        <f t="shared" si="23"/>
        <v>183.18</v>
      </c>
      <c r="EI16" s="19">
        <f t="shared" si="24"/>
        <v>68.692499999999995</v>
      </c>
      <c r="EJ16" s="19">
        <f t="shared" si="25"/>
        <v>13.7385</v>
      </c>
      <c r="EK16" s="19">
        <f t="shared" si="45"/>
        <v>842.62800000000016</v>
      </c>
      <c r="EL16" s="19">
        <f t="shared" si="46"/>
        <v>190.736175</v>
      </c>
      <c r="EM16" s="19">
        <f t="shared" si="47"/>
        <v>63.655049999999996</v>
      </c>
      <c r="EN16" s="19">
        <f t="shared" si="48"/>
        <v>93.650774999999996</v>
      </c>
      <c r="EO16" s="19">
        <f t="shared" si="49"/>
        <v>348.04199999999997</v>
      </c>
      <c r="EP16" s="19">
        <f t="shared" si="50"/>
        <v>2.9766749999999997</v>
      </c>
      <c r="EQ16" s="19">
        <f t="shared" si="51"/>
        <v>1.1448750000000001</v>
      </c>
      <c r="ER16" s="19">
        <f t="shared" si="52"/>
        <v>4.12155</v>
      </c>
      <c r="ES16" s="19">
        <f t="shared" si="53"/>
        <v>17.173124999999999</v>
      </c>
      <c r="ET16" s="19">
        <f t="shared" si="54"/>
        <v>1.3738499999999998</v>
      </c>
      <c r="EU16" s="19">
        <f t="shared" si="55"/>
        <v>0.6869249999999999</v>
      </c>
      <c r="EV16" s="19">
        <f t="shared" si="56"/>
        <v>8.0141249999999999</v>
      </c>
      <c r="EW16" s="19">
        <f t="shared" si="57"/>
        <v>2.9766749999999997</v>
      </c>
      <c r="EX16" s="19">
        <f t="shared" si="58"/>
        <v>98.459249999999997</v>
      </c>
      <c r="EY16" s="19">
        <f t="shared" si="59"/>
        <v>3.8925749999999999</v>
      </c>
      <c r="EZ16" s="19">
        <f t="shared" si="60"/>
        <v>132.57652499999998</v>
      </c>
      <c r="FA16" s="19">
        <f t="shared" si="61"/>
        <v>190.736175</v>
      </c>
      <c r="FB16" s="19">
        <f t="shared" si="62"/>
        <v>31.827524999999998</v>
      </c>
      <c r="FC16" s="19">
        <f t="shared" si="63"/>
        <v>19.233899999999998</v>
      </c>
      <c r="FD16" s="19">
        <f t="shared" si="64"/>
        <v>7.5561749999999996</v>
      </c>
      <c r="FE16" s="19">
        <f t="shared" si="65"/>
        <v>0</v>
      </c>
      <c r="FF16" s="19">
        <f t="shared" si="66"/>
        <v>91.818974999999995</v>
      </c>
      <c r="FG16" s="19">
        <f t="shared" si="67"/>
        <v>341.17275000000001</v>
      </c>
      <c r="FH16" s="19">
        <f t="shared" si="26"/>
        <v>1668.540825</v>
      </c>
      <c r="FI16" s="19">
        <f t="shared" si="27"/>
        <v>4565.0108249999994</v>
      </c>
      <c r="FJ16" s="19">
        <f t="shared" si="68"/>
        <v>206.27</v>
      </c>
      <c r="FK16" s="144">
        <f t="shared" si="28"/>
        <v>4</v>
      </c>
      <c r="FL16" s="144">
        <f t="shared" si="29"/>
        <v>13.25</v>
      </c>
      <c r="FM16" s="20">
        <f t="shared" si="30"/>
        <v>4.6109510086455305</v>
      </c>
      <c r="FN16" s="19">
        <f t="shared" si="69"/>
        <v>226.72234351585001</v>
      </c>
      <c r="FO16" s="20">
        <f t="shared" si="31"/>
        <v>8.7608069164265068</v>
      </c>
      <c r="FP16" s="19">
        <f t="shared" si="70"/>
        <v>430.77245268011495</v>
      </c>
      <c r="FQ16" s="20">
        <f t="shared" si="32"/>
        <v>1.9020172910662811</v>
      </c>
      <c r="FR16" s="19">
        <f t="shared" si="71"/>
        <v>93.522966700288123</v>
      </c>
      <c r="FS16" s="19">
        <f t="shared" si="72"/>
        <v>145.76</v>
      </c>
      <c r="FT16" s="19">
        <f t="shared" si="73"/>
        <v>1103.0477628962531</v>
      </c>
      <c r="FU16" s="145">
        <f t="shared" si="74"/>
        <v>5668.058587896252</v>
      </c>
    </row>
    <row r="17" spans="1:177" ht="15" customHeight="1">
      <c r="A17" s="149" t="str">
        <f>[1]CCT!D24</f>
        <v>Fethemg Interior</v>
      </c>
      <c r="B17" s="150" t="str">
        <f>[1]CCT!C24</f>
        <v>Conselheiro Pena</v>
      </c>
      <c r="C17" s="141"/>
      <c r="D17" s="151"/>
      <c r="E17" s="17"/>
      <c r="F17" s="18"/>
      <c r="G17" s="151"/>
      <c r="H17" s="17"/>
      <c r="I17" s="18"/>
      <c r="J17" s="151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8"/>
      <c r="V17" s="151"/>
      <c r="W17" s="17"/>
      <c r="X17" s="18"/>
      <c r="Y17" s="151"/>
      <c r="Z17" s="17"/>
      <c r="AA17" s="17"/>
      <c r="AB17" s="17"/>
      <c r="AC17" s="17"/>
      <c r="AD17" s="17"/>
      <c r="AE17" s="17"/>
      <c r="AF17" s="17"/>
      <c r="AG17" s="18"/>
      <c r="AH17" s="17"/>
      <c r="AI17" s="17"/>
      <c r="AJ17" s="17"/>
      <c r="AK17" s="17"/>
      <c r="AL17" s="17"/>
      <c r="AM17" s="18"/>
      <c r="AN17" s="151"/>
      <c r="AO17" s="17"/>
      <c r="AP17" s="17"/>
      <c r="AQ17" s="17"/>
      <c r="AR17" s="17"/>
      <c r="AS17" s="17"/>
      <c r="AT17" s="17"/>
      <c r="AU17" s="17"/>
      <c r="AV17" s="152"/>
      <c r="AW17" s="151"/>
      <c r="AX17" s="17"/>
      <c r="AY17" s="17"/>
      <c r="AZ17" s="17"/>
      <c r="BA17" s="17"/>
      <c r="BB17" s="141"/>
      <c r="BC17" s="17"/>
      <c r="BD17" s="17">
        <f t="shared" si="76"/>
        <v>0</v>
      </c>
      <c r="BE17" s="152"/>
      <c r="BF17" s="151"/>
      <c r="BG17" s="17"/>
      <c r="BH17" s="17"/>
      <c r="BI17" s="17"/>
      <c r="BJ17" s="17"/>
      <c r="BK17" s="17"/>
      <c r="BL17" s="17"/>
      <c r="BM17" s="17"/>
      <c r="BN17" s="18">
        <f>[1]CCT!AV24</f>
        <v>1</v>
      </c>
      <c r="BO17" s="17">
        <f>[1]CCT!AU24</f>
        <v>1043.74</v>
      </c>
      <c r="BP17" s="17">
        <f t="shared" si="7"/>
        <v>1043.74</v>
      </c>
      <c r="BQ17" s="18"/>
      <c r="BR17" s="17"/>
      <c r="BS17" s="17"/>
      <c r="BT17" s="18"/>
      <c r="BU17" s="17"/>
      <c r="BV17" s="17"/>
      <c r="BW17" s="18"/>
      <c r="BX17" s="17"/>
      <c r="BY17" s="17"/>
      <c r="BZ17" s="153"/>
      <c r="CA17" s="151"/>
      <c r="CB17" s="17"/>
      <c r="CC17" s="17"/>
      <c r="CD17" s="17"/>
      <c r="CE17" s="17"/>
      <c r="CF17" s="152"/>
      <c r="CG17" s="151"/>
      <c r="CH17" s="17"/>
      <c r="CI17" s="17"/>
      <c r="CJ17" s="17"/>
      <c r="CK17" s="17"/>
      <c r="CL17" s="152"/>
      <c r="CM17" s="151"/>
      <c r="CN17" s="17"/>
      <c r="CO17" s="17"/>
      <c r="CP17" s="17"/>
      <c r="CQ17" s="17"/>
      <c r="CR17" s="141"/>
      <c r="CS17" s="17"/>
      <c r="CT17" s="17">
        <f t="shared" si="35"/>
        <v>0</v>
      </c>
      <c r="CU17" s="17"/>
      <c r="CV17" s="17"/>
      <c r="CW17" s="17"/>
      <c r="CX17" s="17"/>
      <c r="CY17" s="17"/>
      <c r="CZ17" s="17"/>
      <c r="DA17" s="152"/>
      <c r="DB17" s="151"/>
      <c r="DC17" s="17"/>
      <c r="DD17" s="143">
        <f t="shared" si="36"/>
        <v>1</v>
      </c>
      <c r="DE17" s="19">
        <f t="shared" si="37"/>
        <v>1043.74</v>
      </c>
      <c r="DF17" s="19"/>
      <c r="DG17" s="19"/>
      <c r="DH17" s="19">
        <f t="shared" si="15"/>
        <v>0</v>
      </c>
      <c r="DI17" s="19"/>
      <c r="DJ17" s="19">
        <f t="shared" si="38"/>
        <v>94.885454545454536</v>
      </c>
      <c r="DK17" s="19">
        <f t="shared" si="39"/>
        <v>0</v>
      </c>
      <c r="DL17" s="19"/>
      <c r="DM17" s="19">
        <f t="shared" si="40"/>
        <v>1138.6254545454544</v>
      </c>
      <c r="DN17" s="19"/>
      <c r="DO17" s="19">
        <f t="shared" si="75"/>
        <v>279</v>
      </c>
      <c r="DP17" s="19">
        <f t="shared" si="16"/>
        <v>61.375599999999999</v>
      </c>
      <c r="DQ17" s="19"/>
      <c r="DR17" s="19">
        <f t="shared" si="41"/>
        <v>3.12</v>
      </c>
      <c r="DS17" s="19">
        <f>VLOOKUP('Resumo Geral apoio imposto cl'!A17,PARAMETROAPOIO,2,FALSE)*DD17</f>
        <v>0</v>
      </c>
      <c r="DT17" s="19">
        <f t="shared" si="17"/>
        <v>0</v>
      </c>
      <c r="DU17" s="19">
        <f t="shared" si="18"/>
        <v>8.43</v>
      </c>
      <c r="DV17" s="19">
        <f>BB17*[1]Parâmetro!$E$147</f>
        <v>0</v>
      </c>
      <c r="DW17" s="19">
        <f t="shared" si="42"/>
        <v>351.92560000000003</v>
      </c>
      <c r="DX17" s="19">
        <f>C17*'[1]Uniforme Apoio'!$BM$9+'Resumo Geral apoio imposto cl'!F17*'[1]Uniforme Apoio'!$BM$10+'Resumo Geral apoio imposto cl'!I17*'[1]Uniforme Apoio'!$BM$11+'Resumo Geral apoio imposto cl'!L17*'[1]Uniforme Apoio'!$BM$12+'Resumo Geral apoio imposto cl'!O17*'[1]Uniforme Apoio'!$BM$13+'Resumo Geral apoio imposto cl'!R17*'[1]Uniforme Apoio'!$BM$14+'Resumo Geral apoio imposto cl'!U17*'[1]Uniforme Apoio'!$BM$15+'Resumo Geral apoio imposto cl'!X17*'[1]Uniforme Apoio'!$BM$17+AA17*'[1]Uniforme Apoio'!$BM$16+'Resumo Geral apoio imposto cl'!AD17*'[1]Uniforme Apoio'!$BM$18+'Resumo Geral apoio imposto cl'!AG17*'[1]Uniforme Apoio'!$BM$19+'Resumo Geral apoio imposto cl'!AJ17*'[1]Uniforme Apoio'!$BM$20+'Resumo Geral apoio imposto cl'!AM17*'[1]Uniforme Apoio'!$BM$21+'Resumo Geral apoio imposto cl'!AP17*'[1]Uniforme Apoio'!$BM$22+'Resumo Geral apoio imposto cl'!AS17*'[1]Uniforme Apoio'!$BM$23+'Resumo Geral apoio imposto cl'!AV17*'[1]Uniforme Apoio'!$BM$24+'Resumo Geral apoio imposto cl'!AY17*'[1]Uniforme Apoio'!$BM$25+'Resumo Geral apoio imposto cl'!BB17*'[1]Uniforme Apoio'!$BM$26+BE17*'[1]Uniforme Apoio'!$BM$27+'Resumo Geral apoio imposto cl'!BH17*'[1]Uniforme Apoio'!$BM$28+'Resumo Geral apoio imposto cl'!BK17*'[1]Uniforme Apoio'!$BM$29+'Resumo Geral apoio imposto cl'!BN17*'[1]Uniforme Apoio'!$BM$30+'Resumo Geral apoio imposto cl'!BQ17*'[1]Uniforme Apoio'!$BM$30+'Resumo Geral apoio imposto cl'!BT17*'[1]Uniforme Apoio'!$BM$30+'Resumo Geral apoio imposto cl'!BW17*'[1]Uniforme Apoio'!$BM$31+'Resumo Geral apoio imposto cl'!BZ17*'[1]Uniforme Apoio'!$BM$31+'Resumo Geral apoio imposto cl'!CC17*'[1]Uniforme Apoio'!$BM$32+'Resumo Geral apoio imposto cl'!CF17*'[1]Uniforme Apoio'!$BM$33+'Resumo Geral apoio imposto cl'!CI17*'[1]Uniforme Apoio'!$BM$34+'Resumo Geral apoio imposto cl'!CL17*'[1]Uniforme Apoio'!$BM$35+'Resumo Geral apoio imposto cl'!CO17*'[1]Uniforme Apoio'!$BM$36+'Resumo Geral apoio imposto cl'!CR17*'[1]Uniforme Apoio'!$BM$37+'Resumo Geral apoio imposto cl'!CU17*'[1]Uniforme Apoio'!$BM$38+'Resumo Geral apoio imposto cl'!CX17*'[1]Uniforme Apoio'!$BM$39+'Resumo Geral apoio imposto cl'!DA17*'[1]Uniforme Apoio'!$BM$40</f>
        <v>85.68</v>
      </c>
      <c r="DY17" s="19"/>
      <c r="DZ17" s="19">
        <f>AP17*'[1]Equipamentos Jardinagem'!$H$7</f>
        <v>0</v>
      </c>
      <c r="EA17" s="19"/>
      <c r="EB17" s="19">
        <f t="shared" si="43"/>
        <v>85.68</v>
      </c>
      <c r="EC17" s="19">
        <f t="shared" si="44"/>
        <v>227.72509090909091</v>
      </c>
      <c r="ED17" s="19">
        <f t="shared" si="19"/>
        <v>17.079381818181815</v>
      </c>
      <c r="EE17" s="19">
        <f t="shared" si="20"/>
        <v>11.386254545454545</v>
      </c>
      <c r="EF17" s="19">
        <f t="shared" si="21"/>
        <v>2.2772509090909088</v>
      </c>
      <c r="EG17" s="19">
        <f t="shared" si="22"/>
        <v>28.465636363636364</v>
      </c>
      <c r="EH17" s="19">
        <f t="shared" si="23"/>
        <v>91.090036363636358</v>
      </c>
      <c r="EI17" s="19">
        <f t="shared" si="24"/>
        <v>34.158763636363631</v>
      </c>
      <c r="EJ17" s="19">
        <f t="shared" si="25"/>
        <v>6.8317527272727263</v>
      </c>
      <c r="EK17" s="19">
        <f t="shared" si="45"/>
        <v>419.01416727272721</v>
      </c>
      <c r="EL17" s="19">
        <f t="shared" si="46"/>
        <v>94.847500363636357</v>
      </c>
      <c r="EM17" s="19">
        <f t="shared" si="47"/>
        <v>31.653787636363631</v>
      </c>
      <c r="EN17" s="19">
        <f t="shared" si="48"/>
        <v>46.569781090909082</v>
      </c>
      <c r="EO17" s="19">
        <f t="shared" si="49"/>
        <v>173.07106909090908</v>
      </c>
      <c r="EP17" s="19">
        <f t="shared" si="50"/>
        <v>1.4802130909090907</v>
      </c>
      <c r="EQ17" s="19">
        <f t="shared" si="51"/>
        <v>0.56931272727272719</v>
      </c>
      <c r="ER17" s="19">
        <f t="shared" si="52"/>
        <v>2.0495258181818179</v>
      </c>
      <c r="ES17" s="19">
        <f t="shared" si="53"/>
        <v>8.5396909090909077</v>
      </c>
      <c r="ET17" s="19">
        <f t="shared" si="54"/>
        <v>0.68317527272727263</v>
      </c>
      <c r="EU17" s="19">
        <f t="shared" si="55"/>
        <v>0.34158763636363632</v>
      </c>
      <c r="EV17" s="19">
        <f t="shared" si="56"/>
        <v>3.9851890909090906</v>
      </c>
      <c r="EW17" s="19">
        <f t="shared" si="57"/>
        <v>1.4802130909090907</v>
      </c>
      <c r="EX17" s="19">
        <f t="shared" si="58"/>
        <v>48.960894545454536</v>
      </c>
      <c r="EY17" s="19">
        <f t="shared" si="59"/>
        <v>1.9356632727272725</v>
      </c>
      <c r="EZ17" s="19">
        <f t="shared" si="60"/>
        <v>65.9264138181818</v>
      </c>
      <c r="FA17" s="19">
        <f t="shared" si="61"/>
        <v>94.847500363636357</v>
      </c>
      <c r="FB17" s="19">
        <f t="shared" si="62"/>
        <v>15.826893818181816</v>
      </c>
      <c r="FC17" s="19">
        <f t="shared" si="63"/>
        <v>9.5644538181818159</v>
      </c>
      <c r="FD17" s="19">
        <f t="shared" si="64"/>
        <v>3.7574639999999997</v>
      </c>
      <c r="FE17" s="19">
        <f t="shared" si="65"/>
        <v>0</v>
      </c>
      <c r="FF17" s="19">
        <f t="shared" si="66"/>
        <v>45.658880727272717</v>
      </c>
      <c r="FG17" s="19">
        <f t="shared" si="67"/>
        <v>169.65519272727272</v>
      </c>
      <c r="FH17" s="19">
        <f t="shared" si="26"/>
        <v>829.71636872727265</v>
      </c>
      <c r="FI17" s="19">
        <f t="shared" si="27"/>
        <v>2405.9474232727271</v>
      </c>
      <c r="FJ17" s="19">
        <f t="shared" si="68"/>
        <v>206.27</v>
      </c>
      <c r="FK17" s="144">
        <f t="shared" si="28"/>
        <v>3</v>
      </c>
      <c r="FL17" s="144">
        <f t="shared" si="29"/>
        <v>12.25</v>
      </c>
      <c r="FM17" s="20">
        <f t="shared" si="30"/>
        <v>3.4188034188034218</v>
      </c>
      <c r="FN17" s="19">
        <f t="shared" si="69"/>
        <v>94.289826436674502</v>
      </c>
      <c r="FO17" s="20">
        <f t="shared" si="31"/>
        <v>8.6609686609686669</v>
      </c>
      <c r="FP17" s="19">
        <f t="shared" si="70"/>
        <v>238.86756030624201</v>
      </c>
      <c r="FQ17" s="20">
        <f t="shared" si="32"/>
        <v>1.8803418803418819</v>
      </c>
      <c r="FR17" s="19">
        <f t="shared" si="71"/>
        <v>51.859404540170971</v>
      </c>
      <c r="FS17" s="19">
        <f t="shared" si="72"/>
        <v>145.76</v>
      </c>
      <c r="FT17" s="19">
        <f t="shared" si="73"/>
        <v>737.04679128308749</v>
      </c>
      <c r="FU17" s="145">
        <f t="shared" si="74"/>
        <v>3142.9942145558143</v>
      </c>
    </row>
    <row r="18" spans="1:177" ht="15" customHeight="1">
      <c r="A18" s="146" t="str">
        <f>[1]CCT!D25</f>
        <v>Sind - Asseio</v>
      </c>
      <c r="B18" s="147" t="str">
        <f>[1]CCT!C25</f>
        <v>Contagem</v>
      </c>
      <c r="C18" s="141"/>
      <c r="D18" s="17"/>
      <c r="E18" s="17">
        <f t="shared" si="0"/>
        <v>0</v>
      </c>
      <c r="F18" s="18"/>
      <c r="G18" s="17"/>
      <c r="H18" s="17">
        <f t="shared" si="33"/>
        <v>0</v>
      </c>
      <c r="I18" s="18"/>
      <c r="J18" s="17"/>
      <c r="K18" s="17">
        <f t="shared" si="34"/>
        <v>0</v>
      </c>
      <c r="L18" s="17"/>
      <c r="M18" s="17"/>
      <c r="N18" s="17"/>
      <c r="O18" s="17"/>
      <c r="P18" s="17"/>
      <c r="Q18" s="17"/>
      <c r="R18" s="17"/>
      <c r="S18" s="17"/>
      <c r="T18" s="17"/>
      <c r="U18" s="18"/>
      <c r="V18" s="17"/>
      <c r="W18" s="17">
        <f t="shared" si="1"/>
        <v>0</v>
      </c>
      <c r="X18" s="18">
        <f>[1]CCT!T25</f>
        <v>1</v>
      </c>
      <c r="Y18" s="17">
        <f>[1]CCT!S25</f>
        <v>876.66</v>
      </c>
      <c r="Z18" s="17">
        <f t="shared" si="2"/>
        <v>876.66</v>
      </c>
      <c r="AA18" s="17"/>
      <c r="AB18" s="17"/>
      <c r="AC18" s="17"/>
      <c r="AD18" s="17"/>
      <c r="AE18" s="17"/>
      <c r="AF18" s="17"/>
      <c r="AG18" s="18"/>
      <c r="AH18" s="17"/>
      <c r="AI18" s="17">
        <f t="shared" si="3"/>
        <v>0</v>
      </c>
      <c r="AJ18" s="17"/>
      <c r="AK18" s="17"/>
      <c r="AL18" s="17"/>
      <c r="AM18" s="18"/>
      <c r="AN18" s="17"/>
      <c r="AO18" s="17">
        <f t="shared" si="4"/>
        <v>0</v>
      </c>
      <c r="AP18" s="17"/>
      <c r="AQ18" s="17"/>
      <c r="AR18" s="17"/>
      <c r="AS18" s="17"/>
      <c r="AT18" s="17"/>
      <c r="AU18" s="17"/>
      <c r="AV18" s="18"/>
      <c r="AW18" s="17"/>
      <c r="AX18" s="17">
        <f t="shared" si="5"/>
        <v>0</v>
      </c>
      <c r="AY18" s="17"/>
      <c r="AZ18" s="17"/>
      <c r="BA18" s="17"/>
      <c r="BB18" s="141"/>
      <c r="BC18" s="17"/>
      <c r="BD18" s="17">
        <f t="shared" si="76"/>
        <v>0</v>
      </c>
      <c r="BE18" s="18"/>
      <c r="BF18" s="17"/>
      <c r="BG18" s="17">
        <f t="shared" si="6"/>
        <v>0</v>
      </c>
      <c r="BH18" s="17"/>
      <c r="BI18" s="17"/>
      <c r="BJ18" s="17"/>
      <c r="BK18" s="17"/>
      <c r="BL18" s="17"/>
      <c r="BM18" s="17"/>
      <c r="BN18" s="18"/>
      <c r="BO18" s="17"/>
      <c r="BP18" s="17">
        <f t="shared" si="7"/>
        <v>0</v>
      </c>
      <c r="BQ18" s="18"/>
      <c r="BR18" s="17"/>
      <c r="BS18" s="17">
        <f t="shared" si="8"/>
        <v>0</v>
      </c>
      <c r="BT18" s="18"/>
      <c r="BU18" s="17"/>
      <c r="BV18" s="17">
        <f t="shared" si="9"/>
        <v>0</v>
      </c>
      <c r="BW18" s="18"/>
      <c r="BX18" s="17"/>
      <c r="BY18" s="17">
        <f t="shared" si="10"/>
        <v>0</v>
      </c>
      <c r="BZ18" s="142">
        <f>[1]CCT!BD25</f>
        <v>1</v>
      </c>
      <c r="CA18" s="17">
        <f>[1]CCT!BC25</f>
        <v>1231.31</v>
      </c>
      <c r="CB18" s="17">
        <f>BZ18*CA18</f>
        <v>1231.31</v>
      </c>
      <c r="CC18" s="17"/>
      <c r="CD18" s="17"/>
      <c r="CE18" s="17"/>
      <c r="CF18" s="18"/>
      <c r="CG18" s="17"/>
      <c r="CH18" s="17">
        <f t="shared" si="12"/>
        <v>0</v>
      </c>
      <c r="CI18" s="17"/>
      <c r="CJ18" s="17"/>
      <c r="CK18" s="17"/>
      <c r="CL18" s="18"/>
      <c r="CM18" s="17"/>
      <c r="CN18" s="17">
        <f t="shared" si="13"/>
        <v>0</v>
      </c>
      <c r="CO18" s="17"/>
      <c r="CP18" s="17"/>
      <c r="CQ18" s="17"/>
      <c r="CR18" s="141"/>
      <c r="CS18" s="17"/>
      <c r="CT18" s="17">
        <f t="shared" si="35"/>
        <v>0</v>
      </c>
      <c r="CU18" s="17"/>
      <c r="CV18" s="17"/>
      <c r="CW18" s="17"/>
      <c r="CX18" s="17"/>
      <c r="CY18" s="17"/>
      <c r="CZ18" s="17"/>
      <c r="DA18" s="18"/>
      <c r="DB18" s="17"/>
      <c r="DC18" s="17">
        <f t="shared" si="14"/>
        <v>0</v>
      </c>
      <c r="DD18" s="143">
        <f t="shared" si="36"/>
        <v>2</v>
      </c>
      <c r="DE18" s="19">
        <f t="shared" si="37"/>
        <v>2107.9699999999998</v>
      </c>
      <c r="DF18" s="19"/>
      <c r="DG18" s="19"/>
      <c r="DH18" s="19">
        <f t="shared" si="15"/>
        <v>0</v>
      </c>
      <c r="DI18" s="19"/>
      <c r="DJ18" s="19">
        <f t="shared" si="38"/>
        <v>0</v>
      </c>
      <c r="DK18" s="19">
        <f t="shared" si="39"/>
        <v>0</v>
      </c>
      <c r="DL18" s="19"/>
      <c r="DM18" s="19">
        <f t="shared" si="40"/>
        <v>2107.9699999999998</v>
      </c>
      <c r="DN18" s="19"/>
      <c r="DO18" s="19">
        <f t="shared" si="75"/>
        <v>558</v>
      </c>
      <c r="DP18" s="19">
        <f t="shared" si="16"/>
        <v>121.52180000000001</v>
      </c>
      <c r="DQ18" s="19"/>
      <c r="DR18" s="19">
        <f t="shared" si="41"/>
        <v>6.24</v>
      </c>
      <c r="DS18" s="19">
        <f>VLOOKUP('Resumo Geral apoio imposto cl'!A18,PARAMETROAPOIO,2,FALSE)*DD18</f>
        <v>0</v>
      </c>
      <c r="DT18" s="19">
        <f t="shared" si="17"/>
        <v>82.06</v>
      </c>
      <c r="DU18" s="19">
        <f t="shared" si="18"/>
        <v>16.86</v>
      </c>
      <c r="DV18" s="19">
        <f>BB18*[1]Parâmetro!$E$147</f>
        <v>0</v>
      </c>
      <c r="DW18" s="19">
        <f t="shared" si="42"/>
        <v>784.68179999999995</v>
      </c>
      <c r="DX18" s="19">
        <f>C18*'[1]Uniforme Apoio'!$BM$9+'Resumo Geral apoio imposto cl'!F18*'[1]Uniforme Apoio'!$BM$10+'Resumo Geral apoio imposto cl'!I18*'[1]Uniforme Apoio'!$BM$11+'Resumo Geral apoio imposto cl'!L18*'[1]Uniforme Apoio'!$BM$12+'Resumo Geral apoio imposto cl'!O18*'[1]Uniforme Apoio'!$BM$13+'Resumo Geral apoio imposto cl'!R18*'[1]Uniforme Apoio'!$BM$14+'Resumo Geral apoio imposto cl'!U18*'[1]Uniforme Apoio'!$BM$15+'Resumo Geral apoio imposto cl'!X18*'[1]Uniforme Apoio'!$BM$17+AA18*'[1]Uniforme Apoio'!$BM$16+'Resumo Geral apoio imposto cl'!AD18*'[1]Uniforme Apoio'!$BM$18+'Resumo Geral apoio imposto cl'!AG18*'[1]Uniforme Apoio'!$BM$19+'Resumo Geral apoio imposto cl'!AJ18*'[1]Uniforme Apoio'!$BM$20+'Resumo Geral apoio imposto cl'!AM18*'[1]Uniforme Apoio'!$BM$21+'Resumo Geral apoio imposto cl'!AP18*'[1]Uniforme Apoio'!$BM$22+'Resumo Geral apoio imposto cl'!AS18*'[1]Uniforme Apoio'!$BM$23+'Resumo Geral apoio imposto cl'!AV18*'[1]Uniforme Apoio'!$BM$24+'Resumo Geral apoio imposto cl'!AY18*'[1]Uniforme Apoio'!$BM$25+'Resumo Geral apoio imposto cl'!BB18*'[1]Uniforme Apoio'!$BM$26+BE18*'[1]Uniforme Apoio'!$BM$27+'Resumo Geral apoio imposto cl'!BH18*'[1]Uniforme Apoio'!$BM$28+'Resumo Geral apoio imposto cl'!BK18*'[1]Uniforme Apoio'!$BM$29+'Resumo Geral apoio imposto cl'!BN18*'[1]Uniforme Apoio'!$BM$30+'Resumo Geral apoio imposto cl'!BQ18*'[1]Uniforme Apoio'!$BM$30+'Resumo Geral apoio imposto cl'!BT18*'[1]Uniforme Apoio'!$BM$30+'Resumo Geral apoio imposto cl'!BW18*'[1]Uniforme Apoio'!$BM$31+'Resumo Geral apoio imposto cl'!BZ18*'[1]Uniforme Apoio'!$BM$31+'Resumo Geral apoio imposto cl'!CC18*'[1]Uniforme Apoio'!$BM$32+'Resumo Geral apoio imposto cl'!CF18*'[1]Uniforme Apoio'!$BM$33+'Resumo Geral apoio imposto cl'!CI18*'[1]Uniforme Apoio'!$BM$34+'Resumo Geral apoio imposto cl'!CL18*'[1]Uniforme Apoio'!$BM$35+'Resumo Geral apoio imposto cl'!CO18*'[1]Uniforme Apoio'!$BM$36+'Resumo Geral apoio imposto cl'!CR18*'[1]Uniforme Apoio'!$BM$37+'Resumo Geral apoio imposto cl'!CU18*'[1]Uniforme Apoio'!$BM$38+'Resumo Geral apoio imposto cl'!CX18*'[1]Uniforme Apoio'!$BM$39+'Resumo Geral apoio imposto cl'!DA18*'[1]Uniforme Apoio'!$BM$40</f>
        <v>125.46000000000001</v>
      </c>
      <c r="DY18" s="19"/>
      <c r="DZ18" s="19">
        <f>AP18*'[1]Equipamentos Jardinagem'!$H$7</f>
        <v>0</v>
      </c>
      <c r="EA18" s="19"/>
      <c r="EB18" s="19">
        <f t="shared" si="43"/>
        <v>125.46000000000001</v>
      </c>
      <c r="EC18" s="19">
        <f t="shared" si="44"/>
        <v>421.59399999999999</v>
      </c>
      <c r="ED18" s="19">
        <f t="shared" si="19"/>
        <v>31.619549999999997</v>
      </c>
      <c r="EE18" s="19">
        <f t="shared" si="20"/>
        <v>21.079699999999999</v>
      </c>
      <c r="EF18" s="19">
        <f t="shared" si="21"/>
        <v>4.2159399999999998</v>
      </c>
      <c r="EG18" s="19">
        <f t="shared" si="22"/>
        <v>52.699249999999999</v>
      </c>
      <c r="EH18" s="19">
        <f t="shared" si="23"/>
        <v>168.63759999999999</v>
      </c>
      <c r="EI18" s="19">
        <f t="shared" si="24"/>
        <v>63.239099999999993</v>
      </c>
      <c r="EJ18" s="19">
        <f t="shared" si="25"/>
        <v>12.647819999999999</v>
      </c>
      <c r="EK18" s="19">
        <f t="shared" si="45"/>
        <v>775.73296000000005</v>
      </c>
      <c r="EL18" s="19">
        <f t="shared" si="46"/>
        <v>175.59390099999999</v>
      </c>
      <c r="EM18" s="19">
        <f t="shared" si="47"/>
        <v>58.601565999999991</v>
      </c>
      <c r="EN18" s="19">
        <f t="shared" si="48"/>
        <v>86.215972999999991</v>
      </c>
      <c r="EO18" s="19">
        <f t="shared" si="49"/>
        <v>320.41143999999997</v>
      </c>
      <c r="EP18" s="19">
        <f t="shared" si="50"/>
        <v>2.7403609999999996</v>
      </c>
      <c r="EQ18" s="19">
        <f t="shared" si="51"/>
        <v>1.0539849999999999</v>
      </c>
      <c r="ER18" s="19">
        <f t="shared" si="52"/>
        <v>3.7943459999999996</v>
      </c>
      <c r="ES18" s="19">
        <f t="shared" si="53"/>
        <v>15.809774999999998</v>
      </c>
      <c r="ET18" s="19">
        <f t="shared" si="54"/>
        <v>1.2647819999999999</v>
      </c>
      <c r="EU18" s="19">
        <f t="shared" si="55"/>
        <v>0.63239099999999993</v>
      </c>
      <c r="EV18" s="19">
        <f t="shared" si="56"/>
        <v>7.3778949999999996</v>
      </c>
      <c r="EW18" s="19">
        <f t="shared" si="57"/>
        <v>2.7403609999999996</v>
      </c>
      <c r="EX18" s="19">
        <f t="shared" si="58"/>
        <v>90.64270999999998</v>
      </c>
      <c r="EY18" s="19">
        <f t="shared" si="59"/>
        <v>3.5835489999999997</v>
      </c>
      <c r="EZ18" s="19">
        <f t="shared" si="60"/>
        <v>122.05146299999998</v>
      </c>
      <c r="FA18" s="19">
        <f t="shared" si="61"/>
        <v>175.59390099999999</v>
      </c>
      <c r="FB18" s="19">
        <f t="shared" si="62"/>
        <v>29.300782999999996</v>
      </c>
      <c r="FC18" s="19">
        <f t="shared" si="63"/>
        <v>17.706947999999997</v>
      </c>
      <c r="FD18" s="19">
        <f t="shared" si="64"/>
        <v>6.956300999999999</v>
      </c>
      <c r="FE18" s="19">
        <f t="shared" si="65"/>
        <v>0</v>
      </c>
      <c r="FF18" s="19">
        <f t="shared" si="66"/>
        <v>84.529596999999981</v>
      </c>
      <c r="FG18" s="19">
        <f t="shared" si="67"/>
        <v>314.08752999999996</v>
      </c>
      <c r="FH18" s="19">
        <f t="shared" si="26"/>
        <v>1536.0777390000001</v>
      </c>
      <c r="FI18" s="19">
        <f t="shared" si="27"/>
        <v>4554.189539</v>
      </c>
      <c r="FJ18" s="19">
        <f t="shared" si="68"/>
        <v>412.54</v>
      </c>
      <c r="FK18" s="144">
        <f t="shared" si="28"/>
        <v>3</v>
      </c>
      <c r="FL18" s="144">
        <f t="shared" si="29"/>
        <v>12.25</v>
      </c>
      <c r="FM18" s="20">
        <f t="shared" si="30"/>
        <v>3.4188034188034218</v>
      </c>
      <c r="FN18" s="19">
        <f t="shared" si="69"/>
        <v>179.76921500854718</v>
      </c>
      <c r="FO18" s="20">
        <f t="shared" si="31"/>
        <v>8.6609686609686669</v>
      </c>
      <c r="FP18" s="19">
        <f t="shared" si="70"/>
        <v>455.41534468831946</v>
      </c>
      <c r="FQ18" s="20">
        <f t="shared" si="32"/>
        <v>1.8803418803418819</v>
      </c>
      <c r="FR18" s="19">
        <f t="shared" si="71"/>
        <v>98.873068254700939</v>
      </c>
      <c r="FS18" s="19">
        <f t="shared" si="72"/>
        <v>291.52</v>
      </c>
      <c r="FT18" s="19">
        <f t="shared" si="73"/>
        <v>1438.1176279515676</v>
      </c>
      <c r="FU18" s="145">
        <f t="shared" si="74"/>
        <v>5992.3071669515675</v>
      </c>
    </row>
    <row r="19" spans="1:177" ht="15" customHeight="1">
      <c r="A19" s="182" t="str">
        <f>[1]CCT!D26</f>
        <v>Rodoviários de Contagem + SEAC-MG</v>
      </c>
      <c r="B19" s="183" t="str">
        <f>[1]CCT!C26</f>
        <v>Contagem</v>
      </c>
      <c r="C19" s="141"/>
      <c r="D19" s="151"/>
      <c r="E19" s="17">
        <f t="shared" si="0"/>
        <v>0</v>
      </c>
      <c r="F19" s="18"/>
      <c r="G19" s="151"/>
      <c r="H19" s="17">
        <f t="shared" si="33"/>
        <v>0</v>
      </c>
      <c r="I19" s="18"/>
      <c r="J19" s="151"/>
      <c r="K19" s="17">
        <f t="shared" si="34"/>
        <v>0</v>
      </c>
      <c r="L19" s="17"/>
      <c r="M19" s="17"/>
      <c r="N19" s="17"/>
      <c r="O19" s="17"/>
      <c r="P19" s="17"/>
      <c r="Q19" s="17"/>
      <c r="R19" s="17"/>
      <c r="S19" s="17"/>
      <c r="T19" s="17"/>
      <c r="U19" s="18"/>
      <c r="V19" s="151"/>
      <c r="W19" s="17">
        <f t="shared" si="1"/>
        <v>0</v>
      </c>
      <c r="X19" s="18"/>
      <c r="Y19" s="151"/>
      <c r="Z19" s="17">
        <f t="shared" si="2"/>
        <v>0</v>
      </c>
      <c r="AA19" s="17"/>
      <c r="AB19" s="17"/>
      <c r="AC19" s="17"/>
      <c r="AD19" s="17"/>
      <c r="AE19" s="17"/>
      <c r="AF19" s="17"/>
      <c r="AG19" s="18"/>
      <c r="AH19" s="17"/>
      <c r="AI19" s="17">
        <f t="shared" si="3"/>
        <v>0</v>
      </c>
      <c r="AJ19" s="17"/>
      <c r="AK19" s="17"/>
      <c r="AL19" s="17"/>
      <c r="AM19" s="18"/>
      <c r="AN19" s="151"/>
      <c r="AO19" s="17">
        <f t="shared" si="4"/>
        <v>0</v>
      </c>
      <c r="AP19" s="17"/>
      <c r="AQ19" s="17"/>
      <c r="AR19" s="17"/>
      <c r="AS19" s="17"/>
      <c r="AT19" s="17"/>
      <c r="AU19" s="17"/>
      <c r="AV19" s="152"/>
      <c r="AW19" s="151"/>
      <c r="AX19" s="17">
        <f t="shared" si="5"/>
        <v>0</v>
      </c>
      <c r="AY19" s="17"/>
      <c r="AZ19" s="17"/>
      <c r="BA19" s="17"/>
      <c r="BB19" s="141">
        <f>[1]CCT!AN26</f>
        <v>3</v>
      </c>
      <c r="BC19" s="17">
        <f>[1]CCT!AM26</f>
        <v>2507.27</v>
      </c>
      <c r="BD19" s="17">
        <f t="shared" si="76"/>
        <v>7521.8099999999995</v>
      </c>
      <c r="BE19" s="152"/>
      <c r="BF19" s="151"/>
      <c r="BG19" s="17">
        <f t="shared" si="6"/>
        <v>0</v>
      </c>
      <c r="BH19" s="17"/>
      <c r="BI19" s="17"/>
      <c r="BJ19" s="17"/>
      <c r="BK19" s="17"/>
      <c r="BL19" s="17"/>
      <c r="BM19" s="17"/>
      <c r="BN19" s="18"/>
      <c r="BO19" s="17"/>
      <c r="BP19" s="17">
        <f t="shared" si="7"/>
        <v>0</v>
      </c>
      <c r="BQ19" s="18"/>
      <c r="BR19" s="17"/>
      <c r="BS19" s="17">
        <f t="shared" si="8"/>
        <v>0</v>
      </c>
      <c r="BT19" s="18"/>
      <c r="BU19" s="17"/>
      <c r="BV19" s="17">
        <f t="shared" si="9"/>
        <v>0</v>
      </c>
      <c r="BW19" s="18"/>
      <c r="BX19" s="17"/>
      <c r="BY19" s="17">
        <f t="shared" si="10"/>
        <v>0</v>
      </c>
      <c r="BZ19" s="153"/>
      <c r="CA19" s="151"/>
      <c r="CB19" s="17">
        <f>BZ19*CA19</f>
        <v>0</v>
      </c>
      <c r="CC19" s="17"/>
      <c r="CD19" s="17"/>
      <c r="CE19" s="17"/>
      <c r="CF19" s="152"/>
      <c r="CG19" s="151"/>
      <c r="CH19" s="17">
        <f t="shared" si="12"/>
        <v>0</v>
      </c>
      <c r="CI19" s="17"/>
      <c r="CJ19" s="17"/>
      <c r="CK19" s="17"/>
      <c r="CL19" s="152"/>
      <c r="CM19" s="151"/>
      <c r="CN19" s="17">
        <f t="shared" si="13"/>
        <v>0</v>
      </c>
      <c r="CO19" s="17"/>
      <c r="CP19" s="17"/>
      <c r="CQ19" s="17"/>
      <c r="CR19" s="141"/>
      <c r="CS19" s="17"/>
      <c r="CT19" s="17">
        <f t="shared" si="35"/>
        <v>0</v>
      </c>
      <c r="CU19" s="17"/>
      <c r="CV19" s="17"/>
      <c r="CW19" s="17"/>
      <c r="CX19" s="17"/>
      <c r="CY19" s="17"/>
      <c r="CZ19" s="17"/>
      <c r="DA19" s="152"/>
      <c r="DB19" s="151"/>
      <c r="DC19" s="17">
        <f t="shared" si="14"/>
        <v>0</v>
      </c>
      <c r="DD19" s="143">
        <f t="shared" si="36"/>
        <v>3</v>
      </c>
      <c r="DE19" s="19">
        <f t="shared" si="37"/>
        <v>7521.8099999999995</v>
      </c>
      <c r="DF19" s="19"/>
      <c r="DG19" s="19"/>
      <c r="DH19" s="19">
        <f t="shared" si="15"/>
        <v>0</v>
      </c>
      <c r="DI19" s="19"/>
      <c r="DJ19" s="19">
        <f t="shared" si="38"/>
        <v>0</v>
      </c>
      <c r="DK19" s="19">
        <f t="shared" si="39"/>
        <v>0</v>
      </c>
      <c r="DL19" s="19"/>
      <c r="DM19" s="19">
        <f t="shared" si="40"/>
        <v>7521.8099999999995</v>
      </c>
      <c r="DN19" s="19"/>
      <c r="DO19" s="19">
        <f t="shared" si="75"/>
        <v>837</v>
      </c>
      <c r="DP19" s="19">
        <f t="shared" si="16"/>
        <v>0</v>
      </c>
      <c r="DQ19" s="19"/>
      <c r="DR19" s="19">
        <f t="shared" si="41"/>
        <v>9.36</v>
      </c>
      <c r="DS19" s="19">
        <f>VLOOKUP('Resumo Geral apoio imposto cl'!A19,PARAMETROAPOIO,2,FALSE)*DD19</f>
        <v>0</v>
      </c>
      <c r="DT19" s="19">
        <f t="shared" si="17"/>
        <v>0</v>
      </c>
      <c r="DU19" s="19">
        <f t="shared" si="18"/>
        <v>0</v>
      </c>
      <c r="DV19" s="19">
        <f>BB19*[1]Parâmetro!$E$147</f>
        <v>742.26</v>
      </c>
      <c r="DW19" s="19">
        <f t="shared" si="42"/>
        <v>1588.62</v>
      </c>
      <c r="DX19" s="19">
        <f>C19*'[1]Uniforme Apoio'!$BM$9+'Resumo Geral apoio imposto cl'!F19*'[1]Uniforme Apoio'!$BM$10+'Resumo Geral apoio imposto cl'!I19*'[1]Uniforme Apoio'!$BM$11+'Resumo Geral apoio imposto cl'!L19*'[1]Uniforme Apoio'!$BM$12+'Resumo Geral apoio imposto cl'!O19*'[1]Uniforme Apoio'!$BM$13+'Resumo Geral apoio imposto cl'!R19*'[1]Uniforme Apoio'!$BM$14+'Resumo Geral apoio imposto cl'!U19*'[1]Uniforme Apoio'!$BM$15+'Resumo Geral apoio imposto cl'!X19*'[1]Uniforme Apoio'!$BM$17+AA19*'[1]Uniforme Apoio'!$BM$16+'Resumo Geral apoio imposto cl'!AD19*'[1]Uniforme Apoio'!$BM$18+'Resumo Geral apoio imposto cl'!AG19*'[1]Uniforme Apoio'!$BM$19+'Resumo Geral apoio imposto cl'!AJ19*'[1]Uniforme Apoio'!$BM$20+'Resumo Geral apoio imposto cl'!AM19*'[1]Uniforme Apoio'!$BM$21+'Resumo Geral apoio imposto cl'!AP19*'[1]Uniforme Apoio'!$BM$22+'Resumo Geral apoio imposto cl'!AS19*'[1]Uniforme Apoio'!$BM$23+'Resumo Geral apoio imposto cl'!AV19*'[1]Uniforme Apoio'!$BM$24+'Resumo Geral apoio imposto cl'!AY19*'[1]Uniforme Apoio'!$BM$25+'Resumo Geral apoio imposto cl'!BB19*'[1]Uniforme Apoio'!$BM$26+BE19*'[1]Uniforme Apoio'!$BM$27+'Resumo Geral apoio imposto cl'!BH19*'[1]Uniforme Apoio'!$BM$28+'Resumo Geral apoio imposto cl'!BK19*'[1]Uniforme Apoio'!$BM$29+'Resumo Geral apoio imposto cl'!BN19*'[1]Uniforme Apoio'!$BM$30+'Resumo Geral apoio imposto cl'!BQ19*'[1]Uniforme Apoio'!$BM$30+'Resumo Geral apoio imposto cl'!BT19*'[1]Uniforme Apoio'!$BM$30+'Resumo Geral apoio imposto cl'!BW19*'[1]Uniforme Apoio'!$BM$31+'Resumo Geral apoio imposto cl'!BZ19*'[1]Uniforme Apoio'!$BM$31+'Resumo Geral apoio imposto cl'!CC19*'[1]Uniforme Apoio'!$BM$32+'Resumo Geral apoio imposto cl'!CF19*'[1]Uniforme Apoio'!$BM$33+'Resumo Geral apoio imposto cl'!CI19*'[1]Uniforme Apoio'!$BM$34+'Resumo Geral apoio imposto cl'!CL19*'[1]Uniforme Apoio'!$BM$35+'Resumo Geral apoio imposto cl'!CO19*'[1]Uniforme Apoio'!$BM$36+'Resumo Geral apoio imposto cl'!CR19*'[1]Uniforme Apoio'!$BM$37+'Resumo Geral apoio imposto cl'!CU19*'[1]Uniforme Apoio'!$BM$38+'Resumo Geral apoio imposto cl'!CX19*'[1]Uniforme Apoio'!$BM$39+'Resumo Geral apoio imposto cl'!DA19*'[1]Uniforme Apoio'!$BM$40</f>
        <v>309.54000000000002</v>
      </c>
      <c r="DY19" s="19"/>
      <c r="DZ19" s="19">
        <f>AP19*'[1]Equipamentos Jardinagem'!$H$7</f>
        <v>0</v>
      </c>
      <c r="EA19" s="19"/>
      <c r="EB19" s="19">
        <f t="shared" si="43"/>
        <v>309.54000000000002</v>
      </c>
      <c r="EC19" s="19">
        <f t="shared" si="44"/>
        <v>1504.3620000000001</v>
      </c>
      <c r="ED19" s="19">
        <f t="shared" si="19"/>
        <v>112.82714999999999</v>
      </c>
      <c r="EE19" s="19">
        <f t="shared" si="20"/>
        <v>75.218099999999993</v>
      </c>
      <c r="EF19" s="19">
        <f t="shared" si="21"/>
        <v>15.043619999999999</v>
      </c>
      <c r="EG19" s="19">
        <f t="shared" si="22"/>
        <v>188.04525000000001</v>
      </c>
      <c r="EH19" s="19">
        <f t="shared" si="23"/>
        <v>601.74479999999994</v>
      </c>
      <c r="EI19" s="19">
        <f t="shared" si="24"/>
        <v>225.65429999999998</v>
      </c>
      <c r="EJ19" s="19">
        <f t="shared" si="25"/>
        <v>45.130859999999998</v>
      </c>
      <c r="EK19" s="19">
        <f t="shared" si="45"/>
        <v>2768.0260800000005</v>
      </c>
      <c r="EL19" s="19">
        <f t="shared" si="46"/>
        <v>626.5667729999999</v>
      </c>
      <c r="EM19" s="19">
        <f t="shared" si="47"/>
        <v>209.10631799999996</v>
      </c>
      <c r="EN19" s="19">
        <f t="shared" si="48"/>
        <v>307.64202899999998</v>
      </c>
      <c r="EO19" s="19">
        <f t="shared" si="49"/>
        <v>1143.3151199999998</v>
      </c>
      <c r="EP19" s="19">
        <f t="shared" si="50"/>
        <v>9.7783529999999992</v>
      </c>
      <c r="EQ19" s="19">
        <f t="shared" si="51"/>
        <v>3.7609049999999997</v>
      </c>
      <c r="ER19" s="19">
        <f t="shared" si="52"/>
        <v>13.539257999999998</v>
      </c>
      <c r="ES19" s="19">
        <f t="shared" si="53"/>
        <v>56.413574999999994</v>
      </c>
      <c r="ET19" s="19">
        <f t="shared" si="54"/>
        <v>4.5130859999999995</v>
      </c>
      <c r="EU19" s="19">
        <f t="shared" si="55"/>
        <v>2.2565429999999997</v>
      </c>
      <c r="EV19" s="19">
        <f t="shared" si="56"/>
        <v>26.326335</v>
      </c>
      <c r="EW19" s="19">
        <f t="shared" si="57"/>
        <v>9.7783529999999992</v>
      </c>
      <c r="EX19" s="19">
        <f t="shared" si="58"/>
        <v>323.43782999999996</v>
      </c>
      <c r="EY19" s="19">
        <f t="shared" si="59"/>
        <v>12.787076999999998</v>
      </c>
      <c r="EZ19" s="19">
        <f t="shared" si="60"/>
        <v>435.51279899999997</v>
      </c>
      <c r="FA19" s="19">
        <f t="shared" si="61"/>
        <v>626.5667729999999</v>
      </c>
      <c r="FB19" s="19">
        <f t="shared" si="62"/>
        <v>104.55315899999998</v>
      </c>
      <c r="FC19" s="19">
        <f t="shared" si="63"/>
        <v>63.183203999999989</v>
      </c>
      <c r="FD19" s="19">
        <f t="shared" si="64"/>
        <v>24.821973</v>
      </c>
      <c r="FE19" s="19">
        <f t="shared" si="65"/>
        <v>0</v>
      </c>
      <c r="FF19" s="19">
        <f t="shared" si="66"/>
        <v>301.62458099999998</v>
      </c>
      <c r="FG19" s="19">
        <f t="shared" si="67"/>
        <v>1120.7496899999996</v>
      </c>
      <c r="FH19" s="19">
        <f t="shared" si="26"/>
        <v>5481.1429469999994</v>
      </c>
      <c r="FI19" s="19">
        <f t="shared" si="27"/>
        <v>14901.112947000001</v>
      </c>
      <c r="FJ19" s="19">
        <f t="shared" si="68"/>
        <v>618.81000000000006</v>
      </c>
      <c r="FK19" s="144">
        <f t="shared" si="28"/>
        <v>3</v>
      </c>
      <c r="FL19" s="144">
        <f t="shared" si="29"/>
        <v>12.25</v>
      </c>
      <c r="FM19" s="20">
        <f t="shared" si="30"/>
        <v>3.4188034188034218</v>
      </c>
      <c r="FN19" s="19">
        <f t="shared" si="69"/>
        <v>545.54539989743648</v>
      </c>
      <c r="FO19" s="20">
        <f t="shared" si="31"/>
        <v>8.6609686609686669</v>
      </c>
      <c r="FP19" s="19">
        <f t="shared" si="70"/>
        <v>1382.0483464068386</v>
      </c>
      <c r="FQ19" s="20">
        <f t="shared" si="32"/>
        <v>1.8803418803418819</v>
      </c>
      <c r="FR19" s="19">
        <f t="shared" si="71"/>
        <v>300.04996994359004</v>
      </c>
      <c r="FS19" s="19">
        <f t="shared" si="72"/>
        <v>437.28</v>
      </c>
      <c r="FT19" s="19">
        <f t="shared" si="73"/>
        <v>3283.7337162478652</v>
      </c>
      <c r="FU19" s="145">
        <f t="shared" si="74"/>
        <v>18184.846663247867</v>
      </c>
    </row>
    <row r="20" spans="1:177" ht="15" customHeight="1">
      <c r="A20" s="149" t="str">
        <f>[1]CCT!D27</f>
        <v>Curvelo</v>
      </c>
      <c r="B20" s="150" t="str">
        <f>[1]CCT!C27</f>
        <v>Diamantina</v>
      </c>
      <c r="C20" s="141"/>
      <c r="D20" s="151"/>
      <c r="E20" s="17"/>
      <c r="F20" s="18"/>
      <c r="G20" s="151"/>
      <c r="H20" s="17"/>
      <c r="I20" s="18"/>
      <c r="J20" s="151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8"/>
      <c r="V20" s="151"/>
      <c r="W20" s="17"/>
      <c r="X20" s="18"/>
      <c r="Y20" s="151"/>
      <c r="Z20" s="17"/>
      <c r="AA20" s="17"/>
      <c r="AB20" s="17"/>
      <c r="AC20" s="17"/>
      <c r="AD20" s="17"/>
      <c r="AE20" s="17"/>
      <c r="AF20" s="17"/>
      <c r="AG20" s="18"/>
      <c r="AH20" s="17"/>
      <c r="AI20" s="17"/>
      <c r="AJ20" s="17"/>
      <c r="AK20" s="17"/>
      <c r="AL20" s="17"/>
      <c r="AM20" s="18"/>
      <c r="AN20" s="151"/>
      <c r="AO20" s="17"/>
      <c r="AP20" s="17"/>
      <c r="AQ20" s="17"/>
      <c r="AR20" s="17"/>
      <c r="AS20" s="17"/>
      <c r="AT20" s="17"/>
      <c r="AU20" s="17"/>
      <c r="AV20" s="152"/>
      <c r="AW20" s="151"/>
      <c r="AX20" s="17"/>
      <c r="AY20" s="17"/>
      <c r="AZ20" s="17"/>
      <c r="BA20" s="17"/>
      <c r="BB20" s="141"/>
      <c r="BC20" s="17"/>
      <c r="BD20" s="17">
        <f t="shared" si="76"/>
        <v>0</v>
      </c>
      <c r="BE20" s="152"/>
      <c r="BF20" s="151"/>
      <c r="BG20" s="17"/>
      <c r="BH20" s="17"/>
      <c r="BI20" s="17"/>
      <c r="BJ20" s="17"/>
      <c r="BK20" s="17"/>
      <c r="BL20" s="17"/>
      <c r="BM20" s="17"/>
      <c r="BN20" s="18"/>
      <c r="BO20" s="17"/>
      <c r="BP20" s="17"/>
      <c r="BQ20" s="18">
        <f>[1]CCT!AX27</f>
        <v>2</v>
      </c>
      <c r="BR20" s="17">
        <f>[1]CCT!AW27</f>
        <v>1043.74</v>
      </c>
      <c r="BS20" s="17">
        <f t="shared" si="8"/>
        <v>2087.48</v>
      </c>
      <c r="BT20" s="18">
        <f>[1]CCT!AZ27</f>
        <v>2</v>
      </c>
      <c r="BU20" s="17">
        <f>[1]CCT!AY27</f>
        <v>1043.74</v>
      </c>
      <c r="BV20" s="17">
        <f t="shared" si="9"/>
        <v>2087.48</v>
      </c>
      <c r="BW20" s="18"/>
      <c r="BX20" s="17"/>
      <c r="BY20" s="17"/>
      <c r="BZ20" s="153"/>
      <c r="CA20" s="151"/>
      <c r="CB20" s="17"/>
      <c r="CC20" s="17"/>
      <c r="CD20" s="17"/>
      <c r="CE20" s="17"/>
      <c r="CF20" s="152"/>
      <c r="CG20" s="151"/>
      <c r="CH20" s="17"/>
      <c r="CI20" s="17"/>
      <c r="CJ20" s="17"/>
      <c r="CK20" s="17"/>
      <c r="CL20" s="152"/>
      <c r="CM20" s="151"/>
      <c r="CN20" s="17"/>
      <c r="CO20" s="17"/>
      <c r="CP20" s="17"/>
      <c r="CQ20" s="17"/>
      <c r="CR20" s="141"/>
      <c r="CS20" s="17"/>
      <c r="CT20" s="17">
        <f t="shared" si="35"/>
        <v>0</v>
      </c>
      <c r="CU20" s="17"/>
      <c r="CV20" s="17"/>
      <c r="CW20" s="17"/>
      <c r="CX20" s="17"/>
      <c r="CY20" s="17"/>
      <c r="CZ20" s="17"/>
      <c r="DA20" s="152"/>
      <c r="DB20" s="151"/>
      <c r="DC20" s="17"/>
      <c r="DD20" s="143">
        <f t="shared" si="36"/>
        <v>4</v>
      </c>
      <c r="DE20" s="19">
        <f t="shared" si="37"/>
        <v>4174.96</v>
      </c>
      <c r="DF20" s="19"/>
      <c r="DG20" s="19"/>
      <c r="DH20" s="19">
        <f t="shared" si="15"/>
        <v>302.52803899999998</v>
      </c>
      <c r="DI20" s="19"/>
      <c r="DJ20" s="19">
        <f t="shared" si="38"/>
        <v>332.38374727272731</v>
      </c>
      <c r="DK20" s="19">
        <f t="shared" si="39"/>
        <v>113.86254545454545</v>
      </c>
      <c r="DL20" s="19"/>
      <c r="DM20" s="19">
        <f t="shared" si="40"/>
        <v>4923.7343317272725</v>
      </c>
      <c r="DN20" s="19"/>
      <c r="DO20" s="19">
        <f t="shared" si="75"/>
        <v>1116</v>
      </c>
      <c r="DP20" s="19">
        <f t="shared" si="16"/>
        <v>245.50239999999999</v>
      </c>
      <c r="DQ20" s="19"/>
      <c r="DR20" s="19">
        <f t="shared" si="41"/>
        <v>12.48</v>
      </c>
      <c r="DS20" s="19">
        <f>VLOOKUP('Resumo Geral apoio imposto cl'!A20,PARAMETROAPOIO,2,FALSE)*DD20</f>
        <v>112.76</v>
      </c>
      <c r="DT20" s="19">
        <f t="shared" si="17"/>
        <v>0</v>
      </c>
      <c r="DU20" s="19">
        <f t="shared" si="18"/>
        <v>0</v>
      </c>
      <c r="DV20" s="19">
        <f>BB20*[1]Parâmetro!$E$147</f>
        <v>0</v>
      </c>
      <c r="DW20" s="19">
        <f t="shared" si="42"/>
        <v>1486.7424000000001</v>
      </c>
      <c r="DX20" s="19">
        <f>C20*'[1]Uniforme Apoio'!$BM$9+'Resumo Geral apoio imposto cl'!F20*'[1]Uniforme Apoio'!$BM$10+'Resumo Geral apoio imposto cl'!I20*'[1]Uniforme Apoio'!$BM$11+'Resumo Geral apoio imposto cl'!L20*'[1]Uniforme Apoio'!$BM$12+'Resumo Geral apoio imposto cl'!O20*'[1]Uniforme Apoio'!$BM$13+'Resumo Geral apoio imposto cl'!R20*'[1]Uniforme Apoio'!$BM$14+'Resumo Geral apoio imposto cl'!U20*'[1]Uniforme Apoio'!$BM$15+'Resumo Geral apoio imposto cl'!X20*'[1]Uniforme Apoio'!$BM$17+AA20*'[1]Uniforme Apoio'!$BM$16+'Resumo Geral apoio imposto cl'!AD20*'[1]Uniforme Apoio'!$BM$18+'Resumo Geral apoio imposto cl'!AG20*'[1]Uniforme Apoio'!$BM$19+'Resumo Geral apoio imposto cl'!AJ20*'[1]Uniforme Apoio'!$BM$20+'Resumo Geral apoio imposto cl'!AM20*'[1]Uniforme Apoio'!$BM$21+'Resumo Geral apoio imposto cl'!AP20*'[1]Uniforme Apoio'!$BM$22+'Resumo Geral apoio imposto cl'!AS20*'[1]Uniforme Apoio'!$BM$23+'Resumo Geral apoio imposto cl'!AV20*'[1]Uniforme Apoio'!$BM$24+'Resumo Geral apoio imposto cl'!AY20*'[1]Uniforme Apoio'!$BM$25+'Resumo Geral apoio imposto cl'!BB20*'[1]Uniforme Apoio'!$BM$26+BE20*'[1]Uniforme Apoio'!$BM$27+'Resumo Geral apoio imposto cl'!BH20*'[1]Uniforme Apoio'!$BM$28+'Resumo Geral apoio imposto cl'!BK20*'[1]Uniforme Apoio'!$BM$29+'Resumo Geral apoio imposto cl'!BN20*'[1]Uniforme Apoio'!$BM$30+'Resumo Geral apoio imposto cl'!BQ20*'[1]Uniforme Apoio'!$BM$30+'Resumo Geral apoio imposto cl'!BT20*'[1]Uniforme Apoio'!$BM$30+'Resumo Geral apoio imposto cl'!BW20*'[1]Uniforme Apoio'!$BM$31+'Resumo Geral apoio imposto cl'!BZ20*'[1]Uniforme Apoio'!$BM$31+'Resumo Geral apoio imposto cl'!CC20*'[1]Uniforme Apoio'!$BM$32+'Resumo Geral apoio imposto cl'!CF20*'[1]Uniforme Apoio'!$BM$33+'Resumo Geral apoio imposto cl'!CI20*'[1]Uniforme Apoio'!$BM$34+'Resumo Geral apoio imposto cl'!CL20*'[1]Uniforme Apoio'!$BM$35+'Resumo Geral apoio imposto cl'!CO20*'[1]Uniforme Apoio'!$BM$36+'Resumo Geral apoio imposto cl'!CR20*'[1]Uniforme Apoio'!$BM$37+'Resumo Geral apoio imposto cl'!CU20*'[1]Uniforme Apoio'!$BM$38+'Resumo Geral apoio imposto cl'!CX20*'[1]Uniforme Apoio'!$BM$39+'Resumo Geral apoio imposto cl'!DA20*'[1]Uniforme Apoio'!$BM$40</f>
        <v>342.72</v>
      </c>
      <c r="DY20" s="19"/>
      <c r="DZ20" s="19">
        <f>AP20*'[1]Equipamentos Jardinagem'!$H$7</f>
        <v>0</v>
      </c>
      <c r="EA20" s="19"/>
      <c r="EB20" s="19">
        <f t="shared" si="43"/>
        <v>342.72</v>
      </c>
      <c r="EC20" s="19">
        <f t="shared" si="44"/>
        <v>984.74686634545458</v>
      </c>
      <c r="ED20" s="19">
        <f t="shared" si="19"/>
        <v>73.85601497590909</v>
      </c>
      <c r="EE20" s="19">
        <f t="shared" si="20"/>
        <v>49.237343317272725</v>
      </c>
      <c r="EF20" s="19">
        <f t="shared" si="21"/>
        <v>9.8474686634545456</v>
      </c>
      <c r="EG20" s="19">
        <f t="shared" si="22"/>
        <v>123.09335829318182</v>
      </c>
      <c r="EH20" s="19">
        <f t="shared" si="23"/>
        <v>393.8987465381818</v>
      </c>
      <c r="EI20" s="19">
        <f t="shared" si="24"/>
        <v>147.71202995181818</v>
      </c>
      <c r="EJ20" s="19">
        <f t="shared" si="25"/>
        <v>29.542405990363637</v>
      </c>
      <c r="EK20" s="19">
        <f t="shared" si="45"/>
        <v>1811.9342340756364</v>
      </c>
      <c r="EL20" s="19">
        <f t="shared" si="46"/>
        <v>410.14706983288181</v>
      </c>
      <c r="EM20" s="19">
        <f t="shared" si="47"/>
        <v>136.87981442201817</v>
      </c>
      <c r="EN20" s="19">
        <f t="shared" si="48"/>
        <v>201.38073416764544</v>
      </c>
      <c r="EO20" s="19">
        <f t="shared" si="49"/>
        <v>748.4076184225454</v>
      </c>
      <c r="EP20" s="19">
        <f t="shared" si="50"/>
        <v>6.400854631245454</v>
      </c>
      <c r="EQ20" s="19">
        <f t="shared" si="51"/>
        <v>2.4618671658636364</v>
      </c>
      <c r="ER20" s="19">
        <f t="shared" si="52"/>
        <v>8.8627217971090904</v>
      </c>
      <c r="ES20" s="19">
        <f t="shared" si="53"/>
        <v>36.928007487954545</v>
      </c>
      <c r="ET20" s="19">
        <f t="shared" si="54"/>
        <v>2.9542405990363632</v>
      </c>
      <c r="EU20" s="19">
        <f t="shared" si="55"/>
        <v>1.4771202995181816</v>
      </c>
      <c r="EV20" s="19">
        <f t="shared" si="56"/>
        <v>17.233070161045454</v>
      </c>
      <c r="EW20" s="19">
        <f t="shared" si="57"/>
        <v>6.400854631245454</v>
      </c>
      <c r="EX20" s="19">
        <f t="shared" si="58"/>
        <v>211.72057626427269</v>
      </c>
      <c r="EY20" s="19">
        <f t="shared" si="59"/>
        <v>8.3703483639363636</v>
      </c>
      <c r="EZ20" s="19">
        <f t="shared" si="60"/>
        <v>285.08421780700905</v>
      </c>
      <c r="FA20" s="19">
        <f t="shared" si="61"/>
        <v>410.14706983288181</v>
      </c>
      <c r="FB20" s="19">
        <f t="shared" si="62"/>
        <v>68.439907211009086</v>
      </c>
      <c r="FC20" s="19">
        <f t="shared" si="63"/>
        <v>41.35936838650909</v>
      </c>
      <c r="FD20" s="19">
        <f t="shared" si="64"/>
        <v>16.2483232947</v>
      </c>
      <c r="FE20" s="19">
        <f t="shared" si="65"/>
        <v>0</v>
      </c>
      <c r="FF20" s="19">
        <f t="shared" si="66"/>
        <v>197.4417467022636</v>
      </c>
      <c r="FG20" s="19">
        <f t="shared" si="67"/>
        <v>733.63641542736354</v>
      </c>
      <c r="FH20" s="19">
        <f t="shared" si="26"/>
        <v>3587.9252075296636</v>
      </c>
      <c r="FI20" s="19">
        <f t="shared" si="27"/>
        <v>10341.121939256936</v>
      </c>
      <c r="FJ20" s="19">
        <f t="shared" si="68"/>
        <v>825.08</v>
      </c>
      <c r="FK20" s="144">
        <f t="shared" si="28"/>
        <v>5</v>
      </c>
      <c r="FL20" s="144">
        <f t="shared" si="29"/>
        <v>14.25</v>
      </c>
      <c r="FM20" s="20">
        <f t="shared" si="30"/>
        <v>5.8309037900874632</v>
      </c>
      <c r="FN20" s="19">
        <f t="shared" si="69"/>
        <v>685.08699354267844</v>
      </c>
      <c r="FO20" s="20">
        <f t="shared" si="31"/>
        <v>8.8629737609329435</v>
      </c>
      <c r="FP20" s="19">
        <f t="shared" si="70"/>
        <v>1041.3322301848712</v>
      </c>
      <c r="FQ20" s="20">
        <f t="shared" si="32"/>
        <v>1.9241982507288626</v>
      </c>
      <c r="FR20" s="19">
        <f t="shared" si="71"/>
        <v>226.07870786908387</v>
      </c>
      <c r="FS20" s="19">
        <f t="shared" si="72"/>
        <v>583.04</v>
      </c>
      <c r="FT20" s="19">
        <f t="shared" si="73"/>
        <v>3360.6179315966333</v>
      </c>
      <c r="FU20" s="145">
        <f t="shared" si="74"/>
        <v>13701.739870853569</v>
      </c>
    </row>
    <row r="21" spans="1:177" ht="15" customHeight="1">
      <c r="A21" s="182" t="str">
        <f>[1]CCT!D28</f>
        <v>FETTROMINAS + SEAC-MG</v>
      </c>
      <c r="B21" s="183" t="str">
        <f>[1]CCT!C28</f>
        <v>Diamantina</v>
      </c>
      <c r="C21" s="141"/>
      <c r="D21" s="17"/>
      <c r="E21" s="17">
        <f t="shared" si="0"/>
        <v>0</v>
      </c>
      <c r="F21" s="18"/>
      <c r="G21" s="17"/>
      <c r="H21" s="17">
        <f t="shared" si="33"/>
        <v>0</v>
      </c>
      <c r="I21" s="18"/>
      <c r="J21" s="17"/>
      <c r="K21" s="17">
        <f t="shared" si="34"/>
        <v>0</v>
      </c>
      <c r="L21" s="17"/>
      <c r="M21" s="17"/>
      <c r="N21" s="17"/>
      <c r="O21" s="17"/>
      <c r="P21" s="17"/>
      <c r="Q21" s="17"/>
      <c r="R21" s="17"/>
      <c r="S21" s="17"/>
      <c r="T21" s="17"/>
      <c r="U21" s="18"/>
      <c r="V21" s="17"/>
      <c r="W21" s="17">
        <f t="shared" si="1"/>
        <v>0</v>
      </c>
      <c r="X21" s="18"/>
      <c r="Y21" s="17"/>
      <c r="Z21" s="17">
        <f t="shared" si="2"/>
        <v>0</v>
      </c>
      <c r="AA21" s="17"/>
      <c r="AB21" s="17"/>
      <c r="AC21" s="17"/>
      <c r="AD21" s="17"/>
      <c r="AE21" s="17"/>
      <c r="AF21" s="17"/>
      <c r="AG21" s="18"/>
      <c r="AH21" s="17"/>
      <c r="AI21" s="17">
        <f t="shared" si="3"/>
        <v>0</v>
      </c>
      <c r="AJ21" s="17"/>
      <c r="AK21" s="17"/>
      <c r="AL21" s="17"/>
      <c r="AM21" s="18"/>
      <c r="AN21" s="17"/>
      <c r="AO21" s="17">
        <f t="shared" si="4"/>
        <v>0</v>
      </c>
      <c r="AP21" s="17"/>
      <c r="AQ21" s="17"/>
      <c r="AR21" s="17"/>
      <c r="AS21" s="17"/>
      <c r="AT21" s="17"/>
      <c r="AU21" s="17"/>
      <c r="AV21" s="18"/>
      <c r="AW21" s="17"/>
      <c r="AX21" s="17">
        <f t="shared" si="5"/>
        <v>0</v>
      </c>
      <c r="AY21" s="17"/>
      <c r="AZ21" s="17"/>
      <c r="BA21" s="17"/>
      <c r="BB21" s="141">
        <f>[1]CCT!AN28</f>
        <v>1</v>
      </c>
      <c r="BC21" s="17">
        <f>[1]CCT!AM28</f>
        <v>2289.75</v>
      </c>
      <c r="BD21" s="17">
        <f t="shared" si="76"/>
        <v>2289.75</v>
      </c>
      <c r="BE21" s="18"/>
      <c r="BF21" s="17"/>
      <c r="BG21" s="17">
        <f t="shared" si="6"/>
        <v>0</v>
      </c>
      <c r="BH21" s="17"/>
      <c r="BI21" s="17"/>
      <c r="BJ21" s="17"/>
      <c r="BK21" s="17"/>
      <c r="BL21" s="17"/>
      <c r="BM21" s="17"/>
      <c r="BN21" s="18"/>
      <c r="BO21" s="17"/>
      <c r="BP21" s="17">
        <f t="shared" si="7"/>
        <v>0</v>
      </c>
      <c r="BQ21" s="18"/>
      <c r="BR21" s="17"/>
      <c r="BS21" s="17">
        <f t="shared" si="8"/>
        <v>0</v>
      </c>
      <c r="BT21" s="18"/>
      <c r="BU21" s="17"/>
      <c r="BV21" s="17">
        <f t="shared" si="9"/>
        <v>0</v>
      </c>
      <c r="BW21" s="18"/>
      <c r="BX21" s="17"/>
      <c r="BY21" s="17">
        <f>BW21*BX21</f>
        <v>0</v>
      </c>
      <c r="BZ21" s="142"/>
      <c r="CA21" s="17"/>
      <c r="CB21" s="17">
        <f>BZ21*CA21</f>
        <v>0</v>
      </c>
      <c r="CC21" s="17"/>
      <c r="CD21" s="17"/>
      <c r="CE21" s="17"/>
      <c r="CF21" s="18"/>
      <c r="CG21" s="17"/>
      <c r="CH21" s="17">
        <f t="shared" si="12"/>
        <v>0</v>
      </c>
      <c r="CI21" s="17"/>
      <c r="CJ21" s="17"/>
      <c r="CK21" s="17"/>
      <c r="CL21" s="18"/>
      <c r="CM21" s="17"/>
      <c r="CN21" s="17">
        <f t="shared" si="13"/>
        <v>0</v>
      </c>
      <c r="CO21" s="17"/>
      <c r="CP21" s="17"/>
      <c r="CQ21" s="17"/>
      <c r="CR21" s="141"/>
      <c r="CS21" s="17"/>
      <c r="CT21" s="17">
        <f t="shared" si="35"/>
        <v>0</v>
      </c>
      <c r="CU21" s="17"/>
      <c r="CV21" s="17"/>
      <c r="CW21" s="17"/>
      <c r="CX21" s="17"/>
      <c r="CY21" s="17"/>
      <c r="CZ21" s="17"/>
      <c r="DA21" s="18"/>
      <c r="DB21" s="17"/>
      <c r="DC21" s="17">
        <f t="shared" si="14"/>
        <v>0</v>
      </c>
      <c r="DD21" s="143">
        <f t="shared" si="36"/>
        <v>1</v>
      </c>
      <c r="DE21" s="19">
        <f t="shared" si="37"/>
        <v>2289.75</v>
      </c>
      <c r="DF21" s="19"/>
      <c r="DG21" s="19"/>
      <c r="DH21" s="19">
        <f t="shared" si="15"/>
        <v>0</v>
      </c>
      <c r="DI21" s="19"/>
      <c r="DJ21" s="19">
        <f t="shared" si="38"/>
        <v>0</v>
      </c>
      <c r="DK21" s="19">
        <f t="shared" si="39"/>
        <v>0</v>
      </c>
      <c r="DL21" s="19"/>
      <c r="DM21" s="19">
        <f t="shared" si="40"/>
        <v>2289.75</v>
      </c>
      <c r="DN21" s="19"/>
      <c r="DO21" s="19">
        <f t="shared" si="75"/>
        <v>253</v>
      </c>
      <c r="DP21" s="19">
        <f t="shared" si="16"/>
        <v>0</v>
      </c>
      <c r="DQ21" s="19"/>
      <c r="DR21" s="19">
        <f t="shared" si="41"/>
        <v>3.12</v>
      </c>
      <c r="DS21" s="19">
        <f>VLOOKUP('Resumo Geral apoio imposto cl'!A21,PARAMETROAPOIO,2,FALSE)*DD21</f>
        <v>0</v>
      </c>
      <c r="DT21" s="19">
        <f t="shared" si="17"/>
        <v>0</v>
      </c>
      <c r="DU21" s="19">
        <f t="shared" si="18"/>
        <v>0</v>
      </c>
      <c r="DV21" s="19">
        <f>BB21*[1]Parâmetro!$E$147</f>
        <v>247.42</v>
      </c>
      <c r="DW21" s="19">
        <f t="shared" si="42"/>
        <v>503.53999999999996</v>
      </c>
      <c r="DX21" s="19">
        <f>C21*'[1]Uniforme Apoio'!$BM$9+'Resumo Geral apoio imposto cl'!F21*'[1]Uniforme Apoio'!$BM$10+'Resumo Geral apoio imposto cl'!I21*'[1]Uniforme Apoio'!$BM$11+'Resumo Geral apoio imposto cl'!L21*'[1]Uniforme Apoio'!$BM$12+'Resumo Geral apoio imposto cl'!O21*'[1]Uniforme Apoio'!$BM$13+'Resumo Geral apoio imposto cl'!R21*'[1]Uniforme Apoio'!$BM$14+'Resumo Geral apoio imposto cl'!U21*'[1]Uniforme Apoio'!$BM$15+'Resumo Geral apoio imposto cl'!X21*'[1]Uniforme Apoio'!$BM$17+AA21*'[1]Uniforme Apoio'!$BM$16+'Resumo Geral apoio imposto cl'!AD21*'[1]Uniforme Apoio'!$BM$18+'Resumo Geral apoio imposto cl'!AG21*'[1]Uniforme Apoio'!$BM$19+'Resumo Geral apoio imposto cl'!AJ21*'[1]Uniforme Apoio'!$BM$20+'Resumo Geral apoio imposto cl'!AM21*'[1]Uniforme Apoio'!$BM$21+'Resumo Geral apoio imposto cl'!AP21*'[1]Uniforme Apoio'!$BM$22+'Resumo Geral apoio imposto cl'!AS21*'[1]Uniforme Apoio'!$BM$23+'Resumo Geral apoio imposto cl'!AV21*'[1]Uniforme Apoio'!$BM$24+'Resumo Geral apoio imposto cl'!AY21*'[1]Uniforme Apoio'!$BM$25+'Resumo Geral apoio imposto cl'!BB21*'[1]Uniforme Apoio'!$BM$26+BE21*'[1]Uniforme Apoio'!$BM$27+'Resumo Geral apoio imposto cl'!BH21*'[1]Uniforme Apoio'!$BM$28+'Resumo Geral apoio imposto cl'!BK21*'[1]Uniforme Apoio'!$BM$29+'Resumo Geral apoio imposto cl'!BN21*'[1]Uniforme Apoio'!$BM$30+'Resumo Geral apoio imposto cl'!BQ21*'[1]Uniforme Apoio'!$BM$30+'Resumo Geral apoio imposto cl'!BT21*'[1]Uniforme Apoio'!$BM$30+'Resumo Geral apoio imposto cl'!BW21*'[1]Uniforme Apoio'!$BM$31+'Resumo Geral apoio imposto cl'!BZ21*'[1]Uniforme Apoio'!$BM$31+'Resumo Geral apoio imposto cl'!CC21*'[1]Uniforme Apoio'!$BM$32+'Resumo Geral apoio imposto cl'!CF21*'[1]Uniforme Apoio'!$BM$33+'Resumo Geral apoio imposto cl'!CI21*'[1]Uniforme Apoio'!$BM$34+'Resumo Geral apoio imposto cl'!CL21*'[1]Uniforme Apoio'!$BM$35+'Resumo Geral apoio imposto cl'!CO21*'[1]Uniforme Apoio'!$BM$36+'Resumo Geral apoio imposto cl'!CR21*'[1]Uniforme Apoio'!$BM$37+'Resumo Geral apoio imposto cl'!CU21*'[1]Uniforme Apoio'!$BM$38+'Resumo Geral apoio imposto cl'!CX21*'[1]Uniforme Apoio'!$BM$39+'Resumo Geral apoio imposto cl'!DA21*'[1]Uniforme Apoio'!$BM$40</f>
        <v>103.18</v>
      </c>
      <c r="DY21" s="19"/>
      <c r="DZ21" s="19">
        <f>AP21*'[1]Equipamentos Jardinagem'!$H$7</f>
        <v>0</v>
      </c>
      <c r="EA21" s="19"/>
      <c r="EB21" s="19">
        <f t="shared" si="43"/>
        <v>103.18</v>
      </c>
      <c r="EC21" s="19">
        <f t="shared" si="44"/>
        <v>457.95000000000005</v>
      </c>
      <c r="ED21" s="19">
        <f t="shared" si="19"/>
        <v>34.346249999999998</v>
      </c>
      <c r="EE21" s="19">
        <f t="shared" si="20"/>
        <v>22.897500000000001</v>
      </c>
      <c r="EF21" s="19">
        <f t="shared" si="21"/>
        <v>4.5795000000000003</v>
      </c>
      <c r="EG21" s="19">
        <f t="shared" si="22"/>
        <v>57.243750000000006</v>
      </c>
      <c r="EH21" s="19">
        <f t="shared" si="23"/>
        <v>183.18</v>
      </c>
      <c r="EI21" s="19">
        <f t="shared" si="24"/>
        <v>68.692499999999995</v>
      </c>
      <c r="EJ21" s="19">
        <f t="shared" si="25"/>
        <v>13.7385</v>
      </c>
      <c r="EK21" s="19">
        <f t="shared" si="45"/>
        <v>842.62800000000016</v>
      </c>
      <c r="EL21" s="19">
        <f t="shared" si="46"/>
        <v>190.736175</v>
      </c>
      <c r="EM21" s="19">
        <f t="shared" si="47"/>
        <v>63.655049999999996</v>
      </c>
      <c r="EN21" s="19">
        <f t="shared" si="48"/>
        <v>93.650774999999996</v>
      </c>
      <c r="EO21" s="19">
        <f t="shared" si="49"/>
        <v>348.04199999999997</v>
      </c>
      <c r="EP21" s="19">
        <f t="shared" si="50"/>
        <v>2.9766749999999997</v>
      </c>
      <c r="EQ21" s="19">
        <f t="shared" si="51"/>
        <v>1.1448750000000001</v>
      </c>
      <c r="ER21" s="19">
        <f t="shared" si="52"/>
        <v>4.12155</v>
      </c>
      <c r="ES21" s="19">
        <f t="shared" si="53"/>
        <v>17.173124999999999</v>
      </c>
      <c r="ET21" s="19">
        <f t="shared" si="54"/>
        <v>1.3738499999999998</v>
      </c>
      <c r="EU21" s="19">
        <f t="shared" si="55"/>
        <v>0.6869249999999999</v>
      </c>
      <c r="EV21" s="19">
        <f t="shared" si="56"/>
        <v>8.0141249999999999</v>
      </c>
      <c r="EW21" s="19">
        <f t="shared" si="57"/>
        <v>2.9766749999999997</v>
      </c>
      <c r="EX21" s="19">
        <f t="shared" si="58"/>
        <v>98.459249999999997</v>
      </c>
      <c r="EY21" s="19">
        <f t="shared" si="59"/>
        <v>3.8925749999999999</v>
      </c>
      <c r="EZ21" s="19">
        <f t="shared" si="60"/>
        <v>132.57652499999998</v>
      </c>
      <c r="FA21" s="19">
        <f t="shared" si="61"/>
        <v>190.736175</v>
      </c>
      <c r="FB21" s="19">
        <f t="shared" si="62"/>
        <v>31.827524999999998</v>
      </c>
      <c r="FC21" s="19">
        <f t="shared" si="63"/>
        <v>19.233899999999998</v>
      </c>
      <c r="FD21" s="19">
        <f t="shared" si="64"/>
        <v>7.5561749999999996</v>
      </c>
      <c r="FE21" s="19">
        <f t="shared" si="65"/>
        <v>0</v>
      </c>
      <c r="FF21" s="19">
        <f t="shared" si="66"/>
        <v>91.818974999999995</v>
      </c>
      <c r="FG21" s="19">
        <f t="shared" si="67"/>
        <v>341.17275000000001</v>
      </c>
      <c r="FH21" s="19">
        <f t="shared" si="26"/>
        <v>1668.540825</v>
      </c>
      <c r="FI21" s="19">
        <f t="shared" si="27"/>
        <v>4565.0108249999994</v>
      </c>
      <c r="FJ21" s="19">
        <f t="shared" si="68"/>
        <v>206.27</v>
      </c>
      <c r="FK21" s="144">
        <f t="shared" si="28"/>
        <v>5</v>
      </c>
      <c r="FL21" s="144">
        <f t="shared" si="29"/>
        <v>14.25</v>
      </c>
      <c r="FM21" s="20">
        <f t="shared" si="30"/>
        <v>5.8309037900874632</v>
      </c>
      <c r="FN21" s="19">
        <f t="shared" si="69"/>
        <v>286.70791982507285</v>
      </c>
      <c r="FO21" s="20">
        <f t="shared" si="31"/>
        <v>8.8629737609329435</v>
      </c>
      <c r="FP21" s="19">
        <f t="shared" si="70"/>
        <v>435.79603813411074</v>
      </c>
      <c r="FQ21" s="20">
        <f t="shared" si="32"/>
        <v>1.9241982507288626</v>
      </c>
      <c r="FR21" s="19">
        <f t="shared" si="71"/>
        <v>94.613613542274038</v>
      </c>
      <c r="FS21" s="19">
        <f t="shared" si="72"/>
        <v>145.76</v>
      </c>
      <c r="FT21" s="19">
        <f t="shared" si="73"/>
        <v>1169.1475715014576</v>
      </c>
      <c r="FU21" s="145">
        <f t="shared" si="74"/>
        <v>5734.158396501457</v>
      </c>
    </row>
    <row r="22" spans="1:177" ht="15" customHeight="1">
      <c r="A22" s="184" t="str">
        <f>[1]CCT!D29</f>
        <v>Settaspoc</v>
      </c>
      <c r="B22" s="147" t="str">
        <f>[1]CCT!C29</f>
        <v>Divinópolis</v>
      </c>
      <c r="C22" s="141"/>
      <c r="D22" s="17"/>
      <c r="E22" s="17">
        <f>C22*D22</f>
        <v>0</v>
      </c>
      <c r="F22" s="18"/>
      <c r="G22" s="17"/>
      <c r="H22" s="17">
        <f>F22*G22</f>
        <v>0</v>
      </c>
      <c r="I22" s="18"/>
      <c r="J22" s="17"/>
      <c r="K22" s="17">
        <f>I22*J22</f>
        <v>0</v>
      </c>
      <c r="L22" s="17"/>
      <c r="M22" s="17"/>
      <c r="N22" s="17"/>
      <c r="O22" s="17"/>
      <c r="P22" s="17"/>
      <c r="Q22" s="17"/>
      <c r="R22" s="17"/>
      <c r="S22" s="17"/>
      <c r="T22" s="17"/>
      <c r="U22" s="18"/>
      <c r="V22" s="17"/>
      <c r="W22" s="17">
        <f>U22*V22</f>
        <v>0</v>
      </c>
      <c r="X22" s="18"/>
      <c r="Y22" s="17"/>
      <c r="Z22" s="17">
        <f>X22*Y22</f>
        <v>0</v>
      </c>
      <c r="AA22" s="17"/>
      <c r="AB22" s="17"/>
      <c r="AC22" s="17"/>
      <c r="AD22" s="17"/>
      <c r="AE22" s="17"/>
      <c r="AF22" s="17"/>
      <c r="AG22" s="21"/>
      <c r="AH22" s="17"/>
      <c r="AI22" s="17">
        <f>AG22*AH22</f>
        <v>0</v>
      </c>
      <c r="AJ22" s="17"/>
      <c r="AK22" s="17"/>
      <c r="AL22" s="17"/>
      <c r="AM22" s="18"/>
      <c r="AN22" s="17"/>
      <c r="AO22" s="17">
        <f>AM22*AN22</f>
        <v>0</v>
      </c>
      <c r="AP22" s="17"/>
      <c r="AQ22" s="17"/>
      <c r="AR22" s="17"/>
      <c r="AS22" s="17"/>
      <c r="AT22" s="17"/>
      <c r="AU22" s="17"/>
      <c r="AV22" s="18"/>
      <c r="AW22" s="17"/>
      <c r="AX22" s="17">
        <f>AV22*AW22</f>
        <v>0</v>
      </c>
      <c r="AY22" s="17"/>
      <c r="AZ22" s="17"/>
      <c r="BA22" s="17"/>
      <c r="BB22" s="141"/>
      <c r="BC22" s="17"/>
      <c r="BD22" s="17">
        <f t="shared" si="76"/>
        <v>0</v>
      </c>
      <c r="BE22" s="18"/>
      <c r="BF22" s="17"/>
      <c r="BG22" s="17">
        <f>BE22*BF22</f>
        <v>0</v>
      </c>
      <c r="BH22" s="17"/>
      <c r="BI22" s="17"/>
      <c r="BJ22" s="17"/>
      <c r="BK22" s="17"/>
      <c r="BL22" s="17"/>
      <c r="BM22" s="17"/>
      <c r="BN22" s="18"/>
      <c r="BO22" s="17"/>
      <c r="BP22" s="17">
        <f>BN22*BO22</f>
        <v>0</v>
      </c>
      <c r="BQ22" s="18"/>
      <c r="BR22" s="17"/>
      <c r="BS22" s="17">
        <f>BQ22*BR22</f>
        <v>0</v>
      </c>
      <c r="BT22" s="18"/>
      <c r="BU22" s="17"/>
      <c r="BV22" s="17">
        <f>BT22*BU22</f>
        <v>0</v>
      </c>
      <c r="BW22" s="18"/>
      <c r="BX22" s="17"/>
      <c r="BY22" s="17">
        <f>BW22*BX22</f>
        <v>0</v>
      </c>
      <c r="BZ22" s="142"/>
      <c r="CA22" s="17"/>
      <c r="CB22" s="17">
        <f>BZ22*CA22</f>
        <v>0</v>
      </c>
      <c r="CC22" s="17"/>
      <c r="CD22" s="17"/>
      <c r="CE22" s="17"/>
      <c r="CF22" s="18"/>
      <c r="CG22" s="17"/>
      <c r="CH22" s="17">
        <f>CF22*CG22</f>
        <v>0</v>
      </c>
      <c r="CI22" s="17"/>
      <c r="CJ22" s="17"/>
      <c r="CK22" s="17"/>
      <c r="CL22" s="18"/>
      <c r="CM22" s="17"/>
      <c r="CN22" s="17">
        <f>CL22*CM22</f>
        <v>0</v>
      </c>
      <c r="CO22" s="17"/>
      <c r="CP22" s="17"/>
      <c r="CQ22" s="17"/>
      <c r="CR22" s="141">
        <f>[1]CCT!BP29</f>
        <v>1</v>
      </c>
      <c r="CS22" s="17">
        <f>[1]CCT!BO29</f>
        <v>2180.8200000000002</v>
      </c>
      <c r="CT22" s="17">
        <f>CR22*CS22</f>
        <v>2180.8200000000002</v>
      </c>
      <c r="CU22" s="17"/>
      <c r="CV22" s="17"/>
      <c r="CW22" s="17"/>
      <c r="CX22" s="17"/>
      <c r="CY22" s="17"/>
      <c r="CZ22" s="17"/>
      <c r="DA22" s="18"/>
      <c r="DB22" s="17"/>
      <c r="DC22" s="17">
        <f>DA22*DB22</f>
        <v>0</v>
      </c>
      <c r="DD22" s="143">
        <f t="shared" si="36"/>
        <v>1</v>
      </c>
      <c r="DE22" s="19">
        <f t="shared" si="37"/>
        <v>2180.8200000000002</v>
      </c>
      <c r="DF22" s="19"/>
      <c r="DG22" s="19"/>
      <c r="DH22" s="19">
        <f t="shared" si="15"/>
        <v>0</v>
      </c>
      <c r="DI22" s="19"/>
      <c r="DJ22" s="19">
        <f t="shared" si="38"/>
        <v>0</v>
      </c>
      <c r="DK22" s="19">
        <f t="shared" si="39"/>
        <v>0</v>
      </c>
      <c r="DL22" s="19"/>
      <c r="DM22" s="19">
        <f t="shared" si="40"/>
        <v>2180.8200000000002</v>
      </c>
      <c r="DN22" s="19"/>
      <c r="DO22" s="19">
        <f t="shared" si="75"/>
        <v>279</v>
      </c>
      <c r="DP22" s="19">
        <f t="shared" si="16"/>
        <v>0</v>
      </c>
      <c r="DQ22" s="19"/>
      <c r="DR22" s="19">
        <f t="shared" si="41"/>
        <v>3.12</v>
      </c>
      <c r="DS22" s="19">
        <f>VLOOKUP('Resumo Geral apoio imposto cl'!A22,PARAMETROAPOIO,2,FALSE)*DD22</f>
        <v>15.65</v>
      </c>
      <c r="DT22" s="19">
        <f t="shared" si="17"/>
        <v>0</v>
      </c>
      <c r="DU22" s="19">
        <f t="shared" si="18"/>
        <v>0</v>
      </c>
      <c r="DV22" s="19">
        <f>BB22*[1]Parâmetro!$E$147</f>
        <v>0</v>
      </c>
      <c r="DW22" s="19">
        <f t="shared" si="42"/>
        <v>297.77</v>
      </c>
      <c r="DX22" s="19">
        <f>C22*'[1]Uniforme Apoio'!$BM$9+'Resumo Geral apoio imposto cl'!F22*'[1]Uniforme Apoio'!$BM$10+'Resumo Geral apoio imposto cl'!I22*'[1]Uniforme Apoio'!$BM$11+'Resumo Geral apoio imposto cl'!L22*'[1]Uniforme Apoio'!$BM$12+'Resumo Geral apoio imposto cl'!O22*'[1]Uniforme Apoio'!$BM$13+'Resumo Geral apoio imposto cl'!R22*'[1]Uniforme Apoio'!$BM$14+'Resumo Geral apoio imposto cl'!U22*'[1]Uniforme Apoio'!$BM$15+'Resumo Geral apoio imposto cl'!X22*'[1]Uniforme Apoio'!$BM$17+AA22*'[1]Uniforme Apoio'!$BM$16+'Resumo Geral apoio imposto cl'!AD22*'[1]Uniforme Apoio'!$BM$18+'Resumo Geral apoio imposto cl'!AG22*'[1]Uniforme Apoio'!$BM$19+'Resumo Geral apoio imposto cl'!AJ22*'[1]Uniforme Apoio'!$BM$20+'Resumo Geral apoio imposto cl'!AM22*'[1]Uniforme Apoio'!$BM$21+'Resumo Geral apoio imposto cl'!AP22*'[1]Uniforme Apoio'!$BM$22+'Resumo Geral apoio imposto cl'!AS22*'[1]Uniforme Apoio'!$BM$23+'Resumo Geral apoio imposto cl'!AV22*'[1]Uniforme Apoio'!$BM$24+'Resumo Geral apoio imposto cl'!AY22*'[1]Uniforme Apoio'!$BM$25+'Resumo Geral apoio imposto cl'!BB22*'[1]Uniforme Apoio'!$BM$26+BE22*'[1]Uniforme Apoio'!$BM$27+'Resumo Geral apoio imposto cl'!BH22*'[1]Uniforme Apoio'!$BM$28+'Resumo Geral apoio imposto cl'!BK22*'[1]Uniforme Apoio'!$BM$29+'Resumo Geral apoio imposto cl'!BN22*'[1]Uniforme Apoio'!$BM$30+'Resumo Geral apoio imposto cl'!BQ22*'[1]Uniforme Apoio'!$BM$30+'Resumo Geral apoio imposto cl'!BT22*'[1]Uniforme Apoio'!$BM$30+'Resumo Geral apoio imposto cl'!BW22*'[1]Uniforme Apoio'!$BM$31+'Resumo Geral apoio imposto cl'!BZ22*'[1]Uniforme Apoio'!$BM$31+'Resumo Geral apoio imposto cl'!CC22*'[1]Uniforme Apoio'!$BM$32+'Resumo Geral apoio imposto cl'!CF22*'[1]Uniforme Apoio'!$BM$33+'Resumo Geral apoio imposto cl'!CI22*'[1]Uniforme Apoio'!$BM$34+'Resumo Geral apoio imposto cl'!CL22*'[1]Uniforme Apoio'!$BM$35+'Resumo Geral apoio imposto cl'!CO22*'[1]Uniforme Apoio'!$BM$36+'Resumo Geral apoio imposto cl'!CR22*'[1]Uniforme Apoio'!$BM$37+'Resumo Geral apoio imposto cl'!CU22*'[1]Uniforme Apoio'!$BM$38+'Resumo Geral apoio imposto cl'!CX22*'[1]Uniforme Apoio'!$BM$39+'Resumo Geral apoio imposto cl'!DA22*'[1]Uniforme Apoio'!$BM$40</f>
        <v>35.9</v>
      </c>
      <c r="DY22" s="19"/>
      <c r="DZ22" s="19">
        <f>AP22*'[1]Equipamentos Jardinagem'!$H$7</f>
        <v>0</v>
      </c>
      <c r="EA22" s="19"/>
      <c r="EB22" s="19">
        <f t="shared" si="43"/>
        <v>35.9</v>
      </c>
      <c r="EC22" s="19">
        <f t="shared" si="44"/>
        <v>436.16400000000004</v>
      </c>
      <c r="ED22" s="19">
        <f t="shared" si="19"/>
        <v>32.712299999999999</v>
      </c>
      <c r="EE22" s="19">
        <f t="shared" si="20"/>
        <v>21.808200000000003</v>
      </c>
      <c r="EF22" s="19">
        <f t="shared" si="21"/>
        <v>4.3616400000000004</v>
      </c>
      <c r="EG22" s="19">
        <f t="shared" si="22"/>
        <v>54.520500000000006</v>
      </c>
      <c r="EH22" s="19">
        <f t="shared" si="23"/>
        <v>174.46560000000002</v>
      </c>
      <c r="EI22" s="19">
        <f t="shared" si="24"/>
        <v>65.424599999999998</v>
      </c>
      <c r="EJ22" s="19">
        <f t="shared" si="25"/>
        <v>13.084920000000002</v>
      </c>
      <c r="EK22" s="19">
        <f t="shared" si="45"/>
        <v>802.54176000000007</v>
      </c>
      <c r="EL22" s="19">
        <f t="shared" si="46"/>
        <v>181.662306</v>
      </c>
      <c r="EM22" s="19">
        <f t="shared" si="47"/>
        <v>60.626795999999999</v>
      </c>
      <c r="EN22" s="19">
        <f t="shared" si="48"/>
        <v>89.195537999999999</v>
      </c>
      <c r="EO22" s="19">
        <f t="shared" si="49"/>
        <v>331.48464000000001</v>
      </c>
      <c r="EP22" s="19">
        <f t="shared" si="50"/>
        <v>2.8350659999999999</v>
      </c>
      <c r="EQ22" s="19">
        <f t="shared" si="51"/>
        <v>1.0904100000000001</v>
      </c>
      <c r="ER22" s="19">
        <f t="shared" si="52"/>
        <v>3.9254759999999997</v>
      </c>
      <c r="ES22" s="19">
        <f t="shared" si="53"/>
        <v>16.35615</v>
      </c>
      <c r="ET22" s="19">
        <f t="shared" si="54"/>
        <v>1.308492</v>
      </c>
      <c r="EU22" s="19">
        <f t="shared" si="55"/>
        <v>0.65424599999999999</v>
      </c>
      <c r="EV22" s="19">
        <f t="shared" si="56"/>
        <v>7.6328700000000005</v>
      </c>
      <c r="EW22" s="19">
        <f t="shared" si="57"/>
        <v>2.8350659999999999</v>
      </c>
      <c r="EX22" s="19">
        <f t="shared" si="58"/>
        <v>93.775260000000003</v>
      </c>
      <c r="EY22" s="19">
        <f t="shared" si="59"/>
        <v>3.7073939999999999</v>
      </c>
      <c r="EZ22" s="19">
        <f t="shared" si="60"/>
        <v>126.26947799999999</v>
      </c>
      <c r="FA22" s="19">
        <f t="shared" si="61"/>
        <v>181.662306</v>
      </c>
      <c r="FB22" s="19">
        <f t="shared" si="62"/>
        <v>30.313397999999999</v>
      </c>
      <c r="FC22" s="19">
        <f t="shared" si="63"/>
        <v>18.318888000000001</v>
      </c>
      <c r="FD22" s="19">
        <f t="shared" si="64"/>
        <v>7.1967060000000007</v>
      </c>
      <c r="FE22" s="19">
        <f t="shared" si="65"/>
        <v>0</v>
      </c>
      <c r="FF22" s="19">
        <f t="shared" si="66"/>
        <v>87.450881999999993</v>
      </c>
      <c r="FG22" s="19">
        <f t="shared" si="67"/>
        <v>324.94218000000001</v>
      </c>
      <c r="FH22" s="19">
        <f t="shared" si="26"/>
        <v>1589.163534</v>
      </c>
      <c r="FI22" s="19">
        <f t="shared" si="27"/>
        <v>4103.653534</v>
      </c>
      <c r="FJ22" s="19">
        <f t="shared" si="68"/>
        <v>206.27</v>
      </c>
      <c r="FK22" s="144">
        <f t="shared" si="28"/>
        <v>5</v>
      </c>
      <c r="FL22" s="144">
        <f t="shared" si="29"/>
        <v>14.25</v>
      </c>
      <c r="FM22" s="20">
        <f t="shared" si="30"/>
        <v>5.8309037900874632</v>
      </c>
      <c r="FN22" s="19">
        <f t="shared" si="69"/>
        <v>259.80662005830908</v>
      </c>
      <c r="FO22" s="20">
        <f t="shared" si="31"/>
        <v>8.8629737609329435</v>
      </c>
      <c r="FP22" s="19">
        <f t="shared" si="70"/>
        <v>394.90606248862974</v>
      </c>
      <c r="FQ22" s="20">
        <f t="shared" si="32"/>
        <v>1.9241982507288626</v>
      </c>
      <c r="FR22" s="19">
        <f t="shared" si="71"/>
        <v>85.736184619241982</v>
      </c>
      <c r="FS22" s="19">
        <f t="shared" si="72"/>
        <v>145.76</v>
      </c>
      <c r="FT22" s="19">
        <f t="shared" si="73"/>
        <v>1092.4788671661809</v>
      </c>
      <c r="FU22" s="145">
        <f t="shared" si="74"/>
        <v>5196.1324011661809</v>
      </c>
    </row>
    <row r="23" spans="1:177" ht="15" customHeight="1">
      <c r="A23" s="182" t="str">
        <f>[1]CCT!D30</f>
        <v>Rodoviários de Divinópolis + SEAC-MG</v>
      </c>
      <c r="B23" s="183" t="str">
        <f>[1]CCT!C30</f>
        <v>Divinópolis</v>
      </c>
      <c r="C23" s="141"/>
      <c r="D23" s="17"/>
      <c r="E23" s="17"/>
      <c r="F23" s="18"/>
      <c r="G23" s="17"/>
      <c r="H23" s="17"/>
      <c r="I23" s="18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8"/>
      <c r="V23" s="17"/>
      <c r="W23" s="17"/>
      <c r="X23" s="18"/>
      <c r="Y23" s="17"/>
      <c r="Z23" s="17"/>
      <c r="AA23" s="17"/>
      <c r="AB23" s="17"/>
      <c r="AC23" s="17"/>
      <c r="AD23" s="17"/>
      <c r="AE23" s="17"/>
      <c r="AF23" s="17"/>
      <c r="AG23" s="21"/>
      <c r="AH23" s="17"/>
      <c r="AI23" s="17"/>
      <c r="AJ23" s="17"/>
      <c r="AK23" s="17"/>
      <c r="AL23" s="17"/>
      <c r="AM23" s="18"/>
      <c r="AN23" s="17"/>
      <c r="AO23" s="17"/>
      <c r="AP23" s="17"/>
      <c r="AQ23" s="17"/>
      <c r="AR23" s="17"/>
      <c r="AS23" s="17"/>
      <c r="AT23" s="17"/>
      <c r="AU23" s="17"/>
      <c r="AV23" s="18"/>
      <c r="AW23" s="17"/>
      <c r="AX23" s="17"/>
      <c r="AY23" s="17"/>
      <c r="AZ23" s="17"/>
      <c r="BA23" s="17"/>
      <c r="BB23" s="141">
        <f>[1]CCT!AN30</f>
        <v>2</v>
      </c>
      <c r="BC23" s="17">
        <f>[1]CCT!AM30</f>
        <v>2507.27</v>
      </c>
      <c r="BD23" s="17">
        <f t="shared" si="76"/>
        <v>5014.54</v>
      </c>
      <c r="BE23" s="18"/>
      <c r="BF23" s="17"/>
      <c r="BG23" s="17"/>
      <c r="BH23" s="17"/>
      <c r="BI23" s="17"/>
      <c r="BJ23" s="17"/>
      <c r="BK23" s="17"/>
      <c r="BL23" s="17"/>
      <c r="BM23" s="17"/>
      <c r="BN23" s="18"/>
      <c r="BO23" s="17"/>
      <c r="BP23" s="17"/>
      <c r="BQ23" s="18"/>
      <c r="BR23" s="17"/>
      <c r="BS23" s="17"/>
      <c r="BT23" s="18"/>
      <c r="BU23" s="17"/>
      <c r="BV23" s="17"/>
      <c r="BW23" s="18"/>
      <c r="BX23" s="17"/>
      <c r="BY23" s="17"/>
      <c r="BZ23" s="142"/>
      <c r="CA23" s="17"/>
      <c r="CB23" s="17"/>
      <c r="CC23" s="17"/>
      <c r="CD23" s="17"/>
      <c r="CE23" s="17"/>
      <c r="CF23" s="18"/>
      <c r="CG23" s="17"/>
      <c r="CH23" s="17"/>
      <c r="CI23" s="17"/>
      <c r="CJ23" s="17"/>
      <c r="CK23" s="17"/>
      <c r="CL23" s="18"/>
      <c r="CM23" s="17"/>
      <c r="CN23" s="17"/>
      <c r="CO23" s="17"/>
      <c r="CP23" s="17"/>
      <c r="CQ23" s="17"/>
      <c r="CR23" s="141"/>
      <c r="CS23" s="17"/>
      <c r="CT23" s="17">
        <f t="shared" ref="CT23:CT86" si="77">CR23*CS23</f>
        <v>0</v>
      </c>
      <c r="CU23" s="17"/>
      <c r="CV23" s="17"/>
      <c r="CW23" s="17"/>
      <c r="CX23" s="17"/>
      <c r="CY23" s="17"/>
      <c r="CZ23" s="17"/>
      <c r="DA23" s="18"/>
      <c r="DB23" s="17"/>
      <c r="DC23" s="17"/>
      <c r="DD23" s="143">
        <f t="shared" si="36"/>
        <v>2</v>
      </c>
      <c r="DE23" s="19">
        <f t="shared" si="37"/>
        <v>5014.54</v>
      </c>
      <c r="DF23" s="19"/>
      <c r="DG23" s="19"/>
      <c r="DH23" s="19">
        <f t="shared" si="15"/>
        <v>0</v>
      </c>
      <c r="DI23" s="19"/>
      <c r="DJ23" s="19">
        <f t="shared" si="38"/>
        <v>0</v>
      </c>
      <c r="DK23" s="19">
        <f t="shared" si="39"/>
        <v>0</v>
      </c>
      <c r="DL23" s="19"/>
      <c r="DM23" s="19">
        <f t="shared" si="40"/>
        <v>5014.54</v>
      </c>
      <c r="DN23" s="19"/>
      <c r="DO23" s="19">
        <f t="shared" si="75"/>
        <v>558</v>
      </c>
      <c r="DP23" s="19">
        <f t="shared" si="16"/>
        <v>0</v>
      </c>
      <c r="DQ23" s="19"/>
      <c r="DR23" s="19">
        <f t="shared" si="41"/>
        <v>6.24</v>
      </c>
      <c r="DS23" s="19">
        <f>VLOOKUP('Resumo Geral apoio imposto cl'!A23,PARAMETROAPOIO,2,FALSE)*DD23</f>
        <v>0</v>
      </c>
      <c r="DT23" s="19">
        <f t="shared" si="17"/>
        <v>0</v>
      </c>
      <c r="DU23" s="19">
        <f t="shared" si="18"/>
        <v>0</v>
      </c>
      <c r="DV23" s="19">
        <f>BB23*[1]Parâmetro!$E$147</f>
        <v>494.84</v>
      </c>
      <c r="DW23" s="19">
        <f t="shared" si="42"/>
        <v>1059.08</v>
      </c>
      <c r="DX23" s="19">
        <f>C23*'[1]Uniforme Apoio'!$BM$9+'Resumo Geral apoio imposto cl'!F23*'[1]Uniforme Apoio'!$BM$10+'Resumo Geral apoio imposto cl'!I23*'[1]Uniforme Apoio'!$BM$11+'Resumo Geral apoio imposto cl'!L23*'[1]Uniforme Apoio'!$BM$12+'Resumo Geral apoio imposto cl'!O23*'[1]Uniforme Apoio'!$BM$13+'Resumo Geral apoio imposto cl'!R23*'[1]Uniforme Apoio'!$BM$14+'Resumo Geral apoio imposto cl'!U23*'[1]Uniforme Apoio'!$BM$15+'Resumo Geral apoio imposto cl'!X23*'[1]Uniforme Apoio'!$BM$17+AA23*'[1]Uniforme Apoio'!$BM$16+'Resumo Geral apoio imposto cl'!AD23*'[1]Uniforme Apoio'!$BM$18+'Resumo Geral apoio imposto cl'!AG23*'[1]Uniforme Apoio'!$BM$19+'Resumo Geral apoio imposto cl'!AJ23*'[1]Uniforme Apoio'!$BM$20+'Resumo Geral apoio imposto cl'!AM23*'[1]Uniforme Apoio'!$BM$21+'Resumo Geral apoio imposto cl'!AP23*'[1]Uniforme Apoio'!$BM$22+'Resumo Geral apoio imposto cl'!AS23*'[1]Uniforme Apoio'!$BM$23+'Resumo Geral apoio imposto cl'!AV23*'[1]Uniforme Apoio'!$BM$24+'Resumo Geral apoio imposto cl'!AY23*'[1]Uniforme Apoio'!$BM$25+'Resumo Geral apoio imposto cl'!BB23*'[1]Uniforme Apoio'!$BM$26+BE23*'[1]Uniforme Apoio'!$BM$27+'Resumo Geral apoio imposto cl'!BH23*'[1]Uniforme Apoio'!$BM$28+'Resumo Geral apoio imposto cl'!BK23*'[1]Uniforme Apoio'!$BM$29+'Resumo Geral apoio imposto cl'!BN23*'[1]Uniforme Apoio'!$BM$30+'Resumo Geral apoio imposto cl'!BQ23*'[1]Uniforme Apoio'!$BM$30+'Resumo Geral apoio imposto cl'!BT23*'[1]Uniforme Apoio'!$BM$30+'Resumo Geral apoio imposto cl'!BW23*'[1]Uniforme Apoio'!$BM$31+'Resumo Geral apoio imposto cl'!BZ23*'[1]Uniforme Apoio'!$BM$31+'Resumo Geral apoio imposto cl'!CC23*'[1]Uniforme Apoio'!$BM$32+'Resumo Geral apoio imposto cl'!CF23*'[1]Uniforme Apoio'!$BM$33+'Resumo Geral apoio imposto cl'!CI23*'[1]Uniforme Apoio'!$BM$34+'Resumo Geral apoio imposto cl'!CL23*'[1]Uniforme Apoio'!$BM$35+'Resumo Geral apoio imposto cl'!CO23*'[1]Uniforme Apoio'!$BM$36+'Resumo Geral apoio imposto cl'!CR23*'[1]Uniforme Apoio'!$BM$37+'Resumo Geral apoio imposto cl'!CU23*'[1]Uniforme Apoio'!$BM$38+'Resumo Geral apoio imposto cl'!CX23*'[1]Uniforme Apoio'!$BM$39+'Resumo Geral apoio imposto cl'!DA23*'[1]Uniforme Apoio'!$BM$40</f>
        <v>206.36</v>
      </c>
      <c r="DY23" s="19"/>
      <c r="DZ23" s="19">
        <f>AP23*'[1]Equipamentos Jardinagem'!$H$7</f>
        <v>0</v>
      </c>
      <c r="EA23" s="19"/>
      <c r="EB23" s="19">
        <f t="shared" si="43"/>
        <v>206.36</v>
      </c>
      <c r="EC23" s="19">
        <f t="shared" si="44"/>
        <v>1002.908</v>
      </c>
      <c r="ED23" s="19">
        <f t="shared" si="19"/>
        <v>75.218099999999993</v>
      </c>
      <c r="EE23" s="19">
        <f t="shared" si="20"/>
        <v>50.145400000000002</v>
      </c>
      <c r="EF23" s="19">
        <f t="shared" si="21"/>
        <v>10.02908</v>
      </c>
      <c r="EG23" s="19">
        <f t="shared" si="22"/>
        <v>125.3635</v>
      </c>
      <c r="EH23" s="19">
        <f t="shared" si="23"/>
        <v>401.16320000000002</v>
      </c>
      <c r="EI23" s="19">
        <f t="shared" si="24"/>
        <v>150.43619999999999</v>
      </c>
      <c r="EJ23" s="19">
        <f t="shared" si="25"/>
        <v>30.087240000000001</v>
      </c>
      <c r="EK23" s="19">
        <f t="shared" si="45"/>
        <v>1845.3507200000001</v>
      </c>
      <c r="EL23" s="19">
        <f t="shared" si="46"/>
        <v>417.71118200000001</v>
      </c>
      <c r="EM23" s="19">
        <f t="shared" si="47"/>
        <v>139.404212</v>
      </c>
      <c r="EN23" s="19">
        <f t="shared" si="48"/>
        <v>205.094686</v>
      </c>
      <c r="EO23" s="19">
        <f t="shared" si="49"/>
        <v>762.21008000000006</v>
      </c>
      <c r="EP23" s="19">
        <f t="shared" si="50"/>
        <v>6.5189019999999998</v>
      </c>
      <c r="EQ23" s="19">
        <f t="shared" si="51"/>
        <v>2.5072700000000001</v>
      </c>
      <c r="ER23" s="19">
        <f t="shared" si="52"/>
        <v>9.026171999999999</v>
      </c>
      <c r="ES23" s="19">
        <f t="shared" si="53"/>
        <v>37.609049999999996</v>
      </c>
      <c r="ET23" s="19">
        <f t="shared" si="54"/>
        <v>3.0087239999999995</v>
      </c>
      <c r="EU23" s="19">
        <f t="shared" si="55"/>
        <v>1.5043619999999998</v>
      </c>
      <c r="EV23" s="19">
        <f t="shared" si="56"/>
        <v>17.550889999999999</v>
      </c>
      <c r="EW23" s="19">
        <f t="shared" si="57"/>
        <v>6.5189019999999998</v>
      </c>
      <c r="EX23" s="19">
        <f t="shared" si="58"/>
        <v>215.62521999999998</v>
      </c>
      <c r="EY23" s="19">
        <f t="shared" si="59"/>
        <v>8.524718</v>
      </c>
      <c r="EZ23" s="19">
        <f t="shared" si="60"/>
        <v>290.34186599999998</v>
      </c>
      <c r="FA23" s="19">
        <f t="shared" si="61"/>
        <v>417.71118200000001</v>
      </c>
      <c r="FB23" s="19">
        <f t="shared" si="62"/>
        <v>69.702106000000001</v>
      </c>
      <c r="FC23" s="19">
        <f t="shared" si="63"/>
        <v>42.122135999999998</v>
      </c>
      <c r="FD23" s="19">
        <f t="shared" si="64"/>
        <v>16.547982000000001</v>
      </c>
      <c r="FE23" s="19">
        <f t="shared" si="65"/>
        <v>0</v>
      </c>
      <c r="FF23" s="19">
        <f t="shared" si="66"/>
        <v>201.08305399999998</v>
      </c>
      <c r="FG23" s="19">
        <f t="shared" si="67"/>
        <v>747.16646000000003</v>
      </c>
      <c r="FH23" s="19">
        <f t="shared" si="26"/>
        <v>3654.0952979999997</v>
      </c>
      <c r="FI23" s="19">
        <f t="shared" si="27"/>
        <v>9934.0752979999997</v>
      </c>
      <c r="FJ23" s="19">
        <f t="shared" si="68"/>
        <v>412.54</v>
      </c>
      <c r="FK23" s="144">
        <f t="shared" si="28"/>
        <v>5</v>
      </c>
      <c r="FL23" s="144">
        <f t="shared" si="29"/>
        <v>14.25</v>
      </c>
      <c r="FM23" s="20">
        <f t="shared" si="30"/>
        <v>5.8309037900874632</v>
      </c>
      <c r="FN23" s="19">
        <f t="shared" si="69"/>
        <v>620.29943428571437</v>
      </c>
      <c r="FO23" s="20">
        <f t="shared" si="31"/>
        <v>8.8629737609329435</v>
      </c>
      <c r="FP23" s="19">
        <f t="shared" si="70"/>
        <v>942.85514011428575</v>
      </c>
      <c r="FQ23" s="20">
        <f t="shared" si="32"/>
        <v>1.9241982507288626</v>
      </c>
      <c r="FR23" s="19">
        <f t="shared" si="71"/>
        <v>204.6988133142857</v>
      </c>
      <c r="FS23" s="19">
        <f t="shared" si="72"/>
        <v>291.52</v>
      </c>
      <c r="FT23" s="19">
        <f t="shared" si="73"/>
        <v>2471.9133877142858</v>
      </c>
      <c r="FU23" s="145">
        <f t="shared" si="74"/>
        <v>12405.988685714285</v>
      </c>
    </row>
    <row r="24" spans="1:177" ht="15" customHeight="1">
      <c r="A24" s="146" t="str">
        <f>[1]CCT!D31</f>
        <v>Gov. Valadares</v>
      </c>
      <c r="B24" s="147" t="str">
        <f>[1]CCT!C31</f>
        <v>Governador Valadares</v>
      </c>
      <c r="C24" s="141"/>
      <c r="D24" s="151"/>
      <c r="E24" s="17">
        <f t="shared" si="0"/>
        <v>0</v>
      </c>
      <c r="F24" s="18"/>
      <c r="G24" s="151"/>
      <c r="H24" s="17">
        <f t="shared" si="33"/>
        <v>0</v>
      </c>
      <c r="I24" s="18"/>
      <c r="J24" s="151"/>
      <c r="K24" s="17">
        <f t="shared" si="34"/>
        <v>0</v>
      </c>
      <c r="L24" s="17"/>
      <c r="M24" s="17"/>
      <c r="N24" s="17"/>
      <c r="O24" s="17"/>
      <c r="P24" s="17"/>
      <c r="Q24" s="17"/>
      <c r="R24" s="17"/>
      <c r="S24" s="17"/>
      <c r="T24" s="17"/>
      <c r="U24" s="18"/>
      <c r="V24" s="151"/>
      <c r="W24" s="17">
        <f t="shared" si="1"/>
        <v>0</v>
      </c>
      <c r="X24" s="18"/>
      <c r="Y24" s="151"/>
      <c r="Z24" s="17">
        <f t="shared" si="2"/>
        <v>0</v>
      </c>
      <c r="AA24" s="17"/>
      <c r="AB24" s="17"/>
      <c r="AC24" s="17"/>
      <c r="AD24" s="17"/>
      <c r="AE24" s="17"/>
      <c r="AF24" s="17"/>
      <c r="AG24" s="18"/>
      <c r="AH24" s="17"/>
      <c r="AI24" s="17">
        <f t="shared" si="3"/>
        <v>0</v>
      </c>
      <c r="AJ24" s="17"/>
      <c r="AK24" s="17"/>
      <c r="AL24" s="17"/>
      <c r="AM24" s="18"/>
      <c r="AN24" s="151"/>
      <c r="AO24" s="17">
        <f t="shared" si="4"/>
        <v>0</v>
      </c>
      <c r="AP24" s="17"/>
      <c r="AQ24" s="17"/>
      <c r="AR24" s="17"/>
      <c r="AS24" s="17"/>
      <c r="AT24" s="17"/>
      <c r="AU24" s="17"/>
      <c r="AV24" s="152"/>
      <c r="AW24" s="151"/>
      <c r="AX24" s="17">
        <f t="shared" si="5"/>
        <v>0</v>
      </c>
      <c r="AY24" s="17"/>
      <c r="AZ24" s="17"/>
      <c r="BA24" s="17"/>
      <c r="BB24" s="141"/>
      <c r="BC24" s="17"/>
      <c r="BD24" s="17"/>
      <c r="BE24" s="152"/>
      <c r="BF24" s="151"/>
      <c r="BG24" s="17">
        <f t="shared" si="6"/>
        <v>0</v>
      </c>
      <c r="BH24" s="17"/>
      <c r="BI24" s="17"/>
      <c r="BJ24" s="17"/>
      <c r="BK24" s="17"/>
      <c r="BL24" s="17"/>
      <c r="BM24" s="17"/>
      <c r="BN24" s="18"/>
      <c r="BO24" s="17"/>
      <c r="BP24" s="17">
        <f t="shared" si="7"/>
        <v>0</v>
      </c>
      <c r="BQ24" s="18">
        <f>[1]CCT!AX31</f>
        <v>2</v>
      </c>
      <c r="BR24" s="17">
        <f>[1]CCT!AW31</f>
        <v>1134.79</v>
      </c>
      <c r="BS24" s="17">
        <f t="shared" si="8"/>
        <v>2269.58</v>
      </c>
      <c r="BT24" s="18">
        <f>[1]CCT!AZ31</f>
        <v>2</v>
      </c>
      <c r="BU24" s="17">
        <f>[1]CCT!AY31</f>
        <v>1134.79</v>
      </c>
      <c r="BV24" s="17">
        <f t="shared" si="9"/>
        <v>2269.58</v>
      </c>
      <c r="BW24" s="18"/>
      <c r="BX24" s="17"/>
      <c r="BY24" s="17">
        <f t="shared" si="10"/>
        <v>0</v>
      </c>
      <c r="BZ24" s="153"/>
      <c r="CA24" s="151"/>
      <c r="CB24" s="17">
        <f>BZ24*CA24</f>
        <v>0</v>
      </c>
      <c r="CC24" s="17"/>
      <c r="CD24" s="17"/>
      <c r="CE24" s="17"/>
      <c r="CF24" s="152"/>
      <c r="CG24" s="151"/>
      <c r="CH24" s="17">
        <f t="shared" si="12"/>
        <v>0</v>
      </c>
      <c r="CI24" s="17"/>
      <c r="CJ24" s="17"/>
      <c r="CK24" s="17"/>
      <c r="CL24" s="152"/>
      <c r="CM24" s="151"/>
      <c r="CN24" s="17">
        <f t="shared" si="13"/>
        <v>0</v>
      </c>
      <c r="CO24" s="17"/>
      <c r="CP24" s="17"/>
      <c r="CQ24" s="17"/>
      <c r="CR24" s="141"/>
      <c r="CS24" s="17"/>
      <c r="CT24" s="17">
        <f t="shared" si="77"/>
        <v>0</v>
      </c>
      <c r="CU24" s="17"/>
      <c r="CV24" s="17"/>
      <c r="CW24" s="17"/>
      <c r="CX24" s="17"/>
      <c r="CY24" s="17"/>
      <c r="CZ24" s="17"/>
      <c r="DA24" s="152"/>
      <c r="DB24" s="151"/>
      <c r="DC24" s="17">
        <f t="shared" si="14"/>
        <v>0</v>
      </c>
      <c r="DD24" s="143">
        <f t="shared" si="36"/>
        <v>4</v>
      </c>
      <c r="DE24" s="19">
        <f t="shared" si="37"/>
        <v>4539.16</v>
      </c>
      <c r="DF24" s="19"/>
      <c r="DG24" s="19"/>
      <c r="DH24" s="19">
        <f t="shared" si="15"/>
        <v>328.9188815</v>
      </c>
      <c r="DI24" s="19"/>
      <c r="DJ24" s="19">
        <f t="shared" si="38"/>
        <v>361.37903363636372</v>
      </c>
      <c r="DK24" s="19">
        <f t="shared" si="39"/>
        <v>123.79527272727273</v>
      </c>
      <c r="DL24" s="19"/>
      <c r="DM24" s="19">
        <f t="shared" si="40"/>
        <v>5353.2531878636364</v>
      </c>
      <c r="DN24" s="19"/>
      <c r="DO24" s="19">
        <f t="shared" si="75"/>
        <v>1116</v>
      </c>
      <c r="DP24" s="19">
        <f>(VLOOKUP(B24,VT_INCLUSOMOTORISTAS,4,FALSE)*2*20*DD24)-(IF(DE24*6%&lt;=(VLOOKUP(B24,VT_INCLUSOMOTORISTAS,4,FALSE)*2*20*DD24),DE24*6%,(VLOOKUP(B24,VT_INCLUSOMOTORISTAS,4,FALSE)*2*20*DD24)))</f>
        <v>223.65039999999999</v>
      </c>
      <c r="DQ24" s="19"/>
      <c r="DR24" s="19">
        <f t="shared" si="41"/>
        <v>12.48</v>
      </c>
      <c r="DS24" s="19">
        <f>VLOOKUP('Resumo Geral apoio imposto cl'!A24,PARAMETROAPOIO,2,FALSE)*DD24</f>
        <v>112.76</v>
      </c>
      <c r="DT24" s="19">
        <f t="shared" si="17"/>
        <v>0</v>
      </c>
      <c r="DU24" s="19">
        <f t="shared" si="18"/>
        <v>0</v>
      </c>
      <c r="DV24" s="19">
        <f>BB24*[1]Parâmetro!$E$147</f>
        <v>0</v>
      </c>
      <c r="DW24" s="19">
        <f t="shared" si="42"/>
        <v>1464.8904</v>
      </c>
      <c r="DX24" s="19">
        <f>C24*'[1]Uniforme Apoio'!$BM$9+'Resumo Geral apoio imposto cl'!F24*'[1]Uniforme Apoio'!$BM$10+'Resumo Geral apoio imposto cl'!I24*'[1]Uniforme Apoio'!$BM$11+'Resumo Geral apoio imposto cl'!L24*'[1]Uniforme Apoio'!$BM$12+'Resumo Geral apoio imposto cl'!O24*'[1]Uniforme Apoio'!$BM$13+'Resumo Geral apoio imposto cl'!R24*'[1]Uniforme Apoio'!$BM$14+'Resumo Geral apoio imposto cl'!U24*'[1]Uniforme Apoio'!$BM$15+'Resumo Geral apoio imposto cl'!X24*'[1]Uniforme Apoio'!$BM$17+AA24*'[1]Uniforme Apoio'!$BM$16+'Resumo Geral apoio imposto cl'!AD24*'[1]Uniforme Apoio'!$BM$18+'Resumo Geral apoio imposto cl'!AG24*'[1]Uniforme Apoio'!$BM$19+'Resumo Geral apoio imposto cl'!AJ24*'[1]Uniforme Apoio'!$BM$20+'Resumo Geral apoio imposto cl'!AM24*'[1]Uniforme Apoio'!$BM$21+'Resumo Geral apoio imposto cl'!AP24*'[1]Uniforme Apoio'!$BM$22+'Resumo Geral apoio imposto cl'!AS24*'[1]Uniforme Apoio'!$BM$23+'Resumo Geral apoio imposto cl'!AV24*'[1]Uniforme Apoio'!$BM$24+'Resumo Geral apoio imposto cl'!AY24*'[1]Uniforme Apoio'!$BM$25+'Resumo Geral apoio imposto cl'!BB24*'[1]Uniforme Apoio'!$BM$26+BE24*'[1]Uniforme Apoio'!$BM$27+'Resumo Geral apoio imposto cl'!BH24*'[1]Uniforme Apoio'!$BM$28+'Resumo Geral apoio imposto cl'!BK24*'[1]Uniforme Apoio'!$BM$29+'Resumo Geral apoio imposto cl'!BN24*'[1]Uniforme Apoio'!$BM$30+'Resumo Geral apoio imposto cl'!BQ24*'[1]Uniforme Apoio'!$BM$30+'Resumo Geral apoio imposto cl'!BT24*'[1]Uniforme Apoio'!$BM$30+'Resumo Geral apoio imposto cl'!BW24*'[1]Uniforme Apoio'!$BM$31+'Resumo Geral apoio imposto cl'!BZ24*'[1]Uniforme Apoio'!$BM$31+'Resumo Geral apoio imposto cl'!CC24*'[1]Uniforme Apoio'!$BM$32+'Resumo Geral apoio imposto cl'!CF24*'[1]Uniforme Apoio'!$BM$33+'Resumo Geral apoio imposto cl'!CI24*'[1]Uniforme Apoio'!$BM$34+'Resumo Geral apoio imposto cl'!CL24*'[1]Uniforme Apoio'!$BM$35+'Resumo Geral apoio imposto cl'!CO24*'[1]Uniforme Apoio'!$BM$36+'Resumo Geral apoio imposto cl'!CR24*'[1]Uniforme Apoio'!$BM$37+'Resumo Geral apoio imposto cl'!CU24*'[1]Uniforme Apoio'!$BM$38+'Resumo Geral apoio imposto cl'!CX24*'[1]Uniforme Apoio'!$BM$39+'Resumo Geral apoio imposto cl'!DA24*'[1]Uniforme Apoio'!$BM$40</f>
        <v>342.72</v>
      </c>
      <c r="DY24" s="19"/>
      <c r="DZ24" s="19">
        <f>AP24*'[1]Equipamentos Jardinagem'!$H$7</f>
        <v>0</v>
      </c>
      <c r="EA24" s="19"/>
      <c r="EB24" s="19">
        <f t="shared" si="43"/>
        <v>342.72</v>
      </c>
      <c r="EC24" s="19">
        <f t="shared" si="44"/>
        <v>1070.6506375727274</v>
      </c>
      <c r="ED24" s="19">
        <f t="shared" si="19"/>
        <v>80.298797817954537</v>
      </c>
      <c r="EE24" s="19">
        <f t="shared" si="20"/>
        <v>53.532531878636362</v>
      </c>
      <c r="EF24" s="19">
        <f t="shared" si="21"/>
        <v>10.706506375727272</v>
      </c>
      <c r="EG24" s="19">
        <f t="shared" si="22"/>
        <v>133.83132969659093</v>
      </c>
      <c r="EH24" s="19">
        <f t="shared" si="23"/>
        <v>428.2602550290909</v>
      </c>
      <c r="EI24" s="19">
        <f t="shared" si="24"/>
        <v>160.59759563590907</v>
      </c>
      <c r="EJ24" s="19">
        <f t="shared" si="25"/>
        <v>32.119519127181817</v>
      </c>
      <c r="EK24" s="19">
        <f t="shared" si="45"/>
        <v>1969.997173133818</v>
      </c>
      <c r="EL24" s="19">
        <f t="shared" si="46"/>
        <v>445.92599054904093</v>
      </c>
      <c r="EM24" s="19">
        <f t="shared" si="47"/>
        <v>148.82043862260909</v>
      </c>
      <c r="EN24" s="19">
        <f t="shared" si="48"/>
        <v>218.94805538362272</v>
      </c>
      <c r="EO24" s="19">
        <f t="shared" si="49"/>
        <v>813.69448455527277</v>
      </c>
      <c r="EP24" s="19">
        <f t="shared" si="50"/>
        <v>6.9592291442227268</v>
      </c>
      <c r="EQ24" s="19">
        <f t="shared" si="51"/>
        <v>2.6766265939318181</v>
      </c>
      <c r="ER24" s="19">
        <f t="shared" si="52"/>
        <v>9.6358557381545449</v>
      </c>
      <c r="ES24" s="19">
        <f t="shared" si="53"/>
        <v>40.149398908977268</v>
      </c>
      <c r="ET24" s="19">
        <f t="shared" si="54"/>
        <v>3.2119519127181815</v>
      </c>
      <c r="EU24" s="19">
        <f t="shared" si="55"/>
        <v>1.6059759563590907</v>
      </c>
      <c r="EV24" s="19">
        <f t="shared" si="56"/>
        <v>18.736386157522727</v>
      </c>
      <c r="EW24" s="19">
        <f t="shared" si="57"/>
        <v>6.9592291442227268</v>
      </c>
      <c r="EX24" s="19">
        <f t="shared" si="58"/>
        <v>230.18988707813634</v>
      </c>
      <c r="EY24" s="19">
        <f t="shared" si="59"/>
        <v>9.100530419368182</v>
      </c>
      <c r="EZ24" s="19">
        <f t="shared" si="60"/>
        <v>309.95335957730452</v>
      </c>
      <c r="FA24" s="19">
        <f t="shared" si="61"/>
        <v>445.92599054904093</v>
      </c>
      <c r="FB24" s="19">
        <f t="shared" si="62"/>
        <v>74.410219311304544</v>
      </c>
      <c r="FC24" s="19">
        <f t="shared" si="63"/>
        <v>44.967326778054542</v>
      </c>
      <c r="FD24" s="19">
        <f t="shared" si="64"/>
        <v>17.665735519950001</v>
      </c>
      <c r="FE24" s="19">
        <f t="shared" si="65"/>
        <v>0</v>
      </c>
      <c r="FF24" s="19">
        <f t="shared" si="66"/>
        <v>214.66545283333181</v>
      </c>
      <c r="FG24" s="19">
        <f t="shared" si="67"/>
        <v>797.63472499168165</v>
      </c>
      <c r="FH24" s="19">
        <f t="shared" si="26"/>
        <v>3900.9155979962316</v>
      </c>
      <c r="FI24" s="19">
        <f t="shared" si="27"/>
        <v>11061.779185859868</v>
      </c>
      <c r="FJ24" s="19">
        <f t="shared" si="68"/>
        <v>825.08</v>
      </c>
      <c r="FK24" s="144">
        <f t="shared" si="28"/>
        <v>5</v>
      </c>
      <c r="FL24" s="144">
        <f t="shared" si="29"/>
        <v>14.25</v>
      </c>
      <c r="FM24" s="20">
        <f t="shared" si="30"/>
        <v>5.8309037900874632</v>
      </c>
      <c r="FN24" s="19">
        <f t="shared" si="69"/>
        <v>727.10782424838874</v>
      </c>
      <c r="FO24" s="20">
        <f t="shared" si="31"/>
        <v>8.8629737609329435</v>
      </c>
      <c r="FP24" s="19">
        <f t="shared" si="70"/>
        <v>1105.2038928575507</v>
      </c>
      <c r="FQ24" s="20">
        <f t="shared" si="32"/>
        <v>1.9241982507288626</v>
      </c>
      <c r="FR24" s="19">
        <f t="shared" si="71"/>
        <v>239.94558200196826</v>
      </c>
      <c r="FS24" s="19">
        <f t="shared" si="72"/>
        <v>583.04</v>
      </c>
      <c r="FT24" s="19">
        <f t="shared" si="73"/>
        <v>3480.3772991079077</v>
      </c>
      <c r="FU24" s="145">
        <f t="shared" si="74"/>
        <v>14542.156484967776</v>
      </c>
    </row>
    <row r="25" spans="1:177" ht="15" customHeight="1">
      <c r="A25" s="146" t="str">
        <f>[1]CCT!D32</f>
        <v>Settaspoc</v>
      </c>
      <c r="B25" s="147" t="str">
        <f>[1]CCT!C32</f>
        <v>Governador Valadares</v>
      </c>
      <c r="C25" s="141"/>
      <c r="D25" s="151"/>
      <c r="E25" s="17"/>
      <c r="F25" s="18"/>
      <c r="G25" s="151"/>
      <c r="H25" s="17"/>
      <c r="I25" s="18"/>
      <c r="J25" s="151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8"/>
      <c r="V25" s="151"/>
      <c r="W25" s="17"/>
      <c r="X25" s="18"/>
      <c r="Y25" s="151"/>
      <c r="Z25" s="17"/>
      <c r="AA25" s="17"/>
      <c r="AB25" s="17"/>
      <c r="AC25" s="17"/>
      <c r="AD25" s="17"/>
      <c r="AE25" s="17"/>
      <c r="AF25" s="17"/>
      <c r="AG25" s="18"/>
      <c r="AH25" s="17"/>
      <c r="AI25" s="17"/>
      <c r="AJ25" s="17"/>
      <c r="AK25" s="17"/>
      <c r="AL25" s="17"/>
      <c r="AM25" s="18"/>
      <c r="AN25" s="151"/>
      <c r="AO25" s="17"/>
      <c r="AP25" s="17"/>
      <c r="AQ25" s="17"/>
      <c r="AR25" s="17"/>
      <c r="AS25" s="17"/>
      <c r="AT25" s="17"/>
      <c r="AU25" s="17"/>
      <c r="AV25" s="152"/>
      <c r="AW25" s="151"/>
      <c r="AX25" s="17"/>
      <c r="AY25" s="17"/>
      <c r="AZ25" s="17"/>
      <c r="BA25" s="17"/>
      <c r="BB25" s="141"/>
      <c r="BC25" s="17"/>
      <c r="BD25" s="17"/>
      <c r="BE25" s="152"/>
      <c r="BF25" s="151"/>
      <c r="BG25" s="17"/>
      <c r="BH25" s="17"/>
      <c r="BI25" s="17"/>
      <c r="BJ25" s="17"/>
      <c r="BK25" s="17"/>
      <c r="BL25" s="17"/>
      <c r="BM25" s="17"/>
      <c r="BN25" s="18"/>
      <c r="BO25" s="17"/>
      <c r="BP25" s="17"/>
      <c r="BQ25" s="18"/>
      <c r="BR25" s="17"/>
      <c r="BS25" s="17"/>
      <c r="BT25" s="18"/>
      <c r="BU25" s="17"/>
      <c r="BV25" s="17"/>
      <c r="BW25" s="18"/>
      <c r="BX25" s="17"/>
      <c r="BY25" s="17"/>
      <c r="BZ25" s="153"/>
      <c r="CA25" s="151"/>
      <c r="CB25" s="17"/>
      <c r="CC25" s="17"/>
      <c r="CD25" s="17"/>
      <c r="CE25" s="17"/>
      <c r="CF25" s="152"/>
      <c r="CG25" s="151"/>
      <c r="CH25" s="17"/>
      <c r="CI25" s="17"/>
      <c r="CJ25" s="17"/>
      <c r="CK25" s="17"/>
      <c r="CL25" s="152"/>
      <c r="CM25" s="151"/>
      <c r="CN25" s="17"/>
      <c r="CO25" s="17"/>
      <c r="CP25" s="17"/>
      <c r="CQ25" s="17"/>
      <c r="CR25" s="141">
        <f>[1]CCT!BP32</f>
        <v>1</v>
      </c>
      <c r="CS25" s="17">
        <f>[1]CCT!BO32</f>
        <v>2180.8200000000002</v>
      </c>
      <c r="CT25" s="17">
        <f>CR25*CS25</f>
        <v>2180.8200000000002</v>
      </c>
      <c r="CU25" s="17"/>
      <c r="CV25" s="17"/>
      <c r="CW25" s="17"/>
      <c r="CX25" s="17"/>
      <c r="CY25" s="17"/>
      <c r="CZ25" s="17"/>
      <c r="DA25" s="152"/>
      <c r="DB25" s="151"/>
      <c r="DC25" s="17"/>
      <c r="DD25" s="143">
        <f t="shared" si="36"/>
        <v>1</v>
      </c>
      <c r="DE25" s="19">
        <f t="shared" si="37"/>
        <v>2180.8200000000002</v>
      </c>
      <c r="DF25" s="19"/>
      <c r="DG25" s="19"/>
      <c r="DH25" s="19">
        <f t="shared" si="15"/>
        <v>0</v>
      </c>
      <c r="DI25" s="19"/>
      <c r="DJ25" s="19">
        <f t="shared" si="38"/>
        <v>0</v>
      </c>
      <c r="DK25" s="19">
        <f t="shared" si="39"/>
        <v>0</v>
      </c>
      <c r="DL25" s="19"/>
      <c r="DM25" s="19">
        <f t="shared" si="40"/>
        <v>2180.8200000000002</v>
      </c>
      <c r="DN25" s="19"/>
      <c r="DO25" s="19">
        <f t="shared" si="75"/>
        <v>279</v>
      </c>
      <c r="DP25" s="19">
        <f t="shared" si="16"/>
        <v>0</v>
      </c>
      <c r="DQ25" s="19"/>
      <c r="DR25" s="19">
        <f t="shared" si="41"/>
        <v>3.12</v>
      </c>
      <c r="DS25" s="19">
        <f>VLOOKUP('Resumo Geral apoio imposto cl'!A25,PARAMETROAPOIO,2,FALSE)*DD25</f>
        <v>15.65</v>
      </c>
      <c r="DT25" s="19">
        <f t="shared" si="17"/>
        <v>0</v>
      </c>
      <c r="DU25" s="19">
        <f t="shared" si="18"/>
        <v>0</v>
      </c>
      <c r="DV25" s="19">
        <f>BB25*[1]Parâmetro!$E$147</f>
        <v>0</v>
      </c>
      <c r="DW25" s="19">
        <f t="shared" si="42"/>
        <v>297.77</v>
      </c>
      <c r="DX25" s="19">
        <f>C25*'[1]Uniforme Apoio'!$BM$9+'Resumo Geral apoio imposto cl'!F25*'[1]Uniforme Apoio'!$BM$10+'Resumo Geral apoio imposto cl'!I25*'[1]Uniforme Apoio'!$BM$11+'Resumo Geral apoio imposto cl'!L25*'[1]Uniforme Apoio'!$BM$12+'Resumo Geral apoio imposto cl'!O25*'[1]Uniforme Apoio'!$BM$13+'Resumo Geral apoio imposto cl'!R25*'[1]Uniforme Apoio'!$BM$14+'Resumo Geral apoio imposto cl'!U25*'[1]Uniforme Apoio'!$BM$15+'Resumo Geral apoio imposto cl'!X25*'[1]Uniforme Apoio'!$BM$17+AA25*'[1]Uniforme Apoio'!$BM$16+'Resumo Geral apoio imposto cl'!AD25*'[1]Uniforme Apoio'!$BM$18+'Resumo Geral apoio imposto cl'!AG25*'[1]Uniforme Apoio'!$BM$19+'Resumo Geral apoio imposto cl'!AJ25*'[1]Uniforme Apoio'!$BM$20+'Resumo Geral apoio imposto cl'!AM25*'[1]Uniforme Apoio'!$BM$21+'Resumo Geral apoio imposto cl'!AP25*'[1]Uniforme Apoio'!$BM$22+'Resumo Geral apoio imposto cl'!AS25*'[1]Uniforme Apoio'!$BM$23+'Resumo Geral apoio imposto cl'!AV25*'[1]Uniforme Apoio'!$BM$24+'Resumo Geral apoio imposto cl'!AY25*'[1]Uniforme Apoio'!$BM$25+'Resumo Geral apoio imposto cl'!BB25*'[1]Uniforme Apoio'!$BM$26+BE25*'[1]Uniforme Apoio'!$BM$27+'Resumo Geral apoio imposto cl'!BH25*'[1]Uniforme Apoio'!$BM$28+'Resumo Geral apoio imposto cl'!BK25*'[1]Uniforme Apoio'!$BM$29+'Resumo Geral apoio imposto cl'!BN25*'[1]Uniforme Apoio'!$BM$30+'Resumo Geral apoio imposto cl'!BQ25*'[1]Uniforme Apoio'!$BM$30+'Resumo Geral apoio imposto cl'!BT25*'[1]Uniforme Apoio'!$BM$30+'Resumo Geral apoio imposto cl'!BW25*'[1]Uniforme Apoio'!$BM$31+'Resumo Geral apoio imposto cl'!BZ25*'[1]Uniforme Apoio'!$BM$31+'Resumo Geral apoio imposto cl'!CC25*'[1]Uniforme Apoio'!$BM$32+'Resumo Geral apoio imposto cl'!CF25*'[1]Uniforme Apoio'!$BM$33+'Resumo Geral apoio imposto cl'!CI25*'[1]Uniforme Apoio'!$BM$34+'Resumo Geral apoio imposto cl'!CL25*'[1]Uniforme Apoio'!$BM$35+'Resumo Geral apoio imposto cl'!CO25*'[1]Uniforme Apoio'!$BM$36+'Resumo Geral apoio imposto cl'!CR25*'[1]Uniforme Apoio'!$BM$37+'Resumo Geral apoio imposto cl'!CU25*'[1]Uniforme Apoio'!$BM$38+'Resumo Geral apoio imposto cl'!CX25*'[1]Uniforme Apoio'!$BM$39+'Resumo Geral apoio imposto cl'!DA25*'[1]Uniforme Apoio'!$BM$40</f>
        <v>35.9</v>
      </c>
      <c r="DY25" s="19"/>
      <c r="DZ25" s="19">
        <f>AP25*'[1]Equipamentos Jardinagem'!$H$7</f>
        <v>0</v>
      </c>
      <c r="EA25" s="19"/>
      <c r="EB25" s="19">
        <f t="shared" si="43"/>
        <v>35.9</v>
      </c>
      <c r="EC25" s="19">
        <f t="shared" si="44"/>
        <v>436.16400000000004</v>
      </c>
      <c r="ED25" s="19">
        <f t="shared" si="19"/>
        <v>32.712299999999999</v>
      </c>
      <c r="EE25" s="19">
        <f t="shared" si="20"/>
        <v>21.808200000000003</v>
      </c>
      <c r="EF25" s="19">
        <f t="shared" si="21"/>
        <v>4.3616400000000004</v>
      </c>
      <c r="EG25" s="19">
        <f t="shared" si="22"/>
        <v>54.520500000000006</v>
      </c>
      <c r="EH25" s="19">
        <f t="shared" si="23"/>
        <v>174.46560000000002</v>
      </c>
      <c r="EI25" s="19">
        <f t="shared" si="24"/>
        <v>65.424599999999998</v>
      </c>
      <c r="EJ25" s="19">
        <f t="shared" si="25"/>
        <v>13.084920000000002</v>
      </c>
      <c r="EK25" s="19">
        <f t="shared" si="45"/>
        <v>802.54176000000007</v>
      </c>
      <c r="EL25" s="19">
        <f t="shared" si="46"/>
        <v>181.662306</v>
      </c>
      <c r="EM25" s="19">
        <f t="shared" si="47"/>
        <v>60.626795999999999</v>
      </c>
      <c r="EN25" s="19">
        <f t="shared" si="48"/>
        <v>89.195537999999999</v>
      </c>
      <c r="EO25" s="19">
        <f t="shared" si="49"/>
        <v>331.48464000000001</v>
      </c>
      <c r="EP25" s="19">
        <f t="shared" si="50"/>
        <v>2.8350659999999999</v>
      </c>
      <c r="EQ25" s="19">
        <f t="shared" si="51"/>
        <v>1.0904100000000001</v>
      </c>
      <c r="ER25" s="19">
        <f t="shared" si="52"/>
        <v>3.9254759999999997</v>
      </c>
      <c r="ES25" s="19">
        <f t="shared" si="53"/>
        <v>16.35615</v>
      </c>
      <c r="ET25" s="19">
        <f t="shared" si="54"/>
        <v>1.308492</v>
      </c>
      <c r="EU25" s="19">
        <f t="shared" si="55"/>
        <v>0.65424599999999999</v>
      </c>
      <c r="EV25" s="19">
        <f t="shared" si="56"/>
        <v>7.6328700000000005</v>
      </c>
      <c r="EW25" s="19">
        <f t="shared" si="57"/>
        <v>2.8350659999999999</v>
      </c>
      <c r="EX25" s="19">
        <f t="shared" si="58"/>
        <v>93.775260000000003</v>
      </c>
      <c r="EY25" s="19">
        <f t="shared" si="59"/>
        <v>3.7073939999999999</v>
      </c>
      <c r="EZ25" s="19">
        <f t="shared" si="60"/>
        <v>126.26947799999999</v>
      </c>
      <c r="FA25" s="19">
        <f t="shared" si="61"/>
        <v>181.662306</v>
      </c>
      <c r="FB25" s="19">
        <f t="shared" si="62"/>
        <v>30.313397999999999</v>
      </c>
      <c r="FC25" s="19">
        <f t="shared" si="63"/>
        <v>18.318888000000001</v>
      </c>
      <c r="FD25" s="19">
        <f t="shared" si="64"/>
        <v>7.1967060000000007</v>
      </c>
      <c r="FE25" s="19">
        <f t="shared" si="65"/>
        <v>0</v>
      </c>
      <c r="FF25" s="19">
        <f t="shared" si="66"/>
        <v>87.450881999999993</v>
      </c>
      <c r="FG25" s="19">
        <f t="shared" si="67"/>
        <v>324.94218000000001</v>
      </c>
      <c r="FH25" s="19">
        <f t="shared" si="26"/>
        <v>1589.163534</v>
      </c>
      <c r="FI25" s="19">
        <f t="shared" si="27"/>
        <v>4103.653534</v>
      </c>
      <c r="FJ25" s="19">
        <f t="shared" si="68"/>
        <v>206.27</v>
      </c>
      <c r="FK25" s="144">
        <f t="shared" si="28"/>
        <v>5</v>
      </c>
      <c r="FL25" s="144">
        <f t="shared" si="29"/>
        <v>14.25</v>
      </c>
      <c r="FM25" s="20">
        <f t="shared" si="30"/>
        <v>5.8309037900874632</v>
      </c>
      <c r="FN25" s="19">
        <f t="shared" si="69"/>
        <v>259.80662005830908</v>
      </c>
      <c r="FO25" s="20">
        <f t="shared" si="31"/>
        <v>8.8629737609329435</v>
      </c>
      <c r="FP25" s="19">
        <f t="shared" si="70"/>
        <v>394.90606248862974</v>
      </c>
      <c r="FQ25" s="20">
        <f t="shared" si="32"/>
        <v>1.9241982507288626</v>
      </c>
      <c r="FR25" s="19">
        <f t="shared" si="71"/>
        <v>85.736184619241982</v>
      </c>
      <c r="FS25" s="19">
        <f t="shared" si="72"/>
        <v>145.76</v>
      </c>
      <c r="FT25" s="19">
        <f t="shared" si="73"/>
        <v>1092.4788671661809</v>
      </c>
      <c r="FU25" s="145">
        <f t="shared" si="74"/>
        <v>5196.1324011661809</v>
      </c>
    </row>
    <row r="26" spans="1:177" ht="15" customHeight="1">
      <c r="A26" s="182" t="str">
        <f>[1]CCT!D33</f>
        <v>Rodoviários de Governador Valadares + SEAC-MG</v>
      </c>
      <c r="B26" s="183" t="str">
        <f>[1]CCT!C33</f>
        <v>Governador Valadares</v>
      </c>
      <c r="C26" s="141"/>
      <c r="D26" s="151"/>
      <c r="E26" s="17">
        <f t="shared" si="0"/>
        <v>0</v>
      </c>
      <c r="F26" s="18"/>
      <c r="G26" s="151"/>
      <c r="H26" s="17">
        <f t="shared" si="33"/>
        <v>0</v>
      </c>
      <c r="I26" s="18"/>
      <c r="J26" s="151"/>
      <c r="K26" s="17">
        <f t="shared" si="34"/>
        <v>0</v>
      </c>
      <c r="L26" s="17"/>
      <c r="M26" s="17"/>
      <c r="N26" s="17"/>
      <c r="O26" s="17"/>
      <c r="P26" s="17"/>
      <c r="Q26" s="17"/>
      <c r="R26" s="17"/>
      <c r="S26" s="17"/>
      <c r="T26" s="17"/>
      <c r="U26" s="18"/>
      <c r="V26" s="151"/>
      <c r="W26" s="17">
        <f t="shared" si="1"/>
        <v>0</v>
      </c>
      <c r="X26" s="18"/>
      <c r="Y26" s="151"/>
      <c r="Z26" s="17">
        <f t="shared" si="2"/>
        <v>0</v>
      </c>
      <c r="AA26" s="17"/>
      <c r="AB26" s="17"/>
      <c r="AC26" s="17"/>
      <c r="AD26" s="17"/>
      <c r="AE26" s="17"/>
      <c r="AF26" s="17"/>
      <c r="AG26" s="18"/>
      <c r="AH26" s="17"/>
      <c r="AI26" s="17">
        <f t="shared" si="3"/>
        <v>0</v>
      </c>
      <c r="AJ26" s="17"/>
      <c r="AK26" s="17"/>
      <c r="AL26" s="17"/>
      <c r="AM26" s="18"/>
      <c r="AN26" s="151"/>
      <c r="AO26" s="17">
        <f t="shared" si="4"/>
        <v>0</v>
      </c>
      <c r="AP26" s="17"/>
      <c r="AQ26" s="17"/>
      <c r="AR26" s="17"/>
      <c r="AS26" s="17"/>
      <c r="AT26" s="17"/>
      <c r="AU26" s="17"/>
      <c r="AV26" s="152"/>
      <c r="AW26" s="151"/>
      <c r="AX26" s="17">
        <f t="shared" si="5"/>
        <v>0</v>
      </c>
      <c r="AY26" s="17"/>
      <c r="AZ26" s="17"/>
      <c r="BA26" s="17"/>
      <c r="BB26" s="141">
        <f>[1]CCT!AN33</f>
        <v>3</v>
      </c>
      <c r="BC26" s="17">
        <f>[1]CCT!AM33</f>
        <v>2507.27</v>
      </c>
      <c r="BD26" s="17">
        <f>BB26*BC26</f>
        <v>7521.8099999999995</v>
      </c>
      <c r="BE26" s="152"/>
      <c r="BF26" s="151"/>
      <c r="BG26" s="17">
        <f t="shared" si="6"/>
        <v>0</v>
      </c>
      <c r="BH26" s="17"/>
      <c r="BI26" s="17"/>
      <c r="BJ26" s="17"/>
      <c r="BK26" s="17"/>
      <c r="BL26" s="17"/>
      <c r="BM26" s="17"/>
      <c r="BN26" s="18"/>
      <c r="BO26" s="17"/>
      <c r="BP26" s="17">
        <f t="shared" si="7"/>
        <v>0</v>
      </c>
      <c r="BQ26" s="18"/>
      <c r="BR26" s="17"/>
      <c r="BS26" s="17">
        <f t="shared" si="8"/>
        <v>0</v>
      </c>
      <c r="BT26" s="18"/>
      <c r="BU26" s="17"/>
      <c r="BV26" s="17">
        <f t="shared" si="9"/>
        <v>0</v>
      </c>
      <c r="BW26" s="18"/>
      <c r="BX26" s="17"/>
      <c r="BY26" s="17">
        <f t="shared" si="10"/>
        <v>0</v>
      </c>
      <c r="BZ26" s="153"/>
      <c r="CA26" s="151"/>
      <c r="CB26" s="17">
        <f>BZ26*CA26</f>
        <v>0</v>
      </c>
      <c r="CC26" s="17"/>
      <c r="CD26" s="17"/>
      <c r="CE26" s="17"/>
      <c r="CF26" s="152"/>
      <c r="CG26" s="151"/>
      <c r="CH26" s="17">
        <f t="shared" si="12"/>
        <v>0</v>
      </c>
      <c r="CI26" s="17"/>
      <c r="CJ26" s="17"/>
      <c r="CK26" s="17"/>
      <c r="CL26" s="152"/>
      <c r="CM26" s="151"/>
      <c r="CN26" s="17">
        <f t="shared" si="13"/>
        <v>0</v>
      </c>
      <c r="CO26" s="17"/>
      <c r="CP26" s="17"/>
      <c r="CQ26" s="17"/>
      <c r="CR26" s="141"/>
      <c r="CS26" s="17"/>
      <c r="CT26" s="17">
        <f t="shared" si="77"/>
        <v>0</v>
      </c>
      <c r="CU26" s="17"/>
      <c r="CV26" s="17"/>
      <c r="CW26" s="17"/>
      <c r="CX26" s="17"/>
      <c r="CY26" s="17"/>
      <c r="CZ26" s="17"/>
      <c r="DA26" s="152"/>
      <c r="DB26" s="151"/>
      <c r="DC26" s="17">
        <f t="shared" si="14"/>
        <v>0</v>
      </c>
      <c r="DD26" s="143">
        <f t="shared" si="36"/>
        <v>3</v>
      </c>
      <c r="DE26" s="19">
        <f t="shared" si="37"/>
        <v>7521.8099999999995</v>
      </c>
      <c r="DF26" s="19"/>
      <c r="DG26" s="19"/>
      <c r="DH26" s="19">
        <f t="shared" si="15"/>
        <v>0</v>
      </c>
      <c r="DI26" s="19"/>
      <c r="DJ26" s="19">
        <f t="shared" si="38"/>
        <v>0</v>
      </c>
      <c r="DK26" s="19">
        <f t="shared" si="39"/>
        <v>0</v>
      </c>
      <c r="DL26" s="19"/>
      <c r="DM26" s="19">
        <f t="shared" si="40"/>
        <v>7521.8099999999995</v>
      </c>
      <c r="DN26" s="19"/>
      <c r="DO26" s="19">
        <f t="shared" si="75"/>
        <v>837</v>
      </c>
      <c r="DP26" s="19">
        <f>(VLOOKUP(B26,VT_INCLUSOMOTORISTAS,4,FALSE)*2*20*DD26)-(IF(DE26*6%&lt;=(VLOOKUP(B26,VT_INCLUSOMOTORISTAS,4,FALSE)*2*20*DD26),DE26*6%,(VLOOKUP(B26,VT_INCLUSOMOTORISTAS,4,FALSE)*2*20*DD26)))</f>
        <v>0</v>
      </c>
      <c r="DQ26" s="19"/>
      <c r="DR26" s="19">
        <f t="shared" si="41"/>
        <v>9.36</v>
      </c>
      <c r="DS26" s="19">
        <f>VLOOKUP('Resumo Geral apoio imposto cl'!A26,PARAMETROAPOIO,2,FALSE)*DD26</f>
        <v>0</v>
      </c>
      <c r="DT26" s="19">
        <f t="shared" si="17"/>
        <v>0</v>
      </c>
      <c r="DU26" s="19">
        <f t="shared" si="18"/>
        <v>0</v>
      </c>
      <c r="DV26" s="19">
        <f>BB26*[1]Parâmetro!$E$147</f>
        <v>742.26</v>
      </c>
      <c r="DW26" s="19">
        <f t="shared" si="42"/>
        <v>1588.62</v>
      </c>
      <c r="DX26" s="19">
        <f>C26*'[1]Uniforme Apoio'!$BM$9+'Resumo Geral apoio imposto cl'!F26*'[1]Uniforme Apoio'!$BM$10+'Resumo Geral apoio imposto cl'!I26*'[1]Uniforme Apoio'!$BM$11+'Resumo Geral apoio imposto cl'!L26*'[1]Uniforme Apoio'!$BM$12+'Resumo Geral apoio imposto cl'!O26*'[1]Uniforme Apoio'!$BM$13+'Resumo Geral apoio imposto cl'!R26*'[1]Uniforme Apoio'!$BM$14+'Resumo Geral apoio imposto cl'!U26*'[1]Uniforme Apoio'!$BM$15+'Resumo Geral apoio imposto cl'!X26*'[1]Uniforme Apoio'!$BM$17+AA26*'[1]Uniforme Apoio'!$BM$16+'Resumo Geral apoio imposto cl'!AD26*'[1]Uniforme Apoio'!$BM$18+'Resumo Geral apoio imposto cl'!AG26*'[1]Uniforme Apoio'!$BM$19+'Resumo Geral apoio imposto cl'!AJ26*'[1]Uniforme Apoio'!$BM$20+'Resumo Geral apoio imposto cl'!AM26*'[1]Uniforme Apoio'!$BM$21+'Resumo Geral apoio imposto cl'!AP26*'[1]Uniforme Apoio'!$BM$22+'Resumo Geral apoio imposto cl'!AS26*'[1]Uniforme Apoio'!$BM$23+'Resumo Geral apoio imposto cl'!AV26*'[1]Uniforme Apoio'!$BM$24+'Resumo Geral apoio imposto cl'!AY26*'[1]Uniforme Apoio'!$BM$25+'Resumo Geral apoio imposto cl'!BB26*'[1]Uniforme Apoio'!$BM$26+BE26*'[1]Uniforme Apoio'!$BM$27+'Resumo Geral apoio imposto cl'!BH26*'[1]Uniforme Apoio'!$BM$28+'Resumo Geral apoio imposto cl'!BK26*'[1]Uniforme Apoio'!$BM$29+'Resumo Geral apoio imposto cl'!BN26*'[1]Uniforme Apoio'!$BM$30+'Resumo Geral apoio imposto cl'!BQ26*'[1]Uniforme Apoio'!$BM$30+'Resumo Geral apoio imposto cl'!BT26*'[1]Uniforme Apoio'!$BM$30+'Resumo Geral apoio imposto cl'!BW26*'[1]Uniforme Apoio'!$BM$31+'Resumo Geral apoio imposto cl'!BZ26*'[1]Uniforme Apoio'!$BM$31+'Resumo Geral apoio imposto cl'!CC26*'[1]Uniforme Apoio'!$BM$32+'Resumo Geral apoio imposto cl'!CF26*'[1]Uniforme Apoio'!$BM$33+'Resumo Geral apoio imposto cl'!CI26*'[1]Uniforme Apoio'!$BM$34+'Resumo Geral apoio imposto cl'!CL26*'[1]Uniforme Apoio'!$BM$35+'Resumo Geral apoio imposto cl'!CO26*'[1]Uniforme Apoio'!$BM$36+'Resumo Geral apoio imposto cl'!CR26*'[1]Uniforme Apoio'!$BM$37+'Resumo Geral apoio imposto cl'!CU26*'[1]Uniforme Apoio'!$BM$38+'Resumo Geral apoio imposto cl'!CX26*'[1]Uniforme Apoio'!$BM$39+'Resumo Geral apoio imposto cl'!DA26*'[1]Uniforme Apoio'!$BM$40</f>
        <v>309.54000000000002</v>
      </c>
      <c r="DY26" s="19"/>
      <c r="DZ26" s="19">
        <f>AP26*'[1]Equipamentos Jardinagem'!$H$7</f>
        <v>0</v>
      </c>
      <c r="EA26" s="19"/>
      <c r="EB26" s="19">
        <f t="shared" si="43"/>
        <v>309.54000000000002</v>
      </c>
      <c r="EC26" s="19">
        <f t="shared" si="44"/>
        <v>1504.3620000000001</v>
      </c>
      <c r="ED26" s="19">
        <f t="shared" si="19"/>
        <v>112.82714999999999</v>
      </c>
      <c r="EE26" s="19">
        <f t="shared" si="20"/>
        <v>75.218099999999993</v>
      </c>
      <c r="EF26" s="19">
        <f t="shared" si="21"/>
        <v>15.043619999999999</v>
      </c>
      <c r="EG26" s="19">
        <f t="shared" si="22"/>
        <v>188.04525000000001</v>
      </c>
      <c r="EH26" s="19">
        <f t="shared" si="23"/>
        <v>601.74479999999994</v>
      </c>
      <c r="EI26" s="19">
        <f t="shared" si="24"/>
        <v>225.65429999999998</v>
      </c>
      <c r="EJ26" s="19">
        <f t="shared" si="25"/>
        <v>45.130859999999998</v>
      </c>
      <c r="EK26" s="19">
        <f t="shared" si="45"/>
        <v>2768.0260800000005</v>
      </c>
      <c r="EL26" s="19">
        <f t="shared" si="46"/>
        <v>626.5667729999999</v>
      </c>
      <c r="EM26" s="19">
        <f t="shared" si="47"/>
        <v>209.10631799999996</v>
      </c>
      <c r="EN26" s="19">
        <f t="shared" si="48"/>
        <v>307.64202899999998</v>
      </c>
      <c r="EO26" s="19">
        <f t="shared" si="49"/>
        <v>1143.3151199999998</v>
      </c>
      <c r="EP26" s="19">
        <f t="shared" si="50"/>
        <v>9.7783529999999992</v>
      </c>
      <c r="EQ26" s="19">
        <f t="shared" si="51"/>
        <v>3.7609049999999997</v>
      </c>
      <c r="ER26" s="19">
        <f t="shared" si="52"/>
        <v>13.539257999999998</v>
      </c>
      <c r="ES26" s="19">
        <f t="shared" si="53"/>
        <v>56.413574999999994</v>
      </c>
      <c r="ET26" s="19">
        <f t="shared" si="54"/>
        <v>4.5130859999999995</v>
      </c>
      <c r="EU26" s="19">
        <f t="shared" si="55"/>
        <v>2.2565429999999997</v>
      </c>
      <c r="EV26" s="19">
        <f t="shared" si="56"/>
        <v>26.326335</v>
      </c>
      <c r="EW26" s="19">
        <f t="shared" si="57"/>
        <v>9.7783529999999992</v>
      </c>
      <c r="EX26" s="19">
        <f t="shared" si="58"/>
        <v>323.43782999999996</v>
      </c>
      <c r="EY26" s="19">
        <f t="shared" si="59"/>
        <v>12.787076999999998</v>
      </c>
      <c r="EZ26" s="19">
        <f t="shared" si="60"/>
        <v>435.51279899999997</v>
      </c>
      <c r="FA26" s="19">
        <f t="shared" si="61"/>
        <v>626.5667729999999</v>
      </c>
      <c r="FB26" s="19">
        <f t="shared" si="62"/>
        <v>104.55315899999998</v>
      </c>
      <c r="FC26" s="19">
        <f t="shared" si="63"/>
        <v>63.183203999999989</v>
      </c>
      <c r="FD26" s="19">
        <f t="shared" si="64"/>
        <v>24.821973</v>
      </c>
      <c r="FE26" s="19">
        <f t="shared" si="65"/>
        <v>0</v>
      </c>
      <c r="FF26" s="19">
        <f t="shared" si="66"/>
        <v>301.62458099999998</v>
      </c>
      <c r="FG26" s="19">
        <f t="shared" si="67"/>
        <v>1120.7496899999996</v>
      </c>
      <c r="FH26" s="19">
        <f t="shared" si="26"/>
        <v>5481.1429469999994</v>
      </c>
      <c r="FI26" s="19">
        <f t="shared" si="27"/>
        <v>14901.112947000001</v>
      </c>
      <c r="FJ26" s="19">
        <f t="shared" si="68"/>
        <v>618.81000000000006</v>
      </c>
      <c r="FK26" s="144">
        <f t="shared" si="28"/>
        <v>5</v>
      </c>
      <c r="FL26" s="144">
        <f t="shared" si="29"/>
        <v>14.25</v>
      </c>
      <c r="FM26" s="20">
        <f t="shared" si="30"/>
        <v>5.8309037900874632</v>
      </c>
      <c r="FN26" s="19">
        <f t="shared" si="69"/>
        <v>930.44915142857144</v>
      </c>
      <c r="FO26" s="20">
        <f t="shared" si="31"/>
        <v>8.8629737609329435</v>
      </c>
      <c r="FP26" s="19">
        <f t="shared" si="70"/>
        <v>1414.2827101714286</v>
      </c>
      <c r="FQ26" s="20">
        <f t="shared" si="32"/>
        <v>1.9241982507288626</v>
      </c>
      <c r="FR26" s="19">
        <f t="shared" si="71"/>
        <v>307.04821997142858</v>
      </c>
      <c r="FS26" s="19">
        <f t="shared" si="72"/>
        <v>437.28</v>
      </c>
      <c r="FT26" s="19">
        <f t="shared" si="73"/>
        <v>3707.8700815714283</v>
      </c>
      <c r="FU26" s="145">
        <f t="shared" si="74"/>
        <v>18608.983028571431</v>
      </c>
    </row>
    <row r="27" spans="1:177" ht="15" customHeight="1">
      <c r="A27" s="149" t="str">
        <f>[1]CCT!D34</f>
        <v>Alto Paranaiba</v>
      </c>
      <c r="B27" s="154" t="str">
        <f>[1]CCT!C34</f>
        <v>Ibiá</v>
      </c>
      <c r="C27" s="141"/>
      <c r="D27" s="151"/>
      <c r="E27" s="17"/>
      <c r="F27" s="18"/>
      <c r="G27" s="151"/>
      <c r="H27" s="17"/>
      <c r="I27" s="18"/>
      <c r="J27" s="151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8"/>
      <c r="V27" s="151"/>
      <c r="W27" s="17"/>
      <c r="X27" s="18"/>
      <c r="Y27" s="151"/>
      <c r="Z27" s="17"/>
      <c r="AA27" s="17"/>
      <c r="AB27" s="17"/>
      <c r="AC27" s="17"/>
      <c r="AD27" s="17"/>
      <c r="AE27" s="17"/>
      <c r="AF27" s="17"/>
      <c r="AG27" s="18"/>
      <c r="AH27" s="17"/>
      <c r="AI27" s="17"/>
      <c r="AJ27" s="17"/>
      <c r="AK27" s="17"/>
      <c r="AL27" s="17"/>
      <c r="AM27" s="18"/>
      <c r="AN27" s="151"/>
      <c r="AO27" s="17"/>
      <c r="AP27" s="17"/>
      <c r="AQ27" s="17"/>
      <c r="AR27" s="17"/>
      <c r="AS27" s="17"/>
      <c r="AT27" s="17"/>
      <c r="AU27" s="17"/>
      <c r="AV27" s="152"/>
      <c r="AW27" s="151"/>
      <c r="AX27" s="17"/>
      <c r="AY27" s="17"/>
      <c r="AZ27" s="17"/>
      <c r="BA27" s="17"/>
      <c r="BB27" s="141"/>
      <c r="BC27" s="17"/>
      <c r="BD27" s="17">
        <f>BB27*BC27</f>
        <v>0</v>
      </c>
      <c r="BE27" s="152"/>
      <c r="BF27" s="151"/>
      <c r="BG27" s="17"/>
      <c r="BH27" s="17"/>
      <c r="BI27" s="17"/>
      <c r="BJ27" s="17"/>
      <c r="BK27" s="17"/>
      <c r="BL27" s="17"/>
      <c r="BM27" s="17"/>
      <c r="BN27" s="18">
        <f>[1]CCT!AV34</f>
        <v>1</v>
      </c>
      <c r="BO27" s="17">
        <f>[1]CCT!AU34</f>
        <v>1043.74</v>
      </c>
      <c r="BP27" s="17">
        <f t="shared" si="7"/>
        <v>1043.74</v>
      </c>
      <c r="BQ27" s="18"/>
      <c r="BR27" s="17"/>
      <c r="BS27" s="17"/>
      <c r="BT27" s="18"/>
      <c r="BU27" s="17"/>
      <c r="BV27" s="17"/>
      <c r="BW27" s="18"/>
      <c r="BX27" s="17"/>
      <c r="BY27" s="17"/>
      <c r="BZ27" s="153"/>
      <c r="CA27" s="151"/>
      <c r="CB27" s="17"/>
      <c r="CC27" s="17"/>
      <c r="CD27" s="17"/>
      <c r="CE27" s="17"/>
      <c r="CF27" s="152"/>
      <c r="CG27" s="151"/>
      <c r="CH27" s="17"/>
      <c r="CI27" s="17"/>
      <c r="CJ27" s="17"/>
      <c r="CK27" s="17"/>
      <c r="CL27" s="152"/>
      <c r="CM27" s="151"/>
      <c r="CN27" s="17"/>
      <c r="CO27" s="17"/>
      <c r="CP27" s="17"/>
      <c r="CQ27" s="17"/>
      <c r="CR27" s="141"/>
      <c r="CS27" s="17"/>
      <c r="CT27" s="17">
        <f t="shared" si="77"/>
        <v>0</v>
      </c>
      <c r="CU27" s="17"/>
      <c r="CV27" s="17"/>
      <c r="CW27" s="17"/>
      <c r="CX27" s="17"/>
      <c r="CY27" s="17"/>
      <c r="CZ27" s="17"/>
      <c r="DA27" s="152"/>
      <c r="DB27" s="151"/>
      <c r="DC27" s="17"/>
      <c r="DD27" s="143">
        <f t="shared" si="36"/>
        <v>1</v>
      </c>
      <c r="DE27" s="19">
        <f t="shared" si="37"/>
        <v>1043.74</v>
      </c>
      <c r="DF27" s="19"/>
      <c r="DG27" s="19"/>
      <c r="DH27" s="19">
        <f t="shared" si="15"/>
        <v>0</v>
      </c>
      <c r="DI27" s="19"/>
      <c r="DJ27" s="19">
        <f t="shared" si="38"/>
        <v>94.885454545454536</v>
      </c>
      <c r="DK27" s="19">
        <f t="shared" si="39"/>
        <v>0</v>
      </c>
      <c r="DL27" s="19"/>
      <c r="DM27" s="19">
        <f t="shared" si="40"/>
        <v>1138.6254545454544</v>
      </c>
      <c r="DN27" s="19"/>
      <c r="DO27" s="19">
        <f>(VLOOKUP(A27,PARAMETROAPOIO,6,FALSE))*DD27</f>
        <v>219.02</v>
      </c>
      <c r="DP27" s="19">
        <f t="shared" si="16"/>
        <v>61.375599999999999</v>
      </c>
      <c r="DQ27" s="19"/>
      <c r="DR27" s="19">
        <f t="shared" si="41"/>
        <v>3.12</v>
      </c>
      <c r="DS27" s="19">
        <f>VLOOKUP('Resumo Geral apoio imposto cl'!A27,PARAMETROAPOIO,2,FALSE)*DD27</f>
        <v>19.440000000000001</v>
      </c>
      <c r="DT27" s="19">
        <f t="shared" si="17"/>
        <v>0</v>
      </c>
      <c r="DU27" s="19">
        <f t="shared" si="18"/>
        <v>0</v>
      </c>
      <c r="DV27" s="19">
        <f>BB27*[1]Parâmetro!$E$147</f>
        <v>0</v>
      </c>
      <c r="DW27" s="19">
        <f t="shared" si="42"/>
        <v>302.9556</v>
      </c>
      <c r="DX27" s="19">
        <f>C27*'[1]Uniforme Apoio'!$BM$9+'Resumo Geral apoio imposto cl'!F27*'[1]Uniforme Apoio'!$BM$10+'Resumo Geral apoio imposto cl'!I27*'[1]Uniforme Apoio'!$BM$11+'Resumo Geral apoio imposto cl'!L27*'[1]Uniforme Apoio'!$BM$12+'Resumo Geral apoio imposto cl'!O27*'[1]Uniforme Apoio'!$BM$13+'Resumo Geral apoio imposto cl'!R27*'[1]Uniforme Apoio'!$BM$14+'Resumo Geral apoio imposto cl'!U27*'[1]Uniforme Apoio'!$BM$15+'Resumo Geral apoio imposto cl'!X27*'[1]Uniforme Apoio'!$BM$17+AA27*'[1]Uniforme Apoio'!$BM$16+'Resumo Geral apoio imposto cl'!AD27*'[1]Uniforme Apoio'!$BM$18+'Resumo Geral apoio imposto cl'!AG27*'[1]Uniforme Apoio'!$BM$19+'Resumo Geral apoio imposto cl'!AJ27*'[1]Uniforme Apoio'!$BM$20+'Resumo Geral apoio imposto cl'!AM27*'[1]Uniforme Apoio'!$BM$21+'Resumo Geral apoio imposto cl'!AP27*'[1]Uniforme Apoio'!$BM$22+'Resumo Geral apoio imposto cl'!AS27*'[1]Uniforme Apoio'!$BM$23+'Resumo Geral apoio imposto cl'!AV27*'[1]Uniforme Apoio'!$BM$24+'Resumo Geral apoio imposto cl'!AY27*'[1]Uniforme Apoio'!$BM$25+'Resumo Geral apoio imposto cl'!BB27*'[1]Uniforme Apoio'!$BM$26+BE27*'[1]Uniforme Apoio'!$BM$27+'Resumo Geral apoio imposto cl'!BH27*'[1]Uniforme Apoio'!$BM$28+'Resumo Geral apoio imposto cl'!BK27*'[1]Uniforme Apoio'!$BM$29+'Resumo Geral apoio imposto cl'!BN27*'[1]Uniforme Apoio'!$BM$30+'Resumo Geral apoio imposto cl'!BQ27*'[1]Uniforme Apoio'!$BM$30+'Resumo Geral apoio imposto cl'!BT27*'[1]Uniforme Apoio'!$BM$30+'Resumo Geral apoio imposto cl'!BW27*'[1]Uniforme Apoio'!$BM$31+'Resumo Geral apoio imposto cl'!BZ27*'[1]Uniforme Apoio'!$BM$31+'Resumo Geral apoio imposto cl'!CC27*'[1]Uniforme Apoio'!$BM$32+'Resumo Geral apoio imposto cl'!CF27*'[1]Uniforme Apoio'!$BM$33+'Resumo Geral apoio imposto cl'!CI27*'[1]Uniforme Apoio'!$BM$34+'Resumo Geral apoio imposto cl'!CL27*'[1]Uniforme Apoio'!$BM$35+'Resumo Geral apoio imposto cl'!CO27*'[1]Uniforme Apoio'!$BM$36+'Resumo Geral apoio imposto cl'!CR27*'[1]Uniforme Apoio'!$BM$37+'Resumo Geral apoio imposto cl'!CU27*'[1]Uniforme Apoio'!$BM$38+'Resumo Geral apoio imposto cl'!CX27*'[1]Uniforme Apoio'!$BM$39+'Resumo Geral apoio imposto cl'!DA27*'[1]Uniforme Apoio'!$BM$40</f>
        <v>85.68</v>
      </c>
      <c r="DY27" s="19"/>
      <c r="DZ27" s="19">
        <f>AP27*'[1]Equipamentos Jardinagem'!$H$7</f>
        <v>0</v>
      </c>
      <c r="EA27" s="19"/>
      <c r="EB27" s="19">
        <f t="shared" si="43"/>
        <v>85.68</v>
      </c>
      <c r="EC27" s="19">
        <f t="shared" si="44"/>
        <v>227.72509090909091</v>
      </c>
      <c r="ED27" s="19">
        <f t="shared" si="19"/>
        <v>17.079381818181815</v>
      </c>
      <c r="EE27" s="19">
        <f t="shared" si="20"/>
        <v>11.386254545454545</v>
      </c>
      <c r="EF27" s="19">
        <f t="shared" si="21"/>
        <v>2.2772509090909088</v>
      </c>
      <c r="EG27" s="19">
        <f t="shared" si="22"/>
        <v>28.465636363636364</v>
      </c>
      <c r="EH27" s="19">
        <f t="shared" si="23"/>
        <v>91.090036363636358</v>
      </c>
      <c r="EI27" s="19">
        <f t="shared" si="24"/>
        <v>34.158763636363631</v>
      </c>
      <c r="EJ27" s="19">
        <f t="shared" si="25"/>
        <v>6.8317527272727263</v>
      </c>
      <c r="EK27" s="19">
        <f t="shared" si="45"/>
        <v>419.01416727272721</v>
      </c>
      <c r="EL27" s="19">
        <f t="shared" si="46"/>
        <v>94.847500363636357</v>
      </c>
      <c r="EM27" s="19">
        <f t="shared" si="47"/>
        <v>31.653787636363631</v>
      </c>
      <c r="EN27" s="19">
        <f t="shared" si="48"/>
        <v>46.569781090909082</v>
      </c>
      <c r="EO27" s="19">
        <f t="shared" si="49"/>
        <v>173.07106909090908</v>
      </c>
      <c r="EP27" s="19">
        <f t="shared" si="50"/>
        <v>1.4802130909090907</v>
      </c>
      <c r="EQ27" s="19">
        <f t="shared" si="51"/>
        <v>0.56931272727272719</v>
      </c>
      <c r="ER27" s="19">
        <f t="shared" si="52"/>
        <v>2.0495258181818179</v>
      </c>
      <c r="ES27" s="19">
        <f t="shared" si="53"/>
        <v>8.5396909090909077</v>
      </c>
      <c r="ET27" s="19">
        <f t="shared" si="54"/>
        <v>0.68317527272727263</v>
      </c>
      <c r="EU27" s="19">
        <f t="shared" si="55"/>
        <v>0.34158763636363632</v>
      </c>
      <c r="EV27" s="19">
        <f t="shared" si="56"/>
        <v>3.9851890909090906</v>
      </c>
      <c r="EW27" s="19">
        <f t="shared" si="57"/>
        <v>1.4802130909090907</v>
      </c>
      <c r="EX27" s="19">
        <f t="shared" si="58"/>
        <v>48.960894545454536</v>
      </c>
      <c r="EY27" s="19">
        <f t="shared" si="59"/>
        <v>1.9356632727272725</v>
      </c>
      <c r="EZ27" s="19">
        <f t="shared" si="60"/>
        <v>65.9264138181818</v>
      </c>
      <c r="FA27" s="19">
        <f t="shared" si="61"/>
        <v>94.847500363636357</v>
      </c>
      <c r="FB27" s="19">
        <f t="shared" si="62"/>
        <v>15.826893818181816</v>
      </c>
      <c r="FC27" s="19">
        <f t="shared" si="63"/>
        <v>9.5644538181818159</v>
      </c>
      <c r="FD27" s="19">
        <f t="shared" si="64"/>
        <v>3.7574639999999997</v>
      </c>
      <c r="FE27" s="19">
        <f t="shared" si="65"/>
        <v>0</v>
      </c>
      <c r="FF27" s="19">
        <f t="shared" si="66"/>
        <v>45.658880727272717</v>
      </c>
      <c r="FG27" s="19">
        <f t="shared" si="67"/>
        <v>169.65519272727272</v>
      </c>
      <c r="FH27" s="19">
        <f t="shared" si="26"/>
        <v>829.71636872727265</v>
      </c>
      <c r="FI27" s="19">
        <f t="shared" si="27"/>
        <v>2356.9774232727273</v>
      </c>
      <c r="FJ27" s="19">
        <f t="shared" si="68"/>
        <v>206.27</v>
      </c>
      <c r="FK27" s="144">
        <f t="shared" si="28"/>
        <v>2</v>
      </c>
      <c r="FL27" s="144">
        <f t="shared" si="29"/>
        <v>11.25</v>
      </c>
      <c r="FM27" s="20">
        <f t="shared" si="30"/>
        <v>2.2535211267605644</v>
      </c>
      <c r="FN27" s="19">
        <f t="shared" si="69"/>
        <v>61.0480546089629</v>
      </c>
      <c r="FO27" s="20">
        <f t="shared" si="31"/>
        <v>8.5633802816901436</v>
      </c>
      <c r="FP27" s="19">
        <f t="shared" si="70"/>
        <v>231.982607514059</v>
      </c>
      <c r="FQ27" s="20">
        <f t="shared" si="32"/>
        <v>1.8591549295774654</v>
      </c>
      <c r="FR27" s="19">
        <f t="shared" si="71"/>
        <v>50.364645052394387</v>
      </c>
      <c r="FS27" s="19">
        <f t="shared" si="72"/>
        <v>145.76</v>
      </c>
      <c r="FT27" s="19">
        <f t="shared" si="73"/>
        <v>695.42530717541626</v>
      </c>
      <c r="FU27" s="145">
        <f t="shared" si="74"/>
        <v>3052.4027304481433</v>
      </c>
    </row>
    <row r="28" spans="1:177" ht="15" customHeight="1">
      <c r="A28" s="146" t="str">
        <f>[1]CCT!D35</f>
        <v>Sind - Asseio</v>
      </c>
      <c r="B28" s="148" t="str">
        <f>[1]CCT!C35</f>
        <v>Ibirité</v>
      </c>
      <c r="C28" s="141"/>
      <c r="D28" s="17"/>
      <c r="E28" s="17">
        <f t="shared" si="0"/>
        <v>0</v>
      </c>
      <c r="F28" s="18"/>
      <c r="G28" s="17"/>
      <c r="H28" s="17">
        <f t="shared" si="33"/>
        <v>0</v>
      </c>
      <c r="I28" s="18"/>
      <c r="J28" s="17"/>
      <c r="K28" s="17">
        <f t="shared" si="34"/>
        <v>0</v>
      </c>
      <c r="L28" s="17"/>
      <c r="M28" s="17"/>
      <c r="N28" s="17"/>
      <c r="O28" s="17"/>
      <c r="P28" s="17"/>
      <c r="Q28" s="17"/>
      <c r="R28" s="17"/>
      <c r="S28" s="17"/>
      <c r="T28" s="17"/>
      <c r="U28" s="18"/>
      <c r="V28" s="17"/>
      <c r="W28" s="17">
        <f t="shared" si="1"/>
        <v>0</v>
      </c>
      <c r="X28" s="18"/>
      <c r="Y28" s="17"/>
      <c r="Z28" s="17">
        <f t="shared" si="2"/>
        <v>0</v>
      </c>
      <c r="AA28" s="17"/>
      <c r="AB28" s="17"/>
      <c r="AC28" s="17"/>
      <c r="AD28" s="17"/>
      <c r="AE28" s="17"/>
      <c r="AF28" s="17"/>
      <c r="AG28" s="18"/>
      <c r="AH28" s="17"/>
      <c r="AI28" s="17">
        <f t="shared" si="3"/>
        <v>0</v>
      </c>
      <c r="AJ28" s="17"/>
      <c r="AK28" s="17"/>
      <c r="AL28" s="17"/>
      <c r="AM28" s="18"/>
      <c r="AN28" s="17"/>
      <c r="AO28" s="17">
        <f t="shared" si="4"/>
        <v>0</v>
      </c>
      <c r="AP28" s="17"/>
      <c r="AQ28" s="17"/>
      <c r="AR28" s="17"/>
      <c r="AS28" s="17"/>
      <c r="AT28" s="17"/>
      <c r="AU28" s="17"/>
      <c r="AV28" s="18"/>
      <c r="AW28" s="17"/>
      <c r="AX28" s="17">
        <f t="shared" si="5"/>
        <v>0</v>
      </c>
      <c r="AY28" s="17"/>
      <c r="AZ28" s="17"/>
      <c r="BA28" s="17"/>
      <c r="BB28" s="141"/>
      <c r="BC28" s="17"/>
      <c r="BD28" s="17"/>
      <c r="BE28" s="18"/>
      <c r="BF28" s="17"/>
      <c r="BG28" s="17">
        <f t="shared" si="6"/>
        <v>0</v>
      </c>
      <c r="BH28" s="17"/>
      <c r="BI28" s="17"/>
      <c r="BJ28" s="17"/>
      <c r="BK28" s="17"/>
      <c r="BL28" s="17"/>
      <c r="BM28" s="17"/>
      <c r="BN28" s="18"/>
      <c r="BO28" s="17"/>
      <c r="BP28" s="17">
        <f t="shared" si="7"/>
        <v>0</v>
      </c>
      <c r="BQ28" s="18">
        <f>[1]CCT!AX35</f>
        <v>2</v>
      </c>
      <c r="BR28" s="17">
        <f>[1]CCT!AW35</f>
        <v>1134.79</v>
      </c>
      <c r="BS28" s="17">
        <f t="shared" si="8"/>
        <v>2269.58</v>
      </c>
      <c r="BT28" s="18">
        <f>[1]CCT!AZ35</f>
        <v>2</v>
      </c>
      <c r="BU28" s="17">
        <f>[1]CCT!AY35</f>
        <v>1134.79</v>
      </c>
      <c r="BV28" s="17">
        <f t="shared" si="9"/>
        <v>2269.58</v>
      </c>
      <c r="BW28" s="18"/>
      <c r="BX28" s="17"/>
      <c r="BY28" s="17">
        <f t="shared" si="10"/>
        <v>0</v>
      </c>
      <c r="BZ28" s="142"/>
      <c r="CA28" s="17"/>
      <c r="CB28" s="17">
        <f>BZ28*CA28</f>
        <v>0</v>
      </c>
      <c r="CC28" s="17"/>
      <c r="CD28" s="17"/>
      <c r="CE28" s="17"/>
      <c r="CF28" s="18"/>
      <c r="CG28" s="17"/>
      <c r="CH28" s="17">
        <f t="shared" si="12"/>
        <v>0</v>
      </c>
      <c r="CI28" s="17"/>
      <c r="CJ28" s="17"/>
      <c r="CK28" s="17"/>
      <c r="CL28" s="18"/>
      <c r="CM28" s="17"/>
      <c r="CN28" s="17">
        <f t="shared" si="13"/>
        <v>0</v>
      </c>
      <c r="CO28" s="17"/>
      <c r="CP28" s="17"/>
      <c r="CQ28" s="17"/>
      <c r="CR28" s="141"/>
      <c r="CS28" s="17"/>
      <c r="CT28" s="17">
        <f t="shared" si="77"/>
        <v>0</v>
      </c>
      <c r="CU28" s="17"/>
      <c r="CV28" s="17"/>
      <c r="CW28" s="17"/>
      <c r="CX28" s="17"/>
      <c r="CY28" s="17"/>
      <c r="CZ28" s="17"/>
      <c r="DA28" s="18"/>
      <c r="DB28" s="17"/>
      <c r="DC28" s="17">
        <f t="shared" si="14"/>
        <v>0</v>
      </c>
      <c r="DD28" s="143">
        <f t="shared" si="36"/>
        <v>4</v>
      </c>
      <c r="DE28" s="19">
        <f t="shared" si="37"/>
        <v>4539.16</v>
      </c>
      <c r="DF28" s="19"/>
      <c r="DG28" s="19"/>
      <c r="DH28" s="19">
        <f t="shared" si="15"/>
        <v>328.9188815</v>
      </c>
      <c r="DI28" s="19"/>
      <c r="DJ28" s="19">
        <f t="shared" si="38"/>
        <v>361.37903363636372</v>
      </c>
      <c r="DK28" s="19">
        <f t="shared" si="39"/>
        <v>123.79527272727273</v>
      </c>
      <c r="DL28" s="19"/>
      <c r="DM28" s="19">
        <f t="shared" si="40"/>
        <v>5353.2531878636364</v>
      </c>
      <c r="DN28" s="19"/>
      <c r="DO28" s="19">
        <f>(VLOOKUP(A28,PARAMETROAPOIO,6,FALSE)*20-1)*DD28</f>
        <v>1116</v>
      </c>
      <c r="DP28" s="19">
        <f t="shared" si="16"/>
        <v>223.65039999999999</v>
      </c>
      <c r="DQ28" s="19"/>
      <c r="DR28" s="19">
        <f t="shared" si="41"/>
        <v>12.48</v>
      </c>
      <c r="DS28" s="19">
        <f>VLOOKUP('Resumo Geral apoio imposto cl'!A28,PARAMETROAPOIO,2,FALSE)*DD28</f>
        <v>0</v>
      </c>
      <c r="DT28" s="19">
        <f t="shared" si="17"/>
        <v>164.12</v>
      </c>
      <c r="DU28" s="19">
        <f t="shared" si="18"/>
        <v>33.72</v>
      </c>
      <c r="DV28" s="19">
        <f>BB28*[1]Parâmetro!$E$147</f>
        <v>0</v>
      </c>
      <c r="DW28" s="19">
        <f t="shared" si="42"/>
        <v>1549.9703999999999</v>
      </c>
      <c r="DX28" s="19">
        <f>C28*'[1]Uniforme Apoio'!$BM$9+'Resumo Geral apoio imposto cl'!F28*'[1]Uniforme Apoio'!$BM$10+'Resumo Geral apoio imposto cl'!I28*'[1]Uniforme Apoio'!$BM$11+'Resumo Geral apoio imposto cl'!L28*'[1]Uniforme Apoio'!$BM$12+'Resumo Geral apoio imposto cl'!O28*'[1]Uniforme Apoio'!$BM$13+'Resumo Geral apoio imposto cl'!R28*'[1]Uniforme Apoio'!$BM$14+'Resumo Geral apoio imposto cl'!U28*'[1]Uniforme Apoio'!$BM$15+'Resumo Geral apoio imposto cl'!X28*'[1]Uniforme Apoio'!$BM$17+AA28*'[1]Uniforme Apoio'!$BM$16+'Resumo Geral apoio imposto cl'!AD28*'[1]Uniforme Apoio'!$BM$18+'Resumo Geral apoio imposto cl'!AG28*'[1]Uniforme Apoio'!$BM$19+'Resumo Geral apoio imposto cl'!AJ28*'[1]Uniforme Apoio'!$BM$20+'Resumo Geral apoio imposto cl'!AM28*'[1]Uniforme Apoio'!$BM$21+'Resumo Geral apoio imposto cl'!AP28*'[1]Uniforme Apoio'!$BM$22+'Resumo Geral apoio imposto cl'!AS28*'[1]Uniforme Apoio'!$BM$23+'Resumo Geral apoio imposto cl'!AV28*'[1]Uniforme Apoio'!$BM$24+'Resumo Geral apoio imposto cl'!AY28*'[1]Uniforme Apoio'!$BM$25+'Resumo Geral apoio imposto cl'!BB28*'[1]Uniforme Apoio'!$BM$26+BE28*'[1]Uniforme Apoio'!$BM$27+'Resumo Geral apoio imposto cl'!BH28*'[1]Uniforme Apoio'!$BM$28+'Resumo Geral apoio imposto cl'!BK28*'[1]Uniforme Apoio'!$BM$29+'Resumo Geral apoio imposto cl'!BN28*'[1]Uniforme Apoio'!$BM$30+'Resumo Geral apoio imposto cl'!BQ28*'[1]Uniforme Apoio'!$BM$30+'Resumo Geral apoio imposto cl'!BT28*'[1]Uniforme Apoio'!$BM$30+'Resumo Geral apoio imposto cl'!BW28*'[1]Uniforme Apoio'!$BM$31+'Resumo Geral apoio imposto cl'!BZ28*'[1]Uniforme Apoio'!$BM$31+'Resumo Geral apoio imposto cl'!CC28*'[1]Uniforme Apoio'!$BM$32+'Resumo Geral apoio imposto cl'!CF28*'[1]Uniforme Apoio'!$BM$33+'Resumo Geral apoio imposto cl'!CI28*'[1]Uniforme Apoio'!$BM$34+'Resumo Geral apoio imposto cl'!CL28*'[1]Uniforme Apoio'!$BM$35+'Resumo Geral apoio imposto cl'!CO28*'[1]Uniforme Apoio'!$BM$36+'Resumo Geral apoio imposto cl'!CR28*'[1]Uniforme Apoio'!$BM$37+'Resumo Geral apoio imposto cl'!CU28*'[1]Uniforme Apoio'!$BM$38+'Resumo Geral apoio imposto cl'!CX28*'[1]Uniforme Apoio'!$BM$39+'Resumo Geral apoio imposto cl'!DA28*'[1]Uniforme Apoio'!$BM$40</f>
        <v>342.72</v>
      </c>
      <c r="DY28" s="19"/>
      <c r="DZ28" s="19">
        <f>AP28*'[1]Equipamentos Jardinagem'!$H$7</f>
        <v>0</v>
      </c>
      <c r="EA28" s="19"/>
      <c r="EB28" s="19">
        <f t="shared" si="43"/>
        <v>342.72</v>
      </c>
      <c r="EC28" s="19">
        <f t="shared" si="44"/>
        <v>1070.6506375727274</v>
      </c>
      <c r="ED28" s="19">
        <f t="shared" si="19"/>
        <v>80.298797817954537</v>
      </c>
      <c r="EE28" s="19">
        <f t="shared" si="20"/>
        <v>53.532531878636362</v>
      </c>
      <c r="EF28" s="19">
        <f t="shared" si="21"/>
        <v>10.706506375727272</v>
      </c>
      <c r="EG28" s="19">
        <f t="shared" si="22"/>
        <v>133.83132969659093</v>
      </c>
      <c r="EH28" s="19">
        <f t="shared" si="23"/>
        <v>428.2602550290909</v>
      </c>
      <c r="EI28" s="19">
        <f t="shared" si="24"/>
        <v>160.59759563590907</v>
      </c>
      <c r="EJ28" s="19">
        <f t="shared" si="25"/>
        <v>32.119519127181817</v>
      </c>
      <c r="EK28" s="19">
        <f t="shared" si="45"/>
        <v>1969.997173133818</v>
      </c>
      <c r="EL28" s="19">
        <f t="shared" si="46"/>
        <v>445.92599054904093</v>
      </c>
      <c r="EM28" s="19">
        <f t="shared" si="47"/>
        <v>148.82043862260909</v>
      </c>
      <c r="EN28" s="19">
        <f t="shared" si="48"/>
        <v>218.94805538362272</v>
      </c>
      <c r="EO28" s="19">
        <f t="shared" si="49"/>
        <v>813.69448455527277</v>
      </c>
      <c r="EP28" s="19">
        <f t="shared" si="50"/>
        <v>6.9592291442227268</v>
      </c>
      <c r="EQ28" s="19">
        <f t="shared" si="51"/>
        <v>2.6766265939318181</v>
      </c>
      <c r="ER28" s="19">
        <f t="shared" si="52"/>
        <v>9.6358557381545449</v>
      </c>
      <c r="ES28" s="19">
        <f t="shared" si="53"/>
        <v>40.149398908977268</v>
      </c>
      <c r="ET28" s="19">
        <f t="shared" si="54"/>
        <v>3.2119519127181815</v>
      </c>
      <c r="EU28" s="19">
        <f t="shared" si="55"/>
        <v>1.6059759563590907</v>
      </c>
      <c r="EV28" s="19">
        <f t="shared" si="56"/>
        <v>18.736386157522727</v>
      </c>
      <c r="EW28" s="19">
        <f t="shared" si="57"/>
        <v>6.9592291442227268</v>
      </c>
      <c r="EX28" s="19">
        <f t="shared" si="58"/>
        <v>230.18988707813634</v>
      </c>
      <c r="EY28" s="19">
        <f t="shared" si="59"/>
        <v>9.100530419368182</v>
      </c>
      <c r="EZ28" s="19">
        <f t="shared" si="60"/>
        <v>309.95335957730452</v>
      </c>
      <c r="FA28" s="19">
        <f t="shared" si="61"/>
        <v>445.92599054904093</v>
      </c>
      <c r="FB28" s="19">
        <f t="shared" si="62"/>
        <v>74.410219311304544</v>
      </c>
      <c r="FC28" s="19">
        <f t="shared" si="63"/>
        <v>44.967326778054542</v>
      </c>
      <c r="FD28" s="19">
        <f t="shared" si="64"/>
        <v>17.665735519950001</v>
      </c>
      <c r="FE28" s="19">
        <f t="shared" si="65"/>
        <v>0</v>
      </c>
      <c r="FF28" s="19">
        <f t="shared" si="66"/>
        <v>214.66545283333181</v>
      </c>
      <c r="FG28" s="19">
        <f t="shared" si="67"/>
        <v>797.63472499168165</v>
      </c>
      <c r="FH28" s="19">
        <f t="shared" si="26"/>
        <v>3900.9155979962316</v>
      </c>
      <c r="FI28" s="19">
        <f t="shared" si="27"/>
        <v>11146.859185859868</v>
      </c>
      <c r="FJ28" s="19">
        <f t="shared" si="68"/>
        <v>825.08</v>
      </c>
      <c r="FK28" s="144">
        <f t="shared" si="28"/>
        <v>2</v>
      </c>
      <c r="FL28" s="144">
        <f t="shared" si="29"/>
        <v>11.25</v>
      </c>
      <c r="FM28" s="20">
        <f t="shared" si="30"/>
        <v>2.2535211267605644</v>
      </c>
      <c r="FN28" s="19">
        <f t="shared" si="69"/>
        <v>282.92910841374368</v>
      </c>
      <c r="FO28" s="20">
        <f t="shared" si="31"/>
        <v>8.5633802816901436</v>
      </c>
      <c r="FP28" s="19">
        <f t="shared" si="70"/>
        <v>1075.1306119722258</v>
      </c>
      <c r="FQ28" s="20">
        <f t="shared" si="32"/>
        <v>1.8591549295774654</v>
      </c>
      <c r="FR28" s="19">
        <f t="shared" si="71"/>
        <v>233.41651444133851</v>
      </c>
      <c r="FS28" s="19">
        <f t="shared" si="72"/>
        <v>583.04</v>
      </c>
      <c r="FT28" s="19">
        <f t="shared" si="73"/>
        <v>2999.5962348273083</v>
      </c>
      <c r="FU28" s="145">
        <f t="shared" si="74"/>
        <v>14146.455420687176</v>
      </c>
    </row>
    <row r="29" spans="1:177" ht="15" customHeight="1">
      <c r="A29" s="149" t="str">
        <f>[1]CCT!D36</f>
        <v>SECI</v>
      </c>
      <c r="B29" s="150" t="str">
        <f>[1]CCT!C36</f>
        <v>Ipatinga</v>
      </c>
      <c r="C29" s="141"/>
      <c r="D29" s="17"/>
      <c r="E29" s="17"/>
      <c r="F29" s="18"/>
      <c r="G29" s="17"/>
      <c r="H29" s="17"/>
      <c r="I29" s="18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8"/>
      <c r="V29" s="17"/>
      <c r="W29" s="17"/>
      <c r="X29" s="18"/>
      <c r="Y29" s="17"/>
      <c r="Z29" s="17"/>
      <c r="AA29" s="17"/>
      <c r="AB29" s="17"/>
      <c r="AC29" s="17"/>
      <c r="AD29" s="17"/>
      <c r="AE29" s="17"/>
      <c r="AF29" s="17"/>
      <c r="AG29" s="18"/>
      <c r="AH29" s="17"/>
      <c r="AI29" s="17"/>
      <c r="AJ29" s="17"/>
      <c r="AK29" s="17"/>
      <c r="AL29" s="17"/>
      <c r="AM29" s="18"/>
      <c r="AN29" s="17"/>
      <c r="AO29" s="17"/>
      <c r="AP29" s="17"/>
      <c r="AQ29" s="17"/>
      <c r="AR29" s="17"/>
      <c r="AS29" s="17"/>
      <c r="AT29" s="17"/>
      <c r="AU29" s="17"/>
      <c r="AV29" s="18"/>
      <c r="AW29" s="17"/>
      <c r="AX29" s="17"/>
      <c r="AY29" s="17"/>
      <c r="AZ29" s="17"/>
      <c r="BA29" s="17"/>
      <c r="BB29" s="141"/>
      <c r="BC29" s="17"/>
      <c r="BD29" s="17">
        <f>BB29*BC29</f>
        <v>0</v>
      </c>
      <c r="BE29" s="18"/>
      <c r="BF29" s="17"/>
      <c r="BG29" s="17"/>
      <c r="BH29" s="17"/>
      <c r="BI29" s="17"/>
      <c r="BJ29" s="17"/>
      <c r="BK29" s="17"/>
      <c r="BL29" s="17"/>
      <c r="BM29" s="17"/>
      <c r="BN29" s="18"/>
      <c r="BO29" s="17"/>
      <c r="BP29" s="17"/>
      <c r="BQ29" s="18"/>
      <c r="BR29" s="17"/>
      <c r="BS29" s="17"/>
      <c r="BT29" s="18"/>
      <c r="BU29" s="17"/>
      <c r="BV29" s="17"/>
      <c r="BW29" s="18"/>
      <c r="BX29" s="17"/>
      <c r="BY29" s="17"/>
      <c r="BZ29" s="142">
        <f>[1]CCT!BD36</f>
        <v>1</v>
      </c>
      <c r="CA29" s="17">
        <f>[1]CCT!BC36</f>
        <v>1231.31</v>
      </c>
      <c r="CB29" s="17">
        <f>BZ29*CA29</f>
        <v>1231.31</v>
      </c>
      <c r="CC29" s="17"/>
      <c r="CD29" s="17"/>
      <c r="CE29" s="17"/>
      <c r="CF29" s="18"/>
      <c r="CG29" s="17"/>
      <c r="CH29" s="17"/>
      <c r="CI29" s="17"/>
      <c r="CJ29" s="17"/>
      <c r="CK29" s="17"/>
      <c r="CL29" s="18"/>
      <c r="CM29" s="17"/>
      <c r="CN29" s="17"/>
      <c r="CO29" s="17"/>
      <c r="CP29" s="17"/>
      <c r="CQ29" s="17"/>
      <c r="CR29" s="141"/>
      <c r="CS29" s="17"/>
      <c r="CT29" s="17">
        <f t="shared" si="77"/>
        <v>0</v>
      </c>
      <c r="CU29" s="17"/>
      <c r="CV29" s="17"/>
      <c r="CW29" s="17"/>
      <c r="CX29" s="17"/>
      <c r="CY29" s="17"/>
      <c r="CZ29" s="17"/>
      <c r="DA29" s="18"/>
      <c r="DB29" s="17"/>
      <c r="DC29" s="17"/>
      <c r="DD29" s="143">
        <f t="shared" si="36"/>
        <v>1</v>
      </c>
      <c r="DE29" s="19">
        <f t="shared" si="37"/>
        <v>1231.31</v>
      </c>
      <c r="DF29" s="19"/>
      <c r="DG29" s="19"/>
      <c r="DH29" s="19">
        <f t="shared" si="15"/>
        <v>0</v>
      </c>
      <c r="DI29" s="19"/>
      <c r="DJ29" s="19">
        <f t="shared" si="38"/>
        <v>0</v>
      </c>
      <c r="DK29" s="19">
        <f t="shared" si="39"/>
        <v>0</v>
      </c>
      <c r="DL29" s="19"/>
      <c r="DM29" s="19">
        <f t="shared" si="40"/>
        <v>1231.31</v>
      </c>
      <c r="DN29" s="19"/>
      <c r="DO29" s="19">
        <f>(VLOOKUP(A29,PARAMETROAPOIO,6,FALSE)*20-1)*DD29</f>
        <v>279</v>
      </c>
      <c r="DP29" s="19">
        <f t="shared" si="16"/>
        <v>50.121400000000008</v>
      </c>
      <c r="DQ29" s="19"/>
      <c r="DR29" s="19">
        <f t="shared" si="41"/>
        <v>3.12</v>
      </c>
      <c r="DS29" s="19">
        <f>VLOOKUP('Resumo Geral apoio imposto cl'!A29,PARAMETROAPOIO,2,FALSE)*DD29</f>
        <v>28.19</v>
      </c>
      <c r="DT29" s="19">
        <f t="shared" si="17"/>
        <v>0</v>
      </c>
      <c r="DU29" s="19">
        <f t="shared" si="18"/>
        <v>0</v>
      </c>
      <c r="DV29" s="19">
        <f>BB29*[1]Parâmetro!$E$147</f>
        <v>0</v>
      </c>
      <c r="DW29" s="19">
        <f t="shared" si="42"/>
        <v>360.4314</v>
      </c>
      <c r="DX29" s="19">
        <f>C29*'[1]Uniforme Apoio'!$BM$9+'Resumo Geral apoio imposto cl'!F29*'[1]Uniforme Apoio'!$BM$10+'Resumo Geral apoio imposto cl'!I29*'[1]Uniforme Apoio'!$BM$11+'Resumo Geral apoio imposto cl'!L29*'[1]Uniforme Apoio'!$BM$12+'Resumo Geral apoio imposto cl'!O29*'[1]Uniforme Apoio'!$BM$13+'Resumo Geral apoio imposto cl'!R29*'[1]Uniforme Apoio'!$BM$14+'Resumo Geral apoio imposto cl'!U29*'[1]Uniforme Apoio'!$BM$15+'Resumo Geral apoio imposto cl'!X29*'[1]Uniforme Apoio'!$BM$17+AA29*'[1]Uniforme Apoio'!$BM$16+'Resumo Geral apoio imposto cl'!AD29*'[1]Uniforme Apoio'!$BM$18+'Resumo Geral apoio imposto cl'!AG29*'[1]Uniforme Apoio'!$BM$19+'Resumo Geral apoio imposto cl'!AJ29*'[1]Uniforme Apoio'!$BM$20+'Resumo Geral apoio imposto cl'!AM29*'[1]Uniforme Apoio'!$BM$21+'Resumo Geral apoio imposto cl'!AP29*'[1]Uniforme Apoio'!$BM$22+'Resumo Geral apoio imposto cl'!AS29*'[1]Uniforme Apoio'!$BM$23+'Resumo Geral apoio imposto cl'!AV29*'[1]Uniforme Apoio'!$BM$24+'Resumo Geral apoio imposto cl'!AY29*'[1]Uniforme Apoio'!$BM$25+'Resumo Geral apoio imposto cl'!BB29*'[1]Uniforme Apoio'!$BM$26+BE29*'[1]Uniforme Apoio'!$BM$27+'Resumo Geral apoio imposto cl'!BH29*'[1]Uniforme Apoio'!$BM$28+'Resumo Geral apoio imposto cl'!BK29*'[1]Uniforme Apoio'!$BM$29+'Resumo Geral apoio imposto cl'!BN29*'[1]Uniforme Apoio'!$BM$30+'Resumo Geral apoio imposto cl'!BQ29*'[1]Uniforme Apoio'!$BM$30+'Resumo Geral apoio imposto cl'!BT29*'[1]Uniforme Apoio'!$BM$30+'Resumo Geral apoio imposto cl'!BW29*'[1]Uniforme Apoio'!$BM$31+'Resumo Geral apoio imposto cl'!BZ29*'[1]Uniforme Apoio'!$BM$31+'Resumo Geral apoio imposto cl'!CC29*'[1]Uniforme Apoio'!$BM$32+'Resumo Geral apoio imposto cl'!CF29*'[1]Uniforme Apoio'!$BM$33+'Resumo Geral apoio imposto cl'!CI29*'[1]Uniforme Apoio'!$BM$34+'Resumo Geral apoio imposto cl'!CL29*'[1]Uniforme Apoio'!$BM$35+'Resumo Geral apoio imposto cl'!CO29*'[1]Uniforme Apoio'!$BM$36+'Resumo Geral apoio imposto cl'!CR29*'[1]Uniforme Apoio'!$BM$37+'Resumo Geral apoio imposto cl'!CU29*'[1]Uniforme Apoio'!$BM$38+'Resumo Geral apoio imposto cl'!CX29*'[1]Uniforme Apoio'!$BM$39+'Resumo Geral apoio imposto cl'!DA29*'[1]Uniforme Apoio'!$BM$40</f>
        <v>81.430000000000007</v>
      </c>
      <c r="DY29" s="19"/>
      <c r="DZ29" s="19">
        <f>AP29*'[1]Equipamentos Jardinagem'!$H$7</f>
        <v>0</v>
      </c>
      <c r="EA29" s="19"/>
      <c r="EB29" s="19">
        <f t="shared" si="43"/>
        <v>81.430000000000007</v>
      </c>
      <c r="EC29" s="19">
        <f t="shared" si="44"/>
        <v>246.262</v>
      </c>
      <c r="ED29" s="19">
        <f t="shared" si="19"/>
        <v>18.469649999999998</v>
      </c>
      <c r="EE29" s="19">
        <f t="shared" si="20"/>
        <v>12.3131</v>
      </c>
      <c r="EF29" s="19">
        <f t="shared" si="21"/>
        <v>2.4626199999999998</v>
      </c>
      <c r="EG29" s="19">
        <f t="shared" si="22"/>
        <v>30.78275</v>
      </c>
      <c r="EH29" s="19">
        <f t="shared" si="23"/>
        <v>98.504800000000003</v>
      </c>
      <c r="EI29" s="19">
        <f t="shared" si="24"/>
        <v>36.939299999999996</v>
      </c>
      <c r="EJ29" s="19">
        <f t="shared" si="25"/>
        <v>7.3878599999999999</v>
      </c>
      <c r="EK29" s="19">
        <f t="shared" si="45"/>
        <v>453.12208000000004</v>
      </c>
      <c r="EL29" s="19">
        <f t="shared" si="46"/>
        <v>102.568123</v>
      </c>
      <c r="EM29" s="19">
        <f t="shared" si="47"/>
        <v>34.230417999999993</v>
      </c>
      <c r="EN29" s="19">
        <f t="shared" si="48"/>
        <v>50.360578999999994</v>
      </c>
      <c r="EO29" s="19">
        <f t="shared" si="49"/>
        <v>187.15912</v>
      </c>
      <c r="EP29" s="19">
        <f t="shared" si="50"/>
        <v>1.6007029999999998</v>
      </c>
      <c r="EQ29" s="19">
        <f t="shared" si="51"/>
        <v>0.61565499999999995</v>
      </c>
      <c r="ER29" s="19">
        <f t="shared" si="52"/>
        <v>2.2163579999999996</v>
      </c>
      <c r="ES29" s="19">
        <f t="shared" si="53"/>
        <v>9.234824999999999</v>
      </c>
      <c r="ET29" s="19">
        <f t="shared" si="54"/>
        <v>0.73878599999999994</v>
      </c>
      <c r="EU29" s="19">
        <f t="shared" si="55"/>
        <v>0.36939299999999997</v>
      </c>
      <c r="EV29" s="19">
        <f t="shared" si="56"/>
        <v>4.3095850000000002</v>
      </c>
      <c r="EW29" s="19">
        <f t="shared" si="57"/>
        <v>1.6007029999999998</v>
      </c>
      <c r="EX29" s="19">
        <f t="shared" si="58"/>
        <v>52.946329999999996</v>
      </c>
      <c r="EY29" s="19">
        <f t="shared" si="59"/>
        <v>2.0932269999999997</v>
      </c>
      <c r="EZ29" s="19">
        <f t="shared" si="60"/>
        <v>71.29284899999999</v>
      </c>
      <c r="FA29" s="19">
        <f t="shared" si="61"/>
        <v>102.568123</v>
      </c>
      <c r="FB29" s="19">
        <f t="shared" si="62"/>
        <v>17.115208999999997</v>
      </c>
      <c r="FC29" s="19">
        <f t="shared" si="63"/>
        <v>10.343003999999999</v>
      </c>
      <c r="FD29" s="19">
        <f t="shared" si="64"/>
        <v>4.0633229999999996</v>
      </c>
      <c r="FE29" s="19">
        <f t="shared" si="65"/>
        <v>0</v>
      </c>
      <c r="FF29" s="19">
        <f t="shared" si="66"/>
        <v>49.375530999999995</v>
      </c>
      <c r="FG29" s="19">
        <f t="shared" si="67"/>
        <v>183.46518999999998</v>
      </c>
      <c r="FH29" s="19">
        <f t="shared" si="26"/>
        <v>897.25559699999997</v>
      </c>
      <c r="FI29" s="19">
        <f t="shared" si="27"/>
        <v>2570.426997</v>
      </c>
      <c r="FJ29" s="19">
        <f t="shared" si="68"/>
        <v>206.27</v>
      </c>
      <c r="FK29" s="144">
        <f t="shared" si="28"/>
        <v>3</v>
      </c>
      <c r="FL29" s="144">
        <f t="shared" si="29"/>
        <v>12.25</v>
      </c>
      <c r="FM29" s="20">
        <f t="shared" si="30"/>
        <v>3.4188034188034218</v>
      </c>
      <c r="FN29" s="19">
        <f t="shared" si="69"/>
        <v>99.913059726495817</v>
      </c>
      <c r="FO29" s="20">
        <f t="shared" si="31"/>
        <v>8.6609686609686669</v>
      </c>
      <c r="FP29" s="19">
        <f t="shared" si="70"/>
        <v>253.11308464045601</v>
      </c>
      <c r="FQ29" s="20">
        <f t="shared" si="32"/>
        <v>1.8803418803418819</v>
      </c>
      <c r="FR29" s="19">
        <f t="shared" si="71"/>
        <v>54.952182849572694</v>
      </c>
      <c r="FS29" s="19">
        <f t="shared" si="72"/>
        <v>145.76</v>
      </c>
      <c r="FT29" s="19">
        <f t="shared" si="73"/>
        <v>760.00832721652455</v>
      </c>
      <c r="FU29" s="145">
        <f t="shared" si="74"/>
        <v>3330.4353242165244</v>
      </c>
    </row>
    <row r="30" spans="1:177" ht="15" customHeight="1">
      <c r="A30" s="146" t="str">
        <f>[1]CCT!D37</f>
        <v>Itabira</v>
      </c>
      <c r="B30" s="147" t="str">
        <f>[1]CCT!C37</f>
        <v>Itabira</v>
      </c>
      <c r="C30" s="141"/>
      <c r="D30" s="17"/>
      <c r="E30" s="17">
        <f t="shared" si="0"/>
        <v>0</v>
      </c>
      <c r="F30" s="18"/>
      <c r="G30" s="17"/>
      <c r="H30" s="17">
        <f t="shared" si="33"/>
        <v>0</v>
      </c>
      <c r="I30" s="18"/>
      <c r="J30" s="17"/>
      <c r="K30" s="17">
        <f t="shared" si="34"/>
        <v>0</v>
      </c>
      <c r="L30" s="17"/>
      <c r="M30" s="17"/>
      <c r="N30" s="17"/>
      <c r="O30" s="17"/>
      <c r="P30" s="17"/>
      <c r="Q30" s="17"/>
      <c r="R30" s="17"/>
      <c r="S30" s="17"/>
      <c r="T30" s="17"/>
      <c r="U30" s="18"/>
      <c r="V30" s="17"/>
      <c r="W30" s="17">
        <f t="shared" si="1"/>
        <v>0</v>
      </c>
      <c r="X30" s="18"/>
      <c r="Y30" s="17"/>
      <c r="Z30" s="17">
        <f t="shared" si="2"/>
        <v>0</v>
      </c>
      <c r="AA30" s="17"/>
      <c r="AB30" s="17"/>
      <c r="AC30" s="17"/>
      <c r="AD30" s="17"/>
      <c r="AE30" s="17"/>
      <c r="AF30" s="17"/>
      <c r="AG30" s="18"/>
      <c r="AH30" s="17"/>
      <c r="AI30" s="17">
        <f t="shared" si="3"/>
        <v>0</v>
      </c>
      <c r="AJ30" s="17"/>
      <c r="AK30" s="17"/>
      <c r="AL30" s="17"/>
      <c r="AM30" s="18"/>
      <c r="AN30" s="17"/>
      <c r="AO30" s="17">
        <f t="shared" si="4"/>
        <v>0</v>
      </c>
      <c r="AP30" s="17"/>
      <c r="AQ30" s="17"/>
      <c r="AR30" s="17"/>
      <c r="AS30" s="17"/>
      <c r="AT30" s="17"/>
      <c r="AU30" s="17"/>
      <c r="AV30" s="18"/>
      <c r="AW30" s="17"/>
      <c r="AX30" s="17">
        <f t="shared" si="5"/>
        <v>0</v>
      </c>
      <c r="AY30" s="17"/>
      <c r="AZ30" s="17"/>
      <c r="BA30" s="17"/>
      <c r="BB30" s="141"/>
      <c r="BC30" s="17"/>
      <c r="BD30" s="17"/>
      <c r="BE30" s="18"/>
      <c r="BF30" s="17"/>
      <c r="BG30" s="17">
        <f t="shared" si="6"/>
        <v>0</v>
      </c>
      <c r="BH30" s="17"/>
      <c r="BI30" s="17"/>
      <c r="BJ30" s="17"/>
      <c r="BK30" s="17"/>
      <c r="BL30" s="17"/>
      <c r="BM30" s="17"/>
      <c r="BN30" s="18"/>
      <c r="BO30" s="17"/>
      <c r="BP30" s="17">
        <f t="shared" si="7"/>
        <v>0</v>
      </c>
      <c r="BQ30" s="18">
        <f>[1]CCT!AX37</f>
        <v>2</v>
      </c>
      <c r="BR30" s="17">
        <f>[1]CCT!AW37</f>
        <v>1134.79</v>
      </c>
      <c r="BS30" s="17">
        <f t="shared" si="8"/>
        <v>2269.58</v>
      </c>
      <c r="BT30" s="18">
        <f>[1]CCT!AZ37</f>
        <v>2</v>
      </c>
      <c r="BU30" s="17">
        <f>[1]CCT!AY37</f>
        <v>1134.79</v>
      </c>
      <c r="BV30" s="17">
        <f t="shared" si="9"/>
        <v>2269.58</v>
      </c>
      <c r="BW30" s="18"/>
      <c r="BX30" s="17"/>
      <c r="BY30" s="17">
        <f t="shared" si="10"/>
        <v>0</v>
      </c>
      <c r="BZ30" s="142"/>
      <c r="CA30" s="17"/>
      <c r="CB30" s="17">
        <f>BZ30*CA30</f>
        <v>0</v>
      </c>
      <c r="CC30" s="17"/>
      <c r="CD30" s="17"/>
      <c r="CE30" s="17"/>
      <c r="CF30" s="18"/>
      <c r="CG30" s="17"/>
      <c r="CH30" s="17">
        <f t="shared" si="12"/>
        <v>0</v>
      </c>
      <c r="CI30" s="17"/>
      <c r="CJ30" s="17"/>
      <c r="CK30" s="17"/>
      <c r="CL30" s="18"/>
      <c r="CM30" s="17"/>
      <c r="CN30" s="17">
        <f t="shared" si="13"/>
        <v>0</v>
      </c>
      <c r="CO30" s="17"/>
      <c r="CP30" s="17"/>
      <c r="CQ30" s="17"/>
      <c r="CR30" s="141"/>
      <c r="CS30" s="17"/>
      <c r="CT30" s="17">
        <f t="shared" si="77"/>
        <v>0</v>
      </c>
      <c r="CU30" s="17"/>
      <c r="CV30" s="17"/>
      <c r="CW30" s="17"/>
      <c r="CX30" s="17"/>
      <c r="CY30" s="17"/>
      <c r="CZ30" s="17"/>
      <c r="DA30" s="18"/>
      <c r="DB30" s="17"/>
      <c r="DC30" s="17">
        <f t="shared" si="14"/>
        <v>0</v>
      </c>
      <c r="DD30" s="143">
        <f t="shared" si="36"/>
        <v>4</v>
      </c>
      <c r="DE30" s="19">
        <f t="shared" si="37"/>
        <v>4539.16</v>
      </c>
      <c r="DF30" s="19"/>
      <c r="DG30" s="19"/>
      <c r="DH30" s="19">
        <f t="shared" si="15"/>
        <v>328.9188815</v>
      </c>
      <c r="DI30" s="19"/>
      <c r="DJ30" s="19">
        <f t="shared" si="38"/>
        <v>361.37903363636372</v>
      </c>
      <c r="DK30" s="19">
        <f t="shared" si="39"/>
        <v>123.79527272727273</v>
      </c>
      <c r="DL30" s="19"/>
      <c r="DM30" s="19">
        <f t="shared" si="40"/>
        <v>5353.2531878636364</v>
      </c>
      <c r="DN30" s="19"/>
      <c r="DO30" s="19">
        <f>(VLOOKUP(A30,PARAMETROAPOIO,6,FALSE)*20-1)*DD30</f>
        <v>1116</v>
      </c>
      <c r="DP30" s="19">
        <f t="shared" si="16"/>
        <v>223.65039999999999</v>
      </c>
      <c r="DQ30" s="19"/>
      <c r="DR30" s="19">
        <f t="shared" si="41"/>
        <v>12.48</v>
      </c>
      <c r="DS30" s="19">
        <f>VLOOKUP('Resumo Geral apoio imposto cl'!A30,PARAMETROAPOIO,2,FALSE)*DD30</f>
        <v>112.76</v>
      </c>
      <c r="DT30" s="19">
        <f t="shared" si="17"/>
        <v>0</v>
      </c>
      <c r="DU30" s="19">
        <f t="shared" si="18"/>
        <v>0</v>
      </c>
      <c r="DV30" s="19">
        <f>BB30*[1]Parâmetro!$E$147</f>
        <v>0</v>
      </c>
      <c r="DW30" s="19">
        <f t="shared" si="42"/>
        <v>1464.8904</v>
      </c>
      <c r="DX30" s="19">
        <f>C30*'[1]Uniforme Apoio'!$BM$9+'Resumo Geral apoio imposto cl'!F30*'[1]Uniforme Apoio'!$BM$10+'Resumo Geral apoio imposto cl'!I30*'[1]Uniforme Apoio'!$BM$11+'Resumo Geral apoio imposto cl'!L30*'[1]Uniforme Apoio'!$BM$12+'Resumo Geral apoio imposto cl'!O30*'[1]Uniforme Apoio'!$BM$13+'Resumo Geral apoio imposto cl'!R30*'[1]Uniforme Apoio'!$BM$14+'Resumo Geral apoio imposto cl'!U30*'[1]Uniforme Apoio'!$BM$15+'Resumo Geral apoio imposto cl'!X30*'[1]Uniforme Apoio'!$BM$17+AA30*'[1]Uniforme Apoio'!$BM$16+'Resumo Geral apoio imposto cl'!AD30*'[1]Uniforme Apoio'!$BM$18+'Resumo Geral apoio imposto cl'!AG30*'[1]Uniforme Apoio'!$BM$19+'Resumo Geral apoio imposto cl'!AJ30*'[1]Uniforme Apoio'!$BM$20+'Resumo Geral apoio imposto cl'!AM30*'[1]Uniforme Apoio'!$BM$21+'Resumo Geral apoio imposto cl'!AP30*'[1]Uniforme Apoio'!$BM$22+'Resumo Geral apoio imposto cl'!AS30*'[1]Uniforme Apoio'!$BM$23+'Resumo Geral apoio imposto cl'!AV30*'[1]Uniforme Apoio'!$BM$24+'Resumo Geral apoio imposto cl'!AY30*'[1]Uniforme Apoio'!$BM$25+'Resumo Geral apoio imposto cl'!BB30*'[1]Uniforme Apoio'!$BM$26+BE30*'[1]Uniforme Apoio'!$BM$27+'Resumo Geral apoio imposto cl'!BH30*'[1]Uniforme Apoio'!$BM$28+'Resumo Geral apoio imposto cl'!BK30*'[1]Uniforme Apoio'!$BM$29+'Resumo Geral apoio imposto cl'!BN30*'[1]Uniforme Apoio'!$BM$30+'Resumo Geral apoio imposto cl'!BQ30*'[1]Uniforme Apoio'!$BM$30+'Resumo Geral apoio imposto cl'!BT30*'[1]Uniforme Apoio'!$BM$30+'Resumo Geral apoio imposto cl'!BW30*'[1]Uniforme Apoio'!$BM$31+'Resumo Geral apoio imposto cl'!BZ30*'[1]Uniforme Apoio'!$BM$31+'Resumo Geral apoio imposto cl'!CC30*'[1]Uniforme Apoio'!$BM$32+'Resumo Geral apoio imposto cl'!CF30*'[1]Uniforme Apoio'!$BM$33+'Resumo Geral apoio imposto cl'!CI30*'[1]Uniforme Apoio'!$BM$34+'Resumo Geral apoio imposto cl'!CL30*'[1]Uniforme Apoio'!$BM$35+'Resumo Geral apoio imposto cl'!CO30*'[1]Uniforme Apoio'!$BM$36+'Resumo Geral apoio imposto cl'!CR30*'[1]Uniforme Apoio'!$BM$37+'Resumo Geral apoio imposto cl'!CU30*'[1]Uniforme Apoio'!$BM$38+'Resumo Geral apoio imposto cl'!CX30*'[1]Uniforme Apoio'!$BM$39+'Resumo Geral apoio imposto cl'!DA30*'[1]Uniforme Apoio'!$BM$40</f>
        <v>342.72</v>
      </c>
      <c r="DY30" s="19"/>
      <c r="DZ30" s="19">
        <f>AP30*'[1]Equipamentos Jardinagem'!$H$7</f>
        <v>0</v>
      </c>
      <c r="EA30" s="19"/>
      <c r="EB30" s="19">
        <f t="shared" si="43"/>
        <v>342.72</v>
      </c>
      <c r="EC30" s="19">
        <f t="shared" si="44"/>
        <v>1070.6506375727274</v>
      </c>
      <c r="ED30" s="19">
        <f t="shared" si="19"/>
        <v>80.298797817954537</v>
      </c>
      <c r="EE30" s="19">
        <f t="shared" si="20"/>
        <v>53.532531878636362</v>
      </c>
      <c r="EF30" s="19">
        <f t="shared" si="21"/>
        <v>10.706506375727272</v>
      </c>
      <c r="EG30" s="19">
        <f t="shared" si="22"/>
        <v>133.83132969659093</v>
      </c>
      <c r="EH30" s="19">
        <f t="shared" si="23"/>
        <v>428.2602550290909</v>
      </c>
      <c r="EI30" s="19">
        <f t="shared" si="24"/>
        <v>160.59759563590907</v>
      </c>
      <c r="EJ30" s="19">
        <f t="shared" si="25"/>
        <v>32.119519127181817</v>
      </c>
      <c r="EK30" s="19">
        <f t="shared" si="45"/>
        <v>1969.997173133818</v>
      </c>
      <c r="EL30" s="19">
        <f t="shared" si="46"/>
        <v>445.92599054904093</v>
      </c>
      <c r="EM30" s="19">
        <f t="shared" si="47"/>
        <v>148.82043862260909</v>
      </c>
      <c r="EN30" s="19">
        <f t="shared" si="48"/>
        <v>218.94805538362272</v>
      </c>
      <c r="EO30" s="19">
        <f t="shared" si="49"/>
        <v>813.69448455527277</v>
      </c>
      <c r="EP30" s="19">
        <f t="shared" si="50"/>
        <v>6.9592291442227268</v>
      </c>
      <c r="EQ30" s="19">
        <f t="shared" si="51"/>
        <v>2.6766265939318181</v>
      </c>
      <c r="ER30" s="19">
        <f t="shared" si="52"/>
        <v>9.6358557381545449</v>
      </c>
      <c r="ES30" s="19">
        <f t="shared" si="53"/>
        <v>40.149398908977268</v>
      </c>
      <c r="ET30" s="19">
        <f t="shared" si="54"/>
        <v>3.2119519127181815</v>
      </c>
      <c r="EU30" s="19">
        <f t="shared" si="55"/>
        <v>1.6059759563590907</v>
      </c>
      <c r="EV30" s="19">
        <f t="shared" si="56"/>
        <v>18.736386157522727</v>
      </c>
      <c r="EW30" s="19">
        <f t="shared" si="57"/>
        <v>6.9592291442227268</v>
      </c>
      <c r="EX30" s="19">
        <f t="shared" si="58"/>
        <v>230.18988707813634</v>
      </c>
      <c r="EY30" s="19">
        <f t="shared" si="59"/>
        <v>9.100530419368182</v>
      </c>
      <c r="EZ30" s="19">
        <f t="shared" si="60"/>
        <v>309.95335957730452</v>
      </c>
      <c r="FA30" s="19">
        <f t="shared" si="61"/>
        <v>445.92599054904093</v>
      </c>
      <c r="FB30" s="19">
        <f t="shared" si="62"/>
        <v>74.410219311304544</v>
      </c>
      <c r="FC30" s="19">
        <f t="shared" si="63"/>
        <v>44.967326778054542</v>
      </c>
      <c r="FD30" s="19">
        <f t="shared" si="64"/>
        <v>17.665735519950001</v>
      </c>
      <c r="FE30" s="19">
        <f t="shared" si="65"/>
        <v>0</v>
      </c>
      <c r="FF30" s="19">
        <f t="shared" si="66"/>
        <v>214.66545283333181</v>
      </c>
      <c r="FG30" s="19">
        <f t="shared" si="67"/>
        <v>797.63472499168165</v>
      </c>
      <c r="FH30" s="19">
        <f t="shared" si="26"/>
        <v>3900.9155979962316</v>
      </c>
      <c r="FI30" s="19">
        <f t="shared" si="27"/>
        <v>11061.779185859868</v>
      </c>
      <c r="FJ30" s="19">
        <f t="shared" si="68"/>
        <v>825.08</v>
      </c>
      <c r="FK30" s="144">
        <f t="shared" si="28"/>
        <v>3</v>
      </c>
      <c r="FL30" s="144">
        <f t="shared" si="29"/>
        <v>12.25</v>
      </c>
      <c r="FM30" s="20">
        <f t="shared" si="30"/>
        <v>3.4188034188034218</v>
      </c>
      <c r="FN30" s="19">
        <f t="shared" si="69"/>
        <v>426.3213396875172</v>
      </c>
      <c r="FO30" s="20">
        <f t="shared" si="31"/>
        <v>8.6609686609686669</v>
      </c>
      <c r="FP30" s="19">
        <f t="shared" si="70"/>
        <v>1080.01406054171</v>
      </c>
      <c r="FQ30" s="20">
        <f t="shared" si="32"/>
        <v>1.8803418803418819</v>
      </c>
      <c r="FR30" s="19">
        <f t="shared" si="71"/>
        <v>234.47673682813445</v>
      </c>
      <c r="FS30" s="19">
        <f t="shared" si="72"/>
        <v>583.04</v>
      </c>
      <c r="FT30" s="19">
        <f t="shared" si="73"/>
        <v>3148.9321370573616</v>
      </c>
      <c r="FU30" s="145">
        <f t="shared" si="74"/>
        <v>14210.71132291723</v>
      </c>
    </row>
    <row r="31" spans="1:177" ht="15" customHeight="1">
      <c r="A31" s="146" t="str">
        <f>[1]CCT!D38</f>
        <v>Região de São Lourenço</v>
      </c>
      <c r="B31" s="147" t="str">
        <f>[1]CCT!C38</f>
        <v>Itajubá</v>
      </c>
      <c r="C31" s="141"/>
      <c r="D31" s="151"/>
      <c r="E31" s="17">
        <f t="shared" si="0"/>
        <v>0</v>
      </c>
      <c r="F31" s="18"/>
      <c r="G31" s="151"/>
      <c r="H31" s="17">
        <f t="shared" si="33"/>
        <v>0</v>
      </c>
      <c r="I31" s="18"/>
      <c r="J31" s="151"/>
      <c r="K31" s="17">
        <f t="shared" si="34"/>
        <v>0</v>
      </c>
      <c r="L31" s="17"/>
      <c r="M31" s="17"/>
      <c r="N31" s="17"/>
      <c r="O31" s="17"/>
      <c r="P31" s="17"/>
      <c r="Q31" s="17"/>
      <c r="R31" s="17"/>
      <c r="S31" s="17"/>
      <c r="T31" s="17"/>
      <c r="U31" s="18"/>
      <c r="V31" s="151"/>
      <c r="W31" s="17">
        <f t="shared" si="1"/>
        <v>0</v>
      </c>
      <c r="X31" s="18"/>
      <c r="Y31" s="151"/>
      <c r="Z31" s="17">
        <f t="shared" si="2"/>
        <v>0</v>
      </c>
      <c r="AA31" s="17"/>
      <c r="AB31" s="17"/>
      <c r="AC31" s="17"/>
      <c r="AD31" s="17"/>
      <c r="AE31" s="17"/>
      <c r="AF31" s="17"/>
      <c r="AG31" s="18"/>
      <c r="AH31" s="17"/>
      <c r="AI31" s="17">
        <f t="shared" si="3"/>
        <v>0</v>
      </c>
      <c r="AJ31" s="17"/>
      <c r="AK31" s="17"/>
      <c r="AL31" s="17"/>
      <c r="AM31" s="18"/>
      <c r="AN31" s="151"/>
      <c r="AO31" s="17">
        <f t="shared" si="4"/>
        <v>0</v>
      </c>
      <c r="AP31" s="17"/>
      <c r="AQ31" s="17"/>
      <c r="AR31" s="17"/>
      <c r="AS31" s="17"/>
      <c r="AT31" s="17"/>
      <c r="AU31" s="17"/>
      <c r="AV31" s="152"/>
      <c r="AW31" s="151"/>
      <c r="AX31" s="17">
        <f t="shared" si="5"/>
        <v>0</v>
      </c>
      <c r="AY31" s="17"/>
      <c r="AZ31" s="17"/>
      <c r="BA31" s="17"/>
      <c r="BB31" s="141"/>
      <c r="BC31" s="17"/>
      <c r="BD31" s="17"/>
      <c r="BE31" s="152"/>
      <c r="BF31" s="151"/>
      <c r="BG31" s="17">
        <f t="shared" si="6"/>
        <v>0</v>
      </c>
      <c r="BH31" s="17"/>
      <c r="BI31" s="17"/>
      <c r="BJ31" s="17"/>
      <c r="BK31" s="17"/>
      <c r="BL31" s="17"/>
      <c r="BM31" s="17"/>
      <c r="BN31" s="18">
        <f>[1]CCT!AV38</f>
        <v>1</v>
      </c>
      <c r="BO31" s="17">
        <f>[1]CCT!AU38</f>
        <v>1043.74</v>
      </c>
      <c r="BP31" s="17">
        <f t="shared" si="7"/>
        <v>1043.74</v>
      </c>
      <c r="BQ31" s="18"/>
      <c r="BR31" s="17"/>
      <c r="BS31" s="17">
        <f t="shared" si="8"/>
        <v>0</v>
      </c>
      <c r="BT31" s="18"/>
      <c r="BU31" s="17"/>
      <c r="BV31" s="17">
        <f t="shared" si="9"/>
        <v>0</v>
      </c>
      <c r="BW31" s="18"/>
      <c r="BX31" s="17"/>
      <c r="BY31" s="17">
        <f t="shared" si="10"/>
        <v>0</v>
      </c>
      <c r="BZ31" s="153"/>
      <c r="CA31" s="151"/>
      <c r="CB31" s="17">
        <f>BZ31*CA31</f>
        <v>0</v>
      </c>
      <c r="CC31" s="17"/>
      <c r="CD31" s="17"/>
      <c r="CE31" s="17"/>
      <c r="CF31" s="152"/>
      <c r="CG31" s="151"/>
      <c r="CH31" s="17">
        <f t="shared" si="12"/>
        <v>0</v>
      </c>
      <c r="CI31" s="17"/>
      <c r="CJ31" s="17"/>
      <c r="CK31" s="17"/>
      <c r="CL31" s="152"/>
      <c r="CM31" s="151"/>
      <c r="CN31" s="17">
        <f t="shared" si="13"/>
        <v>0</v>
      </c>
      <c r="CO31" s="17"/>
      <c r="CP31" s="17"/>
      <c r="CQ31" s="17"/>
      <c r="CR31" s="141"/>
      <c r="CS31" s="17"/>
      <c r="CT31" s="17">
        <f t="shared" si="77"/>
        <v>0</v>
      </c>
      <c r="CU31" s="17"/>
      <c r="CV31" s="17"/>
      <c r="CW31" s="17"/>
      <c r="CX31" s="17"/>
      <c r="CY31" s="17"/>
      <c r="CZ31" s="17"/>
      <c r="DA31" s="152"/>
      <c r="DB31" s="151"/>
      <c r="DC31" s="17">
        <f t="shared" si="14"/>
        <v>0</v>
      </c>
      <c r="DD31" s="143">
        <f t="shared" si="36"/>
        <v>1</v>
      </c>
      <c r="DE31" s="19">
        <f t="shared" si="37"/>
        <v>1043.74</v>
      </c>
      <c r="DF31" s="19"/>
      <c r="DG31" s="19"/>
      <c r="DH31" s="19">
        <f t="shared" si="15"/>
        <v>0</v>
      </c>
      <c r="DI31" s="19"/>
      <c r="DJ31" s="19">
        <f t="shared" si="38"/>
        <v>94.885454545454536</v>
      </c>
      <c r="DK31" s="19">
        <f t="shared" si="39"/>
        <v>0</v>
      </c>
      <c r="DL31" s="19"/>
      <c r="DM31" s="19">
        <f t="shared" si="40"/>
        <v>1138.6254545454544</v>
      </c>
      <c r="DN31" s="19"/>
      <c r="DO31" s="19">
        <f>(VLOOKUP(A31,PARAMETROAPOIO,6,FALSE)*20-1)*DD31</f>
        <v>279</v>
      </c>
      <c r="DP31" s="19">
        <f t="shared" si="16"/>
        <v>61.375599999999999</v>
      </c>
      <c r="DQ31" s="19"/>
      <c r="DR31" s="19">
        <f t="shared" si="41"/>
        <v>3.12</v>
      </c>
      <c r="DS31" s="19">
        <f>VLOOKUP('Resumo Geral apoio imposto cl'!A31,PARAMETROAPOIO,2,FALSE)*DD31</f>
        <v>29.15</v>
      </c>
      <c r="DT31" s="19">
        <f t="shared" si="17"/>
        <v>0</v>
      </c>
      <c r="DU31" s="19">
        <f t="shared" si="18"/>
        <v>0</v>
      </c>
      <c r="DV31" s="19">
        <f>BB31*[1]Parâmetro!$E$147</f>
        <v>0</v>
      </c>
      <c r="DW31" s="19">
        <f t="shared" si="42"/>
        <v>372.6456</v>
      </c>
      <c r="DX31" s="19">
        <f>C31*'[1]Uniforme Apoio'!$BM$9+'Resumo Geral apoio imposto cl'!F31*'[1]Uniforme Apoio'!$BM$10+'Resumo Geral apoio imposto cl'!I31*'[1]Uniforme Apoio'!$BM$11+'Resumo Geral apoio imposto cl'!L31*'[1]Uniforme Apoio'!$BM$12+'Resumo Geral apoio imposto cl'!O31*'[1]Uniforme Apoio'!$BM$13+'Resumo Geral apoio imposto cl'!R31*'[1]Uniforme Apoio'!$BM$14+'Resumo Geral apoio imposto cl'!U31*'[1]Uniforme Apoio'!$BM$15+'Resumo Geral apoio imposto cl'!X31*'[1]Uniforme Apoio'!$BM$17+AA31*'[1]Uniforme Apoio'!$BM$16+'Resumo Geral apoio imposto cl'!AD31*'[1]Uniforme Apoio'!$BM$18+'Resumo Geral apoio imposto cl'!AG31*'[1]Uniforme Apoio'!$BM$19+'Resumo Geral apoio imposto cl'!AJ31*'[1]Uniforme Apoio'!$BM$20+'Resumo Geral apoio imposto cl'!AM31*'[1]Uniforme Apoio'!$BM$21+'Resumo Geral apoio imposto cl'!AP31*'[1]Uniforme Apoio'!$BM$22+'Resumo Geral apoio imposto cl'!AS31*'[1]Uniforme Apoio'!$BM$23+'Resumo Geral apoio imposto cl'!AV31*'[1]Uniforme Apoio'!$BM$24+'Resumo Geral apoio imposto cl'!AY31*'[1]Uniforme Apoio'!$BM$25+'Resumo Geral apoio imposto cl'!BB31*'[1]Uniforme Apoio'!$BM$26+BE31*'[1]Uniforme Apoio'!$BM$27+'Resumo Geral apoio imposto cl'!BH31*'[1]Uniforme Apoio'!$BM$28+'Resumo Geral apoio imposto cl'!BK31*'[1]Uniforme Apoio'!$BM$29+'Resumo Geral apoio imposto cl'!BN31*'[1]Uniforme Apoio'!$BM$30+'Resumo Geral apoio imposto cl'!BQ31*'[1]Uniforme Apoio'!$BM$30+'Resumo Geral apoio imposto cl'!BT31*'[1]Uniforme Apoio'!$BM$30+'Resumo Geral apoio imposto cl'!BW31*'[1]Uniforme Apoio'!$BM$31+'Resumo Geral apoio imposto cl'!BZ31*'[1]Uniforme Apoio'!$BM$31+'Resumo Geral apoio imposto cl'!CC31*'[1]Uniforme Apoio'!$BM$32+'Resumo Geral apoio imposto cl'!CF31*'[1]Uniforme Apoio'!$BM$33+'Resumo Geral apoio imposto cl'!CI31*'[1]Uniforme Apoio'!$BM$34+'Resumo Geral apoio imposto cl'!CL31*'[1]Uniforme Apoio'!$BM$35+'Resumo Geral apoio imposto cl'!CO31*'[1]Uniforme Apoio'!$BM$36+'Resumo Geral apoio imposto cl'!CR31*'[1]Uniforme Apoio'!$BM$37+'Resumo Geral apoio imposto cl'!CU31*'[1]Uniforme Apoio'!$BM$38+'Resumo Geral apoio imposto cl'!CX31*'[1]Uniforme Apoio'!$BM$39+'Resumo Geral apoio imposto cl'!DA31*'[1]Uniforme Apoio'!$BM$40</f>
        <v>85.68</v>
      </c>
      <c r="DY31" s="19"/>
      <c r="DZ31" s="19">
        <f>AP31*'[1]Equipamentos Jardinagem'!$H$7</f>
        <v>0</v>
      </c>
      <c r="EA31" s="19"/>
      <c r="EB31" s="19">
        <f t="shared" si="43"/>
        <v>85.68</v>
      </c>
      <c r="EC31" s="19">
        <f t="shared" si="44"/>
        <v>227.72509090909091</v>
      </c>
      <c r="ED31" s="19">
        <f t="shared" si="19"/>
        <v>17.079381818181815</v>
      </c>
      <c r="EE31" s="19">
        <f t="shared" si="20"/>
        <v>11.386254545454545</v>
      </c>
      <c r="EF31" s="19">
        <f t="shared" si="21"/>
        <v>2.2772509090909088</v>
      </c>
      <c r="EG31" s="19">
        <f t="shared" si="22"/>
        <v>28.465636363636364</v>
      </c>
      <c r="EH31" s="19">
        <f t="shared" si="23"/>
        <v>91.090036363636358</v>
      </c>
      <c r="EI31" s="19">
        <f t="shared" si="24"/>
        <v>34.158763636363631</v>
      </c>
      <c r="EJ31" s="19">
        <f t="shared" si="25"/>
        <v>6.8317527272727263</v>
      </c>
      <c r="EK31" s="19">
        <f t="shared" si="45"/>
        <v>419.01416727272721</v>
      </c>
      <c r="EL31" s="19">
        <f t="shared" si="46"/>
        <v>94.847500363636357</v>
      </c>
      <c r="EM31" s="19">
        <f t="shared" si="47"/>
        <v>31.653787636363631</v>
      </c>
      <c r="EN31" s="19">
        <f t="shared" si="48"/>
        <v>46.569781090909082</v>
      </c>
      <c r="EO31" s="19">
        <f t="shared" si="49"/>
        <v>173.07106909090908</v>
      </c>
      <c r="EP31" s="19">
        <f t="shared" si="50"/>
        <v>1.4802130909090907</v>
      </c>
      <c r="EQ31" s="19">
        <f t="shared" si="51"/>
        <v>0.56931272727272719</v>
      </c>
      <c r="ER31" s="19">
        <f t="shared" si="52"/>
        <v>2.0495258181818179</v>
      </c>
      <c r="ES31" s="19">
        <f t="shared" si="53"/>
        <v>8.5396909090909077</v>
      </c>
      <c r="ET31" s="19">
        <f t="shared" si="54"/>
        <v>0.68317527272727263</v>
      </c>
      <c r="EU31" s="19">
        <f t="shared" si="55"/>
        <v>0.34158763636363632</v>
      </c>
      <c r="EV31" s="19">
        <f t="shared" si="56"/>
        <v>3.9851890909090906</v>
      </c>
      <c r="EW31" s="19">
        <f t="shared" si="57"/>
        <v>1.4802130909090907</v>
      </c>
      <c r="EX31" s="19">
        <f t="shared" si="58"/>
        <v>48.960894545454536</v>
      </c>
      <c r="EY31" s="19">
        <f t="shared" si="59"/>
        <v>1.9356632727272725</v>
      </c>
      <c r="EZ31" s="19">
        <f t="shared" si="60"/>
        <v>65.9264138181818</v>
      </c>
      <c r="FA31" s="19">
        <f t="shared" si="61"/>
        <v>94.847500363636357</v>
      </c>
      <c r="FB31" s="19">
        <f t="shared" si="62"/>
        <v>15.826893818181816</v>
      </c>
      <c r="FC31" s="19">
        <f t="shared" si="63"/>
        <v>9.5644538181818159</v>
      </c>
      <c r="FD31" s="19">
        <f t="shared" si="64"/>
        <v>3.7574639999999997</v>
      </c>
      <c r="FE31" s="19">
        <f t="shared" si="65"/>
        <v>0</v>
      </c>
      <c r="FF31" s="19">
        <f t="shared" si="66"/>
        <v>45.658880727272717</v>
      </c>
      <c r="FG31" s="19">
        <f t="shared" si="67"/>
        <v>169.65519272727272</v>
      </c>
      <c r="FH31" s="19">
        <f t="shared" si="26"/>
        <v>829.71636872727265</v>
      </c>
      <c r="FI31" s="19">
        <f t="shared" si="27"/>
        <v>2426.6674232727273</v>
      </c>
      <c r="FJ31" s="19">
        <f t="shared" si="68"/>
        <v>206.27</v>
      </c>
      <c r="FK31" s="144">
        <f t="shared" si="28"/>
        <v>2</v>
      </c>
      <c r="FL31" s="144">
        <f t="shared" si="29"/>
        <v>11.25</v>
      </c>
      <c r="FM31" s="20">
        <f t="shared" si="30"/>
        <v>2.2535211267605644</v>
      </c>
      <c r="FN31" s="19">
        <f t="shared" si="69"/>
        <v>62.618533482202331</v>
      </c>
      <c r="FO31" s="20">
        <f t="shared" si="31"/>
        <v>8.5633802816901436</v>
      </c>
      <c r="FP31" s="19">
        <f t="shared" si="70"/>
        <v>237.95042723236881</v>
      </c>
      <c r="FQ31" s="20">
        <f t="shared" si="32"/>
        <v>1.8591549295774654</v>
      </c>
      <c r="FR31" s="19">
        <f t="shared" si="71"/>
        <v>51.660290122816917</v>
      </c>
      <c r="FS31" s="19">
        <f t="shared" si="72"/>
        <v>145.76</v>
      </c>
      <c r="FT31" s="19">
        <f t="shared" si="73"/>
        <v>704.25925083738809</v>
      </c>
      <c r="FU31" s="145">
        <f t="shared" si="74"/>
        <v>3130.9266741101155</v>
      </c>
    </row>
    <row r="32" spans="1:177" ht="15" customHeight="1">
      <c r="A32" s="155" t="str">
        <f>[1]CCT!D39</f>
        <v>Fethemg Interior</v>
      </c>
      <c r="B32" s="150" t="str">
        <f>[1]CCT!C39</f>
        <v>Itaúna</v>
      </c>
      <c r="C32" s="141"/>
      <c r="D32" s="151"/>
      <c r="E32" s="17"/>
      <c r="F32" s="18"/>
      <c r="G32" s="151"/>
      <c r="H32" s="17"/>
      <c r="I32" s="18"/>
      <c r="J32" s="151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8"/>
      <c r="V32" s="151"/>
      <c r="W32" s="17"/>
      <c r="X32" s="18"/>
      <c r="Y32" s="151"/>
      <c r="Z32" s="17"/>
      <c r="AA32" s="17"/>
      <c r="AB32" s="17"/>
      <c r="AC32" s="17"/>
      <c r="AD32" s="17"/>
      <c r="AE32" s="17"/>
      <c r="AF32" s="17"/>
      <c r="AG32" s="18"/>
      <c r="AH32" s="17"/>
      <c r="AI32" s="17"/>
      <c r="AJ32" s="17"/>
      <c r="AK32" s="17"/>
      <c r="AL32" s="17"/>
      <c r="AM32" s="18"/>
      <c r="AN32" s="151"/>
      <c r="AO32" s="17"/>
      <c r="AP32" s="17"/>
      <c r="AQ32" s="17"/>
      <c r="AR32" s="17"/>
      <c r="AS32" s="17"/>
      <c r="AT32" s="17"/>
      <c r="AU32" s="17"/>
      <c r="AV32" s="152"/>
      <c r="AW32" s="151"/>
      <c r="AX32" s="17"/>
      <c r="AY32" s="17"/>
      <c r="AZ32" s="17"/>
      <c r="BA32" s="17"/>
      <c r="BB32" s="141"/>
      <c r="BC32" s="17"/>
      <c r="BD32" s="17">
        <f>BB32*BC32</f>
        <v>0</v>
      </c>
      <c r="BE32" s="152"/>
      <c r="BF32" s="151"/>
      <c r="BG32" s="17"/>
      <c r="BH32" s="17"/>
      <c r="BI32" s="17"/>
      <c r="BJ32" s="17"/>
      <c r="BK32" s="17"/>
      <c r="BL32" s="17"/>
      <c r="BM32" s="17"/>
      <c r="BN32" s="18">
        <f>[1]CCT!AV39</f>
        <v>1</v>
      </c>
      <c r="BO32" s="17">
        <f>[1]CCT!AU39</f>
        <v>1043.74</v>
      </c>
      <c r="BP32" s="17">
        <f t="shared" si="7"/>
        <v>1043.74</v>
      </c>
      <c r="BQ32" s="18"/>
      <c r="BR32" s="17"/>
      <c r="BS32" s="17"/>
      <c r="BT32" s="18"/>
      <c r="BU32" s="17"/>
      <c r="BV32" s="17"/>
      <c r="BW32" s="18"/>
      <c r="BX32" s="17"/>
      <c r="BY32" s="17"/>
      <c r="BZ32" s="153">
        <f>[1]CCT!BD39</f>
        <v>1</v>
      </c>
      <c r="CA32" s="151">
        <f>[1]CCT!BC39</f>
        <v>1231.31</v>
      </c>
      <c r="CB32" s="17">
        <f>BZ32*CA32</f>
        <v>1231.31</v>
      </c>
      <c r="CC32" s="17"/>
      <c r="CD32" s="17"/>
      <c r="CE32" s="17"/>
      <c r="CF32" s="152"/>
      <c r="CG32" s="151"/>
      <c r="CH32" s="17"/>
      <c r="CI32" s="17"/>
      <c r="CJ32" s="17"/>
      <c r="CK32" s="17"/>
      <c r="CL32" s="152"/>
      <c r="CM32" s="151"/>
      <c r="CN32" s="17"/>
      <c r="CO32" s="17"/>
      <c r="CP32" s="17"/>
      <c r="CQ32" s="17"/>
      <c r="CR32" s="141"/>
      <c r="CS32" s="17"/>
      <c r="CT32" s="17">
        <f t="shared" si="77"/>
        <v>0</v>
      </c>
      <c r="CU32" s="17"/>
      <c r="CV32" s="17"/>
      <c r="CW32" s="17"/>
      <c r="CX32" s="17"/>
      <c r="CY32" s="17"/>
      <c r="CZ32" s="17"/>
      <c r="DA32" s="152"/>
      <c r="DB32" s="151"/>
      <c r="DC32" s="17"/>
      <c r="DD32" s="143">
        <f t="shared" si="36"/>
        <v>2</v>
      </c>
      <c r="DE32" s="19">
        <f t="shared" si="37"/>
        <v>2275.0500000000002</v>
      </c>
      <c r="DF32" s="19"/>
      <c r="DG32" s="19"/>
      <c r="DH32" s="19">
        <f t="shared" si="15"/>
        <v>0</v>
      </c>
      <c r="DI32" s="19"/>
      <c r="DJ32" s="19">
        <f t="shared" si="38"/>
        <v>94.885454545454536</v>
      </c>
      <c r="DK32" s="19">
        <f t="shared" si="39"/>
        <v>0</v>
      </c>
      <c r="DL32" s="19"/>
      <c r="DM32" s="19">
        <f t="shared" si="40"/>
        <v>2369.9354545454548</v>
      </c>
      <c r="DN32" s="19"/>
      <c r="DO32" s="19">
        <f>(VLOOKUP(A32,PARAMETROAPOIO,6,FALSE)*20-1)*DD32</f>
        <v>558</v>
      </c>
      <c r="DP32" s="19">
        <f t="shared" si="16"/>
        <v>111.49699999999999</v>
      </c>
      <c r="DQ32" s="19"/>
      <c r="DR32" s="19">
        <f t="shared" si="41"/>
        <v>6.24</v>
      </c>
      <c r="DS32" s="19">
        <f>VLOOKUP('Resumo Geral apoio imposto cl'!A32,PARAMETROAPOIO,2,FALSE)*DD32</f>
        <v>0</v>
      </c>
      <c r="DT32" s="19">
        <f t="shared" si="17"/>
        <v>0</v>
      </c>
      <c r="DU32" s="19">
        <f t="shared" si="18"/>
        <v>16.86</v>
      </c>
      <c r="DV32" s="19">
        <f>BB32*[1]Parâmetro!$E$147</f>
        <v>0</v>
      </c>
      <c r="DW32" s="19">
        <f t="shared" si="42"/>
        <v>692.59699999999998</v>
      </c>
      <c r="DX32" s="19">
        <f>C32*'[1]Uniforme Apoio'!$BM$9+'Resumo Geral apoio imposto cl'!F32*'[1]Uniforme Apoio'!$BM$10+'Resumo Geral apoio imposto cl'!I32*'[1]Uniforme Apoio'!$BM$11+'Resumo Geral apoio imposto cl'!L32*'[1]Uniforme Apoio'!$BM$12+'Resumo Geral apoio imposto cl'!O32*'[1]Uniforme Apoio'!$BM$13+'Resumo Geral apoio imposto cl'!R32*'[1]Uniforme Apoio'!$BM$14+'Resumo Geral apoio imposto cl'!U32*'[1]Uniforme Apoio'!$BM$15+'Resumo Geral apoio imposto cl'!X32*'[1]Uniforme Apoio'!$BM$17+AA32*'[1]Uniforme Apoio'!$BM$16+'Resumo Geral apoio imposto cl'!AD32*'[1]Uniforme Apoio'!$BM$18+'Resumo Geral apoio imposto cl'!AG32*'[1]Uniforme Apoio'!$BM$19+'Resumo Geral apoio imposto cl'!AJ32*'[1]Uniforme Apoio'!$BM$20+'Resumo Geral apoio imposto cl'!AM32*'[1]Uniforme Apoio'!$BM$21+'Resumo Geral apoio imposto cl'!AP32*'[1]Uniforme Apoio'!$BM$22+'Resumo Geral apoio imposto cl'!AS32*'[1]Uniforme Apoio'!$BM$23+'Resumo Geral apoio imposto cl'!AV32*'[1]Uniforme Apoio'!$BM$24+'Resumo Geral apoio imposto cl'!AY32*'[1]Uniforme Apoio'!$BM$25+'Resumo Geral apoio imposto cl'!BB32*'[1]Uniforme Apoio'!$BM$26+BE32*'[1]Uniforme Apoio'!$BM$27+'Resumo Geral apoio imposto cl'!BH32*'[1]Uniforme Apoio'!$BM$28+'Resumo Geral apoio imposto cl'!BK32*'[1]Uniforme Apoio'!$BM$29+'Resumo Geral apoio imposto cl'!BN32*'[1]Uniforme Apoio'!$BM$30+'Resumo Geral apoio imposto cl'!BQ32*'[1]Uniforme Apoio'!$BM$30+'Resumo Geral apoio imposto cl'!BT32*'[1]Uniforme Apoio'!$BM$30+'Resumo Geral apoio imposto cl'!BW32*'[1]Uniforme Apoio'!$BM$31+'Resumo Geral apoio imposto cl'!BZ32*'[1]Uniforme Apoio'!$BM$31+'Resumo Geral apoio imposto cl'!CC32*'[1]Uniforme Apoio'!$BM$32+'Resumo Geral apoio imposto cl'!CF32*'[1]Uniforme Apoio'!$BM$33+'Resumo Geral apoio imposto cl'!CI32*'[1]Uniforme Apoio'!$BM$34+'Resumo Geral apoio imposto cl'!CL32*'[1]Uniforme Apoio'!$BM$35+'Resumo Geral apoio imposto cl'!CO32*'[1]Uniforme Apoio'!$BM$36+'Resumo Geral apoio imposto cl'!CR32*'[1]Uniforme Apoio'!$BM$37+'Resumo Geral apoio imposto cl'!CU32*'[1]Uniforme Apoio'!$BM$38+'Resumo Geral apoio imposto cl'!CX32*'[1]Uniforme Apoio'!$BM$39+'Resumo Geral apoio imposto cl'!DA32*'[1]Uniforme Apoio'!$BM$40</f>
        <v>167.11</v>
      </c>
      <c r="DY32" s="19"/>
      <c r="DZ32" s="19">
        <f>AP32*'[1]Equipamentos Jardinagem'!$H$7</f>
        <v>0</v>
      </c>
      <c r="EA32" s="19"/>
      <c r="EB32" s="19">
        <f t="shared" si="43"/>
        <v>167.11</v>
      </c>
      <c r="EC32" s="19">
        <f t="shared" si="44"/>
        <v>473.98709090909097</v>
      </c>
      <c r="ED32" s="19">
        <f t="shared" si="19"/>
        <v>35.549031818181824</v>
      </c>
      <c r="EE32" s="19">
        <f t="shared" si="20"/>
        <v>23.69935454545455</v>
      </c>
      <c r="EF32" s="19">
        <f t="shared" si="21"/>
        <v>4.7398709090909099</v>
      </c>
      <c r="EG32" s="19">
        <f t="shared" si="22"/>
        <v>59.248386363636371</v>
      </c>
      <c r="EH32" s="19">
        <f t="shared" si="23"/>
        <v>189.5948363636364</v>
      </c>
      <c r="EI32" s="19">
        <f t="shared" si="24"/>
        <v>71.098063636363648</v>
      </c>
      <c r="EJ32" s="19">
        <f t="shared" si="25"/>
        <v>14.219612727272729</v>
      </c>
      <c r="EK32" s="19">
        <f t="shared" si="45"/>
        <v>872.13624727272747</v>
      </c>
      <c r="EL32" s="19">
        <f t="shared" si="46"/>
        <v>197.4156233636364</v>
      </c>
      <c r="EM32" s="19">
        <f t="shared" si="47"/>
        <v>65.884205636363646</v>
      </c>
      <c r="EN32" s="19">
        <f t="shared" si="48"/>
        <v>96.930360090909105</v>
      </c>
      <c r="EO32" s="19">
        <f t="shared" si="49"/>
        <v>360.23018909090916</v>
      </c>
      <c r="EP32" s="19">
        <f t="shared" si="50"/>
        <v>3.0809160909090911</v>
      </c>
      <c r="EQ32" s="19">
        <f t="shared" si="51"/>
        <v>1.1849677272727275</v>
      </c>
      <c r="ER32" s="19">
        <f t="shared" si="52"/>
        <v>4.2658838181818188</v>
      </c>
      <c r="ES32" s="19">
        <f t="shared" si="53"/>
        <v>17.774515909090912</v>
      </c>
      <c r="ET32" s="19">
        <f t="shared" si="54"/>
        <v>1.4219612727272728</v>
      </c>
      <c r="EU32" s="19">
        <f t="shared" si="55"/>
        <v>0.7109806363636364</v>
      </c>
      <c r="EV32" s="19">
        <f t="shared" si="56"/>
        <v>8.2947740909090921</v>
      </c>
      <c r="EW32" s="19">
        <f t="shared" si="57"/>
        <v>3.0809160909090911</v>
      </c>
      <c r="EX32" s="19">
        <f t="shared" si="58"/>
        <v>101.90722454545455</v>
      </c>
      <c r="EY32" s="19">
        <f t="shared" si="59"/>
        <v>4.0288902727272733</v>
      </c>
      <c r="EZ32" s="19">
        <f t="shared" si="60"/>
        <v>137.21926281818182</v>
      </c>
      <c r="FA32" s="19">
        <f t="shared" si="61"/>
        <v>197.4156233636364</v>
      </c>
      <c r="FB32" s="19">
        <f t="shared" si="62"/>
        <v>32.942102818181823</v>
      </c>
      <c r="FC32" s="19">
        <f t="shared" si="63"/>
        <v>19.907457818181818</v>
      </c>
      <c r="FD32" s="19">
        <f t="shared" si="64"/>
        <v>7.820787000000001</v>
      </c>
      <c r="FE32" s="19">
        <f t="shared" si="65"/>
        <v>0</v>
      </c>
      <c r="FF32" s="19">
        <f t="shared" si="66"/>
        <v>95.034411727272726</v>
      </c>
      <c r="FG32" s="19">
        <f t="shared" si="67"/>
        <v>353.12038272727284</v>
      </c>
      <c r="FH32" s="19">
        <f t="shared" si="26"/>
        <v>1726.9719657272731</v>
      </c>
      <c r="FI32" s="19">
        <f t="shared" si="27"/>
        <v>4956.6144202727282</v>
      </c>
      <c r="FJ32" s="19">
        <f t="shared" si="68"/>
        <v>412.54</v>
      </c>
      <c r="FK32" s="144">
        <f t="shared" si="28"/>
        <v>2</v>
      </c>
      <c r="FL32" s="144">
        <f t="shared" si="29"/>
        <v>11.25</v>
      </c>
      <c r="FM32" s="20">
        <f t="shared" si="30"/>
        <v>2.2535211267605644</v>
      </c>
      <c r="FN32" s="19">
        <f t="shared" si="69"/>
        <v>127.56449397797702</v>
      </c>
      <c r="FO32" s="20">
        <f t="shared" si="31"/>
        <v>8.5633802816901436</v>
      </c>
      <c r="FP32" s="19">
        <f t="shared" si="70"/>
        <v>484.74507711631264</v>
      </c>
      <c r="FQ32" s="20">
        <f t="shared" si="32"/>
        <v>1.8591549295774654</v>
      </c>
      <c r="FR32" s="19">
        <f t="shared" si="71"/>
        <v>105.24070753183103</v>
      </c>
      <c r="FS32" s="19">
        <f t="shared" si="72"/>
        <v>291.52</v>
      </c>
      <c r="FT32" s="19">
        <f t="shared" si="73"/>
        <v>1421.6102786261208</v>
      </c>
      <c r="FU32" s="145">
        <f t="shared" si="74"/>
        <v>6378.2246988988491</v>
      </c>
    </row>
    <row r="33" spans="1:177" ht="15" customHeight="1">
      <c r="A33" s="146" t="str">
        <f>[1]CCT!D40</f>
        <v>Alto Paranaiba</v>
      </c>
      <c r="B33" s="147" t="str">
        <f>[1]CCT!C40</f>
        <v>Ituiutaba</v>
      </c>
      <c r="C33" s="141"/>
      <c r="D33" s="17"/>
      <c r="E33" s="17">
        <f t="shared" si="0"/>
        <v>0</v>
      </c>
      <c r="F33" s="18"/>
      <c r="G33" s="17"/>
      <c r="H33" s="17">
        <f t="shared" si="33"/>
        <v>0</v>
      </c>
      <c r="I33" s="18"/>
      <c r="J33" s="17"/>
      <c r="K33" s="17">
        <f t="shared" si="34"/>
        <v>0</v>
      </c>
      <c r="L33" s="17"/>
      <c r="M33" s="17"/>
      <c r="N33" s="17"/>
      <c r="O33" s="17"/>
      <c r="P33" s="17"/>
      <c r="Q33" s="17"/>
      <c r="R33" s="17"/>
      <c r="S33" s="17"/>
      <c r="T33" s="17"/>
      <c r="U33" s="18"/>
      <c r="V33" s="17"/>
      <c r="W33" s="17">
        <f t="shared" si="1"/>
        <v>0</v>
      </c>
      <c r="X33" s="18"/>
      <c r="Y33" s="17"/>
      <c r="Z33" s="17">
        <f t="shared" si="2"/>
        <v>0</v>
      </c>
      <c r="AA33" s="17"/>
      <c r="AB33" s="17"/>
      <c r="AC33" s="17"/>
      <c r="AD33" s="17"/>
      <c r="AE33" s="17"/>
      <c r="AF33" s="17"/>
      <c r="AG33" s="18"/>
      <c r="AH33" s="17"/>
      <c r="AI33" s="17">
        <f t="shared" si="3"/>
        <v>0</v>
      </c>
      <c r="AJ33" s="17"/>
      <c r="AK33" s="17"/>
      <c r="AL33" s="17"/>
      <c r="AM33" s="18"/>
      <c r="AN33" s="17"/>
      <c r="AO33" s="17">
        <f t="shared" si="4"/>
        <v>0</v>
      </c>
      <c r="AP33" s="17"/>
      <c r="AQ33" s="17"/>
      <c r="AR33" s="17"/>
      <c r="AS33" s="17"/>
      <c r="AT33" s="17"/>
      <c r="AU33" s="17"/>
      <c r="AV33" s="18"/>
      <c r="AW33" s="17"/>
      <c r="AX33" s="17">
        <f t="shared" si="5"/>
        <v>0</v>
      </c>
      <c r="AY33" s="17"/>
      <c r="AZ33" s="17"/>
      <c r="BA33" s="17"/>
      <c r="BB33" s="141"/>
      <c r="BC33" s="17"/>
      <c r="BD33" s="17">
        <f t="shared" ref="BD33:BD39" si="78">BB33*BC33</f>
        <v>0</v>
      </c>
      <c r="BE33" s="18"/>
      <c r="BF33" s="17"/>
      <c r="BG33" s="17">
        <f t="shared" si="6"/>
        <v>0</v>
      </c>
      <c r="BH33" s="17"/>
      <c r="BI33" s="17"/>
      <c r="BJ33" s="17"/>
      <c r="BK33" s="17"/>
      <c r="BL33" s="17"/>
      <c r="BM33" s="17"/>
      <c r="BN33" s="18">
        <f>[1]CCT!AV40</f>
        <v>1</v>
      </c>
      <c r="BO33" s="17">
        <f>[1]CCT!AU40</f>
        <v>1043.74</v>
      </c>
      <c r="BP33" s="17">
        <f t="shared" si="7"/>
        <v>1043.74</v>
      </c>
      <c r="BQ33" s="18"/>
      <c r="BR33" s="17"/>
      <c r="BS33" s="17">
        <f t="shared" si="8"/>
        <v>0</v>
      </c>
      <c r="BT33" s="18"/>
      <c r="BU33" s="17"/>
      <c r="BV33" s="17">
        <f t="shared" si="9"/>
        <v>0</v>
      </c>
      <c r="BW33" s="18"/>
      <c r="BX33" s="17"/>
      <c r="BY33" s="17">
        <f t="shared" si="10"/>
        <v>0</v>
      </c>
      <c r="BZ33" s="142"/>
      <c r="CA33" s="17"/>
      <c r="CB33" s="17">
        <f t="shared" ref="CB33:CB39" si="79">BZ33*CA33</f>
        <v>0</v>
      </c>
      <c r="CC33" s="17"/>
      <c r="CD33" s="17"/>
      <c r="CE33" s="17"/>
      <c r="CF33" s="18"/>
      <c r="CG33" s="17"/>
      <c r="CH33" s="17">
        <f t="shared" si="12"/>
        <v>0</v>
      </c>
      <c r="CI33" s="17"/>
      <c r="CJ33" s="17"/>
      <c r="CK33" s="17"/>
      <c r="CL33" s="18"/>
      <c r="CM33" s="17"/>
      <c r="CN33" s="17">
        <f t="shared" si="13"/>
        <v>0</v>
      </c>
      <c r="CO33" s="17"/>
      <c r="CP33" s="17"/>
      <c r="CQ33" s="17"/>
      <c r="CR33" s="141"/>
      <c r="CS33" s="17"/>
      <c r="CT33" s="17">
        <f t="shared" si="77"/>
        <v>0</v>
      </c>
      <c r="CU33" s="17"/>
      <c r="CV33" s="17"/>
      <c r="CW33" s="17"/>
      <c r="CX33" s="17"/>
      <c r="CY33" s="17"/>
      <c r="CZ33" s="17"/>
      <c r="DA33" s="18"/>
      <c r="DB33" s="17"/>
      <c r="DC33" s="17">
        <f t="shared" si="14"/>
        <v>0</v>
      </c>
      <c r="DD33" s="143">
        <f t="shared" si="36"/>
        <v>1</v>
      </c>
      <c r="DE33" s="19">
        <f t="shared" si="37"/>
        <v>1043.74</v>
      </c>
      <c r="DF33" s="19"/>
      <c r="DG33" s="19"/>
      <c r="DH33" s="19">
        <f t="shared" si="15"/>
        <v>0</v>
      </c>
      <c r="DI33" s="19"/>
      <c r="DJ33" s="19">
        <f t="shared" si="38"/>
        <v>94.885454545454536</v>
      </c>
      <c r="DK33" s="19">
        <f t="shared" si="39"/>
        <v>0</v>
      </c>
      <c r="DL33" s="19"/>
      <c r="DM33" s="19">
        <f t="shared" si="40"/>
        <v>1138.6254545454544</v>
      </c>
      <c r="DN33" s="19"/>
      <c r="DO33" s="19">
        <f>(VLOOKUP(A33,PARAMETROAPOIO,6,FALSE))*DD33</f>
        <v>219.02</v>
      </c>
      <c r="DP33" s="19">
        <f t="shared" si="16"/>
        <v>61.375599999999999</v>
      </c>
      <c r="DQ33" s="19"/>
      <c r="DR33" s="19">
        <f t="shared" si="41"/>
        <v>3.12</v>
      </c>
      <c r="DS33" s="19">
        <f>VLOOKUP('Resumo Geral apoio imposto cl'!A33,PARAMETROAPOIO,2,FALSE)*DD33</f>
        <v>19.440000000000001</v>
      </c>
      <c r="DT33" s="19">
        <f t="shared" si="17"/>
        <v>0</v>
      </c>
      <c r="DU33" s="19">
        <f t="shared" si="18"/>
        <v>0</v>
      </c>
      <c r="DV33" s="19">
        <f>BB33*[1]Parâmetro!$E$147</f>
        <v>0</v>
      </c>
      <c r="DW33" s="19">
        <f t="shared" si="42"/>
        <v>302.9556</v>
      </c>
      <c r="DX33" s="19">
        <f>C33*'[1]Uniforme Apoio'!$BM$9+'Resumo Geral apoio imposto cl'!F33*'[1]Uniforme Apoio'!$BM$10+'Resumo Geral apoio imposto cl'!I33*'[1]Uniforme Apoio'!$BM$11+'Resumo Geral apoio imposto cl'!L33*'[1]Uniforme Apoio'!$BM$12+'Resumo Geral apoio imposto cl'!O33*'[1]Uniforme Apoio'!$BM$13+'Resumo Geral apoio imposto cl'!R33*'[1]Uniforme Apoio'!$BM$14+'Resumo Geral apoio imposto cl'!U33*'[1]Uniforme Apoio'!$BM$15+'Resumo Geral apoio imposto cl'!X33*'[1]Uniforme Apoio'!$BM$17+AA33*'[1]Uniforme Apoio'!$BM$16+'Resumo Geral apoio imposto cl'!AD33*'[1]Uniforme Apoio'!$BM$18+'Resumo Geral apoio imposto cl'!AG33*'[1]Uniforme Apoio'!$BM$19+'Resumo Geral apoio imposto cl'!AJ33*'[1]Uniforme Apoio'!$BM$20+'Resumo Geral apoio imposto cl'!AM33*'[1]Uniforme Apoio'!$BM$21+'Resumo Geral apoio imposto cl'!AP33*'[1]Uniforme Apoio'!$BM$22+'Resumo Geral apoio imposto cl'!AS33*'[1]Uniforme Apoio'!$BM$23+'Resumo Geral apoio imposto cl'!AV33*'[1]Uniforme Apoio'!$BM$24+'Resumo Geral apoio imposto cl'!AY33*'[1]Uniforme Apoio'!$BM$25+'Resumo Geral apoio imposto cl'!BB33*'[1]Uniforme Apoio'!$BM$26+BE33*'[1]Uniforme Apoio'!$BM$27+'Resumo Geral apoio imposto cl'!BH33*'[1]Uniforme Apoio'!$BM$28+'Resumo Geral apoio imposto cl'!BK33*'[1]Uniforme Apoio'!$BM$29+'Resumo Geral apoio imposto cl'!BN33*'[1]Uniforme Apoio'!$BM$30+'Resumo Geral apoio imposto cl'!BQ33*'[1]Uniforme Apoio'!$BM$30+'Resumo Geral apoio imposto cl'!BT33*'[1]Uniforme Apoio'!$BM$30+'Resumo Geral apoio imposto cl'!BW33*'[1]Uniforme Apoio'!$BM$31+'Resumo Geral apoio imposto cl'!BZ33*'[1]Uniforme Apoio'!$BM$31+'Resumo Geral apoio imposto cl'!CC33*'[1]Uniforme Apoio'!$BM$32+'Resumo Geral apoio imposto cl'!CF33*'[1]Uniforme Apoio'!$BM$33+'Resumo Geral apoio imposto cl'!CI33*'[1]Uniforme Apoio'!$BM$34+'Resumo Geral apoio imposto cl'!CL33*'[1]Uniforme Apoio'!$BM$35+'Resumo Geral apoio imposto cl'!CO33*'[1]Uniforme Apoio'!$BM$36+'Resumo Geral apoio imposto cl'!CR33*'[1]Uniforme Apoio'!$BM$37+'Resumo Geral apoio imposto cl'!CU33*'[1]Uniforme Apoio'!$BM$38+'Resumo Geral apoio imposto cl'!CX33*'[1]Uniforme Apoio'!$BM$39+'Resumo Geral apoio imposto cl'!DA33*'[1]Uniforme Apoio'!$BM$40</f>
        <v>85.68</v>
      </c>
      <c r="DY33" s="19"/>
      <c r="DZ33" s="19">
        <f>AP33*'[1]Equipamentos Jardinagem'!$H$7</f>
        <v>0</v>
      </c>
      <c r="EA33" s="19"/>
      <c r="EB33" s="19">
        <f t="shared" si="43"/>
        <v>85.68</v>
      </c>
      <c r="EC33" s="19">
        <f t="shared" si="44"/>
        <v>227.72509090909091</v>
      </c>
      <c r="ED33" s="19">
        <f t="shared" si="19"/>
        <v>17.079381818181815</v>
      </c>
      <c r="EE33" s="19">
        <f t="shared" si="20"/>
        <v>11.386254545454545</v>
      </c>
      <c r="EF33" s="19">
        <f t="shared" si="21"/>
        <v>2.2772509090909088</v>
      </c>
      <c r="EG33" s="19">
        <f t="shared" si="22"/>
        <v>28.465636363636364</v>
      </c>
      <c r="EH33" s="19">
        <f t="shared" si="23"/>
        <v>91.090036363636358</v>
      </c>
      <c r="EI33" s="19">
        <f t="shared" si="24"/>
        <v>34.158763636363631</v>
      </c>
      <c r="EJ33" s="19">
        <f t="shared" si="25"/>
        <v>6.8317527272727263</v>
      </c>
      <c r="EK33" s="19">
        <f t="shared" si="45"/>
        <v>419.01416727272721</v>
      </c>
      <c r="EL33" s="19">
        <f t="shared" si="46"/>
        <v>94.847500363636357</v>
      </c>
      <c r="EM33" s="19">
        <f t="shared" si="47"/>
        <v>31.653787636363631</v>
      </c>
      <c r="EN33" s="19">
        <f t="shared" si="48"/>
        <v>46.569781090909082</v>
      </c>
      <c r="EO33" s="19">
        <f t="shared" si="49"/>
        <v>173.07106909090908</v>
      </c>
      <c r="EP33" s="19">
        <f t="shared" si="50"/>
        <v>1.4802130909090907</v>
      </c>
      <c r="EQ33" s="19">
        <f t="shared" si="51"/>
        <v>0.56931272727272719</v>
      </c>
      <c r="ER33" s="19">
        <f t="shared" si="52"/>
        <v>2.0495258181818179</v>
      </c>
      <c r="ES33" s="19">
        <f t="shared" si="53"/>
        <v>8.5396909090909077</v>
      </c>
      <c r="ET33" s="19">
        <f t="shared" si="54"/>
        <v>0.68317527272727263</v>
      </c>
      <c r="EU33" s="19">
        <f t="shared" si="55"/>
        <v>0.34158763636363632</v>
      </c>
      <c r="EV33" s="19">
        <f t="shared" si="56"/>
        <v>3.9851890909090906</v>
      </c>
      <c r="EW33" s="19">
        <f t="shared" si="57"/>
        <v>1.4802130909090907</v>
      </c>
      <c r="EX33" s="19">
        <f t="shared" si="58"/>
        <v>48.960894545454536</v>
      </c>
      <c r="EY33" s="19">
        <f t="shared" si="59"/>
        <v>1.9356632727272725</v>
      </c>
      <c r="EZ33" s="19">
        <f t="shared" si="60"/>
        <v>65.9264138181818</v>
      </c>
      <c r="FA33" s="19">
        <f t="shared" si="61"/>
        <v>94.847500363636357</v>
      </c>
      <c r="FB33" s="19">
        <f t="shared" si="62"/>
        <v>15.826893818181816</v>
      </c>
      <c r="FC33" s="19">
        <f t="shared" si="63"/>
        <v>9.5644538181818159</v>
      </c>
      <c r="FD33" s="19">
        <f t="shared" si="64"/>
        <v>3.7574639999999997</v>
      </c>
      <c r="FE33" s="19">
        <f t="shared" si="65"/>
        <v>0</v>
      </c>
      <c r="FF33" s="19">
        <f t="shared" si="66"/>
        <v>45.658880727272717</v>
      </c>
      <c r="FG33" s="19">
        <f t="shared" si="67"/>
        <v>169.65519272727272</v>
      </c>
      <c r="FH33" s="19">
        <f t="shared" si="26"/>
        <v>829.71636872727265</v>
      </c>
      <c r="FI33" s="19">
        <f t="shared" si="27"/>
        <v>2356.9774232727273</v>
      </c>
      <c r="FJ33" s="19">
        <f t="shared" si="68"/>
        <v>206.27</v>
      </c>
      <c r="FK33" s="144">
        <f t="shared" si="28"/>
        <v>4</v>
      </c>
      <c r="FL33" s="144">
        <f t="shared" si="29"/>
        <v>13.25</v>
      </c>
      <c r="FM33" s="20">
        <f t="shared" si="30"/>
        <v>4.6109510086455305</v>
      </c>
      <c r="FN33" s="19">
        <f t="shared" si="69"/>
        <v>124.91100510767613</v>
      </c>
      <c r="FO33" s="20">
        <f t="shared" si="31"/>
        <v>8.7608069164265068</v>
      </c>
      <c r="FP33" s="19">
        <f t="shared" si="70"/>
        <v>237.3309097045846</v>
      </c>
      <c r="FQ33" s="20">
        <f t="shared" si="32"/>
        <v>1.9020172910662811</v>
      </c>
      <c r="FR33" s="19">
        <f t="shared" si="71"/>
        <v>51.525789606916398</v>
      </c>
      <c r="FS33" s="19">
        <f t="shared" si="72"/>
        <v>145.76</v>
      </c>
      <c r="FT33" s="19">
        <f t="shared" si="73"/>
        <v>765.79770441917719</v>
      </c>
      <c r="FU33" s="145">
        <f t="shared" si="74"/>
        <v>3122.7751276919043</v>
      </c>
    </row>
    <row r="34" spans="1:177" ht="15" customHeight="1">
      <c r="A34" s="184" t="str">
        <f>[1]CCT!D41</f>
        <v>Rodoviários de Ituiutaba + SEAC-MG</v>
      </c>
      <c r="B34" s="185" t="str">
        <f>[1]CCT!C41</f>
        <v>Ituiutaba</v>
      </c>
      <c r="C34" s="141"/>
      <c r="D34" s="17"/>
      <c r="E34" s="17">
        <f t="shared" si="0"/>
        <v>0</v>
      </c>
      <c r="F34" s="18"/>
      <c r="G34" s="17"/>
      <c r="H34" s="17">
        <f t="shared" si="33"/>
        <v>0</v>
      </c>
      <c r="I34" s="18"/>
      <c r="J34" s="17"/>
      <c r="K34" s="17">
        <f t="shared" si="34"/>
        <v>0</v>
      </c>
      <c r="L34" s="17"/>
      <c r="M34" s="17"/>
      <c r="N34" s="17"/>
      <c r="O34" s="17"/>
      <c r="P34" s="17"/>
      <c r="Q34" s="17"/>
      <c r="R34" s="17"/>
      <c r="S34" s="17"/>
      <c r="T34" s="17"/>
      <c r="U34" s="18"/>
      <c r="V34" s="17"/>
      <c r="W34" s="17">
        <f t="shared" si="1"/>
        <v>0</v>
      </c>
      <c r="X34" s="18"/>
      <c r="Y34" s="17"/>
      <c r="Z34" s="17">
        <f t="shared" si="2"/>
        <v>0</v>
      </c>
      <c r="AA34" s="17"/>
      <c r="AB34" s="17"/>
      <c r="AC34" s="17"/>
      <c r="AD34" s="17"/>
      <c r="AE34" s="17"/>
      <c r="AF34" s="17"/>
      <c r="AG34" s="18"/>
      <c r="AH34" s="17"/>
      <c r="AI34" s="17">
        <f t="shared" si="3"/>
        <v>0</v>
      </c>
      <c r="AJ34" s="17"/>
      <c r="AK34" s="17"/>
      <c r="AL34" s="17"/>
      <c r="AM34" s="18"/>
      <c r="AN34" s="17"/>
      <c r="AO34" s="17">
        <f t="shared" si="4"/>
        <v>0</v>
      </c>
      <c r="AP34" s="17"/>
      <c r="AQ34" s="17"/>
      <c r="AR34" s="17"/>
      <c r="AS34" s="17"/>
      <c r="AT34" s="17"/>
      <c r="AU34" s="17"/>
      <c r="AV34" s="18"/>
      <c r="AW34" s="17"/>
      <c r="AX34" s="17">
        <f t="shared" si="5"/>
        <v>0</v>
      </c>
      <c r="AY34" s="17"/>
      <c r="AZ34" s="17"/>
      <c r="BA34" s="17"/>
      <c r="BB34" s="141">
        <f>[1]CCT!AN41</f>
        <v>1</v>
      </c>
      <c r="BC34" s="17">
        <f>[1]CCT!AM41</f>
        <v>2507.27</v>
      </c>
      <c r="BD34" s="17">
        <f t="shared" si="78"/>
        <v>2507.27</v>
      </c>
      <c r="BE34" s="18"/>
      <c r="BF34" s="17"/>
      <c r="BG34" s="17">
        <f t="shared" si="6"/>
        <v>0</v>
      </c>
      <c r="BH34" s="17"/>
      <c r="BI34" s="17"/>
      <c r="BJ34" s="17"/>
      <c r="BK34" s="17"/>
      <c r="BL34" s="17"/>
      <c r="BM34" s="17"/>
      <c r="BN34" s="18"/>
      <c r="BO34" s="17"/>
      <c r="BP34" s="17">
        <f t="shared" si="7"/>
        <v>0</v>
      </c>
      <c r="BQ34" s="18"/>
      <c r="BR34" s="17"/>
      <c r="BS34" s="17">
        <f t="shared" si="8"/>
        <v>0</v>
      </c>
      <c r="BT34" s="18"/>
      <c r="BU34" s="17"/>
      <c r="BV34" s="17">
        <f t="shared" si="9"/>
        <v>0</v>
      </c>
      <c r="BW34" s="18"/>
      <c r="BX34" s="17"/>
      <c r="BY34" s="17">
        <f t="shared" si="10"/>
        <v>0</v>
      </c>
      <c r="BZ34" s="142"/>
      <c r="CA34" s="17"/>
      <c r="CB34" s="17">
        <f t="shared" si="79"/>
        <v>0</v>
      </c>
      <c r="CC34" s="17"/>
      <c r="CD34" s="17"/>
      <c r="CE34" s="17"/>
      <c r="CF34" s="18"/>
      <c r="CG34" s="17"/>
      <c r="CH34" s="17">
        <f t="shared" si="12"/>
        <v>0</v>
      </c>
      <c r="CI34" s="17"/>
      <c r="CJ34" s="17"/>
      <c r="CK34" s="17"/>
      <c r="CL34" s="18"/>
      <c r="CM34" s="17"/>
      <c r="CN34" s="17">
        <f t="shared" si="13"/>
        <v>0</v>
      </c>
      <c r="CO34" s="17"/>
      <c r="CP34" s="17"/>
      <c r="CQ34" s="17"/>
      <c r="CR34" s="141"/>
      <c r="CS34" s="17"/>
      <c r="CT34" s="17">
        <f t="shared" si="77"/>
        <v>0</v>
      </c>
      <c r="CU34" s="17"/>
      <c r="CV34" s="17"/>
      <c r="CW34" s="17"/>
      <c r="CX34" s="17"/>
      <c r="CY34" s="17"/>
      <c r="CZ34" s="17"/>
      <c r="DA34" s="18"/>
      <c r="DB34" s="17"/>
      <c r="DC34" s="17">
        <f t="shared" si="14"/>
        <v>0</v>
      </c>
      <c r="DD34" s="143">
        <f t="shared" si="36"/>
        <v>1</v>
      </c>
      <c r="DE34" s="19">
        <f t="shared" si="37"/>
        <v>2507.27</v>
      </c>
      <c r="DF34" s="19"/>
      <c r="DG34" s="19"/>
      <c r="DH34" s="19">
        <f t="shared" si="15"/>
        <v>0</v>
      </c>
      <c r="DI34" s="19"/>
      <c r="DJ34" s="19">
        <f t="shared" si="38"/>
        <v>0</v>
      </c>
      <c r="DK34" s="19">
        <f t="shared" si="39"/>
        <v>0</v>
      </c>
      <c r="DL34" s="19"/>
      <c r="DM34" s="19">
        <f t="shared" si="40"/>
        <v>2507.27</v>
      </c>
      <c r="DN34" s="19"/>
      <c r="DO34" s="19">
        <f t="shared" ref="DO34:DO48" si="80">(VLOOKUP(A34,PARAMETROAPOIO,6,FALSE)*20-1)*DD34</f>
        <v>279</v>
      </c>
      <c r="DP34" s="19">
        <f t="shared" si="16"/>
        <v>0</v>
      </c>
      <c r="DQ34" s="19"/>
      <c r="DR34" s="19">
        <f t="shared" si="41"/>
        <v>3.12</v>
      </c>
      <c r="DS34" s="19">
        <f>VLOOKUP('Resumo Geral apoio imposto cl'!A34,PARAMETROAPOIO,2,FALSE)*DD34</f>
        <v>0</v>
      </c>
      <c r="DT34" s="19">
        <f t="shared" si="17"/>
        <v>0</v>
      </c>
      <c r="DU34" s="19">
        <f t="shared" si="18"/>
        <v>0</v>
      </c>
      <c r="DV34" s="19">
        <f>BB34*[1]Parâmetro!$E$147</f>
        <v>247.42</v>
      </c>
      <c r="DW34" s="19">
        <f t="shared" si="42"/>
        <v>529.54</v>
      </c>
      <c r="DX34" s="19">
        <f>C34*'[1]Uniforme Apoio'!$BM$9+'Resumo Geral apoio imposto cl'!F34*'[1]Uniforme Apoio'!$BM$10+'Resumo Geral apoio imposto cl'!I34*'[1]Uniforme Apoio'!$BM$11+'Resumo Geral apoio imposto cl'!L34*'[1]Uniforme Apoio'!$BM$12+'Resumo Geral apoio imposto cl'!O34*'[1]Uniforme Apoio'!$BM$13+'Resumo Geral apoio imposto cl'!R34*'[1]Uniforme Apoio'!$BM$14+'Resumo Geral apoio imposto cl'!U34*'[1]Uniforme Apoio'!$BM$15+'Resumo Geral apoio imposto cl'!X34*'[1]Uniforme Apoio'!$BM$17+AA34*'[1]Uniforme Apoio'!$BM$16+'Resumo Geral apoio imposto cl'!AD34*'[1]Uniforme Apoio'!$BM$18+'Resumo Geral apoio imposto cl'!AG34*'[1]Uniforme Apoio'!$BM$19+'Resumo Geral apoio imposto cl'!AJ34*'[1]Uniforme Apoio'!$BM$20+'Resumo Geral apoio imposto cl'!AM34*'[1]Uniforme Apoio'!$BM$21+'Resumo Geral apoio imposto cl'!AP34*'[1]Uniforme Apoio'!$BM$22+'Resumo Geral apoio imposto cl'!AS34*'[1]Uniforme Apoio'!$BM$23+'Resumo Geral apoio imposto cl'!AV34*'[1]Uniforme Apoio'!$BM$24+'Resumo Geral apoio imposto cl'!AY34*'[1]Uniforme Apoio'!$BM$25+'Resumo Geral apoio imposto cl'!BB34*'[1]Uniforme Apoio'!$BM$26+BE34*'[1]Uniforme Apoio'!$BM$27+'Resumo Geral apoio imposto cl'!BH34*'[1]Uniforme Apoio'!$BM$28+'Resumo Geral apoio imposto cl'!BK34*'[1]Uniforme Apoio'!$BM$29+'Resumo Geral apoio imposto cl'!BN34*'[1]Uniforme Apoio'!$BM$30+'Resumo Geral apoio imposto cl'!BQ34*'[1]Uniforme Apoio'!$BM$30+'Resumo Geral apoio imposto cl'!BT34*'[1]Uniforme Apoio'!$BM$30+'Resumo Geral apoio imposto cl'!BW34*'[1]Uniforme Apoio'!$BM$31+'Resumo Geral apoio imposto cl'!BZ34*'[1]Uniforme Apoio'!$BM$31+'Resumo Geral apoio imposto cl'!CC34*'[1]Uniforme Apoio'!$BM$32+'Resumo Geral apoio imposto cl'!CF34*'[1]Uniforme Apoio'!$BM$33+'Resumo Geral apoio imposto cl'!CI34*'[1]Uniforme Apoio'!$BM$34+'Resumo Geral apoio imposto cl'!CL34*'[1]Uniforme Apoio'!$BM$35+'Resumo Geral apoio imposto cl'!CO34*'[1]Uniforme Apoio'!$BM$36+'Resumo Geral apoio imposto cl'!CR34*'[1]Uniforme Apoio'!$BM$37+'Resumo Geral apoio imposto cl'!CU34*'[1]Uniforme Apoio'!$BM$38+'Resumo Geral apoio imposto cl'!CX34*'[1]Uniforme Apoio'!$BM$39+'Resumo Geral apoio imposto cl'!DA34*'[1]Uniforme Apoio'!$BM$40</f>
        <v>103.18</v>
      </c>
      <c r="DY34" s="19"/>
      <c r="DZ34" s="19">
        <f>AP34*'[1]Equipamentos Jardinagem'!$H$7</f>
        <v>0</v>
      </c>
      <c r="EA34" s="19"/>
      <c r="EB34" s="19">
        <f t="shared" si="43"/>
        <v>103.18</v>
      </c>
      <c r="EC34" s="19">
        <f t="shared" si="44"/>
        <v>501.45400000000001</v>
      </c>
      <c r="ED34" s="19">
        <f t="shared" si="19"/>
        <v>37.609049999999996</v>
      </c>
      <c r="EE34" s="19">
        <f t="shared" si="20"/>
        <v>25.072700000000001</v>
      </c>
      <c r="EF34" s="19">
        <f t="shared" si="21"/>
        <v>5.0145400000000002</v>
      </c>
      <c r="EG34" s="19">
        <f t="shared" si="22"/>
        <v>62.681750000000001</v>
      </c>
      <c r="EH34" s="19">
        <f t="shared" si="23"/>
        <v>200.58160000000001</v>
      </c>
      <c r="EI34" s="19">
        <f t="shared" si="24"/>
        <v>75.218099999999993</v>
      </c>
      <c r="EJ34" s="19">
        <f t="shared" si="25"/>
        <v>15.043620000000001</v>
      </c>
      <c r="EK34" s="19">
        <f t="shared" si="45"/>
        <v>922.67536000000007</v>
      </c>
      <c r="EL34" s="19">
        <f t="shared" si="46"/>
        <v>208.855591</v>
      </c>
      <c r="EM34" s="19">
        <f t="shared" si="47"/>
        <v>69.702106000000001</v>
      </c>
      <c r="EN34" s="19">
        <f t="shared" si="48"/>
        <v>102.547343</v>
      </c>
      <c r="EO34" s="19">
        <f t="shared" si="49"/>
        <v>381.10504000000003</v>
      </c>
      <c r="EP34" s="19">
        <f t="shared" si="50"/>
        <v>3.2594509999999999</v>
      </c>
      <c r="EQ34" s="19">
        <f t="shared" si="51"/>
        <v>1.2536350000000001</v>
      </c>
      <c r="ER34" s="19">
        <f t="shared" si="52"/>
        <v>4.5130859999999995</v>
      </c>
      <c r="ES34" s="19">
        <f t="shared" si="53"/>
        <v>18.804524999999998</v>
      </c>
      <c r="ET34" s="19">
        <f t="shared" si="54"/>
        <v>1.5043619999999998</v>
      </c>
      <c r="EU34" s="19">
        <f t="shared" si="55"/>
        <v>0.75218099999999988</v>
      </c>
      <c r="EV34" s="19">
        <f t="shared" si="56"/>
        <v>8.7754449999999995</v>
      </c>
      <c r="EW34" s="19">
        <f t="shared" si="57"/>
        <v>3.2594509999999999</v>
      </c>
      <c r="EX34" s="19">
        <f t="shared" si="58"/>
        <v>107.81260999999999</v>
      </c>
      <c r="EY34" s="19">
        <f t="shared" si="59"/>
        <v>4.262359</v>
      </c>
      <c r="EZ34" s="19">
        <f t="shared" si="60"/>
        <v>145.17093299999999</v>
      </c>
      <c r="FA34" s="19">
        <f t="shared" si="61"/>
        <v>208.855591</v>
      </c>
      <c r="FB34" s="19">
        <f t="shared" si="62"/>
        <v>34.851053</v>
      </c>
      <c r="FC34" s="19">
        <f t="shared" si="63"/>
        <v>21.061067999999999</v>
      </c>
      <c r="FD34" s="19">
        <f t="shared" si="64"/>
        <v>8.2739910000000005</v>
      </c>
      <c r="FE34" s="19">
        <f t="shared" si="65"/>
        <v>0</v>
      </c>
      <c r="FF34" s="19">
        <f t="shared" si="66"/>
        <v>100.54152699999999</v>
      </c>
      <c r="FG34" s="19">
        <f t="shared" si="67"/>
        <v>373.58323000000001</v>
      </c>
      <c r="FH34" s="19">
        <f t="shared" si="26"/>
        <v>1827.0476489999999</v>
      </c>
      <c r="FI34" s="19">
        <f t="shared" si="27"/>
        <v>4967.0376489999999</v>
      </c>
      <c r="FJ34" s="19">
        <f t="shared" si="68"/>
        <v>206.27</v>
      </c>
      <c r="FK34" s="144">
        <f t="shared" si="28"/>
        <v>4</v>
      </c>
      <c r="FL34" s="144">
        <f t="shared" si="29"/>
        <v>13.25</v>
      </c>
      <c r="FM34" s="20">
        <f t="shared" si="30"/>
        <v>4.6109510086455305</v>
      </c>
      <c r="FN34" s="19">
        <f t="shared" si="69"/>
        <v>245.25960341210364</v>
      </c>
      <c r="FO34" s="20">
        <f t="shared" si="31"/>
        <v>8.7608069164265068</v>
      </c>
      <c r="FP34" s="19">
        <f t="shared" si="70"/>
        <v>465.99324648299688</v>
      </c>
      <c r="FQ34" s="20">
        <f t="shared" si="32"/>
        <v>1.9020172910662811</v>
      </c>
      <c r="FR34" s="19">
        <f t="shared" si="71"/>
        <v>101.16958640749274</v>
      </c>
      <c r="FS34" s="19">
        <f t="shared" si="72"/>
        <v>145.76</v>
      </c>
      <c r="FT34" s="19">
        <f t="shared" si="73"/>
        <v>1164.4524363025932</v>
      </c>
      <c r="FU34" s="145">
        <f t="shared" si="74"/>
        <v>6131.4900853025929</v>
      </c>
    </row>
    <row r="35" spans="1:177" ht="15" customHeight="1">
      <c r="A35" s="146" t="str">
        <f>[1]CCT!D42</f>
        <v>Sethac Norte de Minas</v>
      </c>
      <c r="B35" s="147" t="str">
        <f>[1]CCT!C42</f>
        <v>Janaúba</v>
      </c>
      <c r="C35" s="141"/>
      <c r="D35" s="17"/>
      <c r="E35" s="17">
        <f t="shared" si="0"/>
        <v>0</v>
      </c>
      <c r="F35" s="18"/>
      <c r="G35" s="17"/>
      <c r="H35" s="17">
        <f t="shared" si="33"/>
        <v>0</v>
      </c>
      <c r="I35" s="18"/>
      <c r="J35" s="17"/>
      <c r="K35" s="17">
        <f t="shared" si="34"/>
        <v>0</v>
      </c>
      <c r="L35" s="17"/>
      <c r="M35" s="17"/>
      <c r="N35" s="17"/>
      <c r="O35" s="17"/>
      <c r="P35" s="17"/>
      <c r="Q35" s="17"/>
      <c r="R35" s="17"/>
      <c r="S35" s="17"/>
      <c r="T35" s="17"/>
      <c r="U35" s="18"/>
      <c r="V35" s="17"/>
      <c r="W35" s="17">
        <f t="shared" si="1"/>
        <v>0</v>
      </c>
      <c r="X35" s="18"/>
      <c r="Y35" s="17"/>
      <c r="Z35" s="17">
        <f t="shared" si="2"/>
        <v>0</v>
      </c>
      <c r="AA35" s="17"/>
      <c r="AB35" s="17"/>
      <c r="AC35" s="17"/>
      <c r="AD35" s="17"/>
      <c r="AE35" s="17"/>
      <c r="AF35" s="17"/>
      <c r="AG35" s="18"/>
      <c r="AH35" s="17"/>
      <c r="AI35" s="17">
        <f t="shared" si="3"/>
        <v>0</v>
      </c>
      <c r="AJ35" s="17"/>
      <c r="AK35" s="17"/>
      <c r="AL35" s="17"/>
      <c r="AM35" s="18"/>
      <c r="AN35" s="17"/>
      <c r="AO35" s="17">
        <f t="shared" si="4"/>
        <v>0</v>
      </c>
      <c r="AP35" s="17"/>
      <c r="AQ35" s="17"/>
      <c r="AR35" s="17"/>
      <c r="AS35" s="17"/>
      <c r="AT35" s="17"/>
      <c r="AU35" s="17"/>
      <c r="AV35" s="18"/>
      <c r="AW35" s="17"/>
      <c r="AX35" s="17">
        <f t="shared" si="5"/>
        <v>0</v>
      </c>
      <c r="AY35" s="17"/>
      <c r="AZ35" s="17"/>
      <c r="BA35" s="17"/>
      <c r="BB35" s="141"/>
      <c r="BC35" s="17"/>
      <c r="BD35" s="17">
        <f t="shared" si="78"/>
        <v>0</v>
      </c>
      <c r="BE35" s="18"/>
      <c r="BF35" s="17"/>
      <c r="BG35" s="17">
        <f t="shared" si="6"/>
        <v>0</v>
      </c>
      <c r="BH35" s="17"/>
      <c r="BI35" s="17"/>
      <c r="BJ35" s="17"/>
      <c r="BK35" s="17"/>
      <c r="BL35" s="17"/>
      <c r="BM35" s="17"/>
      <c r="BN35" s="18">
        <f>[1]CCT!AV42</f>
        <v>1</v>
      </c>
      <c r="BO35" s="17">
        <f>[1]CCT!AU42</f>
        <v>1043.74</v>
      </c>
      <c r="BP35" s="17">
        <f t="shared" si="7"/>
        <v>1043.74</v>
      </c>
      <c r="BQ35" s="18"/>
      <c r="BR35" s="17"/>
      <c r="BS35" s="17">
        <f t="shared" si="8"/>
        <v>0</v>
      </c>
      <c r="BT35" s="18"/>
      <c r="BU35" s="17"/>
      <c r="BV35" s="17">
        <f t="shared" si="9"/>
        <v>0</v>
      </c>
      <c r="BW35" s="18"/>
      <c r="BX35" s="17"/>
      <c r="BY35" s="17">
        <f t="shared" si="10"/>
        <v>0</v>
      </c>
      <c r="BZ35" s="142"/>
      <c r="CA35" s="17"/>
      <c r="CB35" s="17">
        <f t="shared" si="79"/>
        <v>0</v>
      </c>
      <c r="CC35" s="17"/>
      <c r="CD35" s="17"/>
      <c r="CE35" s="17"/>
      <c r="CF35" s="18"/>
      <c r="CG35" s="17"/>
      <c r="CH35" s="17">
        <f t="shared" si="12"/>
        <v>0</v>
      </c>
      <c r="CI35" s="17"/>
      <c r="CJ35" s="17"/>
      <c r="CK35" s="17"/>
      <c r="CL35" s="18"/>
      <c r="CM35" s="17"/>
      <c r="CN35" s="17">
        <f t="shared" si="13"/>
        <v>0</v>
      </c>
      <c r="CO35" s="17"/>
      <c r="CP35" s="17"/>
      <c r="CQ35" s="17"/>
      <c r="CR35" s="141"/>
      <c r="CS35" s="17"/>
      <c r="CT35" s="17">
        <f t="shared" si="77"/>
        <v>0</v>
      </c>
      <c r="CU35" s="17"/>
      <c r="CV35" s="17"/>
      <c r="CW35" s="17"/>
      <c r="CX35" s="17"/>
      <c r="CY35" s="17"/>
      <c r="CZ35" s="17"/>
      <c r="DA35" s="18"/>
      <c r="DB35" s="17"/>
      <c r="DC35" s="17">
        <f t="shared" si="14"/>
        <v>0</v>
      </c>
      <c r="DD35" s="143">
        <f t="shared" si="36"/>
        <v>1</v>
      </c>
      <c r="DE35" s="19">
        <f t="shared" si="37"/>
        <v>1043.74</v>
      </c>
      <c r="DF35" s="19"/>
      <c r="DG35" s="19"/>
      <c r="DH35" s="19">
        <f t="shared" si="15"/>
        <v>0</v>
      </c>
      <c r="DI35" s="19"/>
      <c r="DJ35" s="19">
        <f t="shared" si="38"/>
        <v>94.885454545454536</v>
      </c>
      <c r="DK35" s="19">
        <f t="shared" si="39"/>
        <v>0</v>
      </c>
      <c r="DL35" s="19"/>
      <c r="DM35" s="19">
        <f t="shared" si="40"/>
        <v>1138.6254545454544</v>
      </c>
      <c r="DN35" s="19"/>
      <c r="DO35" s="19">
        <f t="shared" si="80"/>
        <v>279</v>
      </c>
      <c r="DP35" s="19">
        <f t="shared" si="16"/>
        <v>61.375599999999999</v>
      </c>
      <c r="DQ35" s="19"/>
      <c r="DR35" s="19">
        <f t="shared" si="41"/>
        <v>3.12</v>
      </c>
      <c r="DS35" s="19">
        <f>VLOOKUP('Resumo Geral apoio imposto cl'!A35,PARAMETROAPOIO,2,FALSE)*DD35</f>
        <v>28.19</v>
      </c>
      <c r="DT35" s="19">
        <f t="shared" si="17"/>
        <v>0</v>
      </c>
      <c r="DU35" s="19">
        <f t="shared" si="18"/>
        <v>0</v>
      </c>
      <c r="DV35" s="19">
        <f>BB35*[1]Parâmetro!$E$147</f>
        <v>0</v>
      </c>
      <c r="DW35" s="19">
        <f t="shared" si="42"/>
        <v>371.68560000000002</v>
      </c>
      <c r="DX35" s="19">
        <f>C35*'[1]Uniforme Apoio'!$BM$9+'Resumo Geral apoio imposto cl'!F35*'[1]Uniforme Apoio'!$BM$10+'Resumo Geral apoio imposto cl'!I35*'[1]Uniforme Apoio'!$BM$11+'Resumo Geral apoio imposto cl'!L35*'[1]Uniforme Apoio'!$BM$12+'Resumo Geral apoio imposto cl'!O35*'[1]Uniforme Apoio'!$BM$13+'Resumo Geral apoio imposto cl'!R35*'[1]Uniforme Apoio'!$BM$14+'Resumo Geral apoio imposto cl'!U35*'[1]Uniforme Apoio'!$BM$15+'Resumo Geral apoio imposto cl'!X35*'[1]Uniforme Apoio'!$BM$17+AA35*'[1]Uniforme Apoio'!$BM$16+'Resumo Geral apoio imposto cl'!AD35*'[1]Uniforme Apoio'!$BM$18+'Resumo Geral apoio imposto cl'!AG35*'[1]Uniforme Apoio'!$BM$19+'Resumo Geral apoio imposto cl'!AJ35*'[1]Uniforme Apoio'!$BM$20+'Resumo Geral apoio imposto cl'!AM35*'[1]Uniforme Apoio'!$BM$21+'Resumo Geral apoio imposto cl'!AP35*'[1]Uniforme Apoio'!$BM$22+'Resumo Geral apoio imposto cl'!AS35*'[1]Uniforme Apoio'!$BM$23+'Resumo Geral apoio imposto cl'!AV35*'[1]Uniforme Apoio'!$BM$24+'Resumo Geral apoio imposto cl'!AY35*'[1]Uniforme Apoio'!$BM$25+'Resumo Geral apoio imposto cl'!BB35*'[1]Uniforme Apoio'!$BM$26+BE35*'[1]Uniforme Apoio'!$BM$27+'Resumo Geral apoio imposto cl'!BH35*'[1]Uniforme Apoio'!$BM$28+'Resumo Geral apoio imposto cl'!BK35*'[1]Uniforme Apoio'!$BM$29+'Resumo Geral apoio imposto cl'!BN35*'[1]Uniforme Apoio'!$BM$30+'Resumo Geral apoio imposto cl'!BQ35*'[1]Uniforme Apoio'!$BM$30+'Resumo Geral apoio imposto cl'!BT35*'[1]Uniforme Apoio'!$BM$30+'Resumo Geral apoio imposto cl'!BW35*'[1]Uniforme Apoio'!$BM$31+'Resumo Geral apoio imposto cl'!BZ35*'[1]Uniforme Apoio'!$BM$31+'Resumo Geral apoio imposto cl'!CC35*'[1]Uniforme Apoio'!$BM$32+'Resumo Geral apoio imposto cl'!CF35*'[1]Uniforme Apoio'!$BM$33+'Resumo Geral apoio imposto cl'!CI35*'[1]Uniforme Apoio'!$BM$34+'Resumo Geral apoio imposto cl'!CL35*'[1]Uniforme Apoio'!$BM$35+'Resumo Geral apoio imposto cl'!CO35*'[1]Uniforme Apoio'!$BM$36+'Resumo Geral apoio imposto cl'!CR35*'[1]Uniforme Apoio'!$BM$37+'Resumo Geral apoio imposto cl'!CU35*'[1]Uniforme Apoio'!$BM$38+'Resumo Geral apoio imposto cl'!CX35*'[1]Uniforme Apoio'!$BM$39+'Resumo Geral apoio imposto cl'!DA35*'[1]Uniforme Apoio'!$BM$40</f>
        <v>85.68</v>
      </c>
      <c r="DY35" s="19"/>
      <c r="DZ35" s="19">
        <f>AP35*'[1]Equipamentos Jardinagem'!$H$7</f>
        <v>0</v>
      </c>
      <c r="EA35" s="19"/>
      <c r="EB35" s="19">
        <f t="shared" si="43"/>
        <v>85.68</v>
      </c>
      <c r="EC35" s="19">
        <f t="shared" si="44"/>
        <v>227.72509090909091</v>
      </c>
      <c r="ED35" s="19">
        <f t="shared" si="19"/>
        <v>17.079381818181815</v>
      </c>
      <c r="EE35" s="19">
        <f t="shared" si="20"/>
        <v>11.386254545454545</v>
      </c>
      <c r="EF35" s="19">
        <f t="shared" si="21"/>
        <v>2.2772509090909088</v>
      </c>
      <c r="EG35" s="19">
        <f t="shared" si="22"/>
        <v>28.465636363636364</v>
      </c>
      <c r="EH35" s="19">
        <f t="shared" si="23"/>
        <v>91.090036363636358</v>
      </c>
      <c r="EI35" s="19">
        <f t="shared" si="24"/>
        <v>34.158763636363631</v>
      </c>
      <c r="EJ35" s="19">
        <f t="shared" si="25"/>
        <v>6.8317527272727263</v>
      </c>
      <c r="EK35" s="19">
        <f t="shared" si="45"/>
        <v>419.01416727272721</v>
      </c>
      <c r="EL35" s="19">
        <f t="shared" si="46"/>
        <v>94.847500363636357</v>
      </c>
      <c r="EM35" s="19">
        <f t="shared" si="47"/>
        <v>31.653787636363631</v>
      </c>
      <c r="EN35" s="19">
        <f t="shared" si="48"/>
        <v>46.569781090909082</v>
      </c>
      <c r="EO35" s="19">
        <f t="shared" si="49"/>
        <v>173.07106909090908</v>
      </c>
      <c r="EP35" s="19">
        <f t="shared" si="50"/>
        <v>1.4802130909090907</v>
      </c>
      <c r="EQ35" s="19">
        <f t="shared" si="51"/>
        <v>0.56931272727272719</v>
      </c>
      <c r="ER35" s="19">
        <f t="shared" si="52"/>
        <v>2.0495258181818179</v>
      </c>
      <c r="ES35" s="19">
        <f t="shared" si="53"/>
        <v>8.5396909090909077</v>
      </c>
      <c r="ET35" s="19">
        <f t="shared" si="54"/>
        <v>0.68317527272727263</v>
      </c>
      <c r="EU35" s="19">
        <f t="shared" si="55"/>
        <v>0.34158763636363632</v>
      </c>
      <c r="EV35" s="19">
        <f t="shared" si="56"/>
        <v>3.9851890909090906</v>
      </c>
      <c r="EW35" s="19">
        <f t="shared" si="57"/>
        <v>1.4802130909090907</v>
      </c>
      <c r="EX35" s="19">
        <f t="shared" si="58"/>
        <v>48.960894545454536</v>
      </c>
      <c r="EY35" s="19">
        <f t="shared" si="59"/>
        <v>1.9356632727272725</v>
      </c>
      <c r="EZ35" s="19">
        <f t="shared" si="60"/>
        <v>65.9264138181818</v>
      </c>
      <c r="FA35" s="19">
        <f t="shared" si="61"/>
        <v>94.847500363636357</v>
      </c>
      <c r="FB35" s="19">
        <f t="shared" si="62"/>
        <v>15.826893818181816</v>
      </c>
      <c r="FC35" s="19">
        <f t="shared" si="63"/>
        <v>9.5644538181818159</v>
      </c>
      <c r="FD35" s="19">
        <f t="shared" si="64"/>
        <v>3.7574639999999997</v>
      </c>
      <c r="FE35" s="19">
        <f t="shared" si="65"/>
        <v>0</v>
      </c>
      <c r="FF35" s="19">
        <f t="shared" si="66"/>
        <v>45.658880727272717</v>
      </c>
      <c r="FG35" s="19">
        <f t="shared" si="67"/>
        <v>169.65519272727272</v>
      </c>
      <c r="FH35" s="19">
        <f t="shared" si="26"/>
        <v>829.71636872727265</v>
      </c>
      <c r="FI35" s="19">
        <f t="shared" si="27"/>
        <v>2425.7074232727273</v>
      </c>
      <c r="FJ35" s="19">
        <f t="shared" si="68"/>
        <v>206.27</v>
      </c>
      <c r="FK35" s="144">
        <f t="shared" si="28"/>
        <v>2</v>
      </c>
      <c r="FL35" s="144">
        <f t="shared" si="29"/>
        <v>11.25</v>
      </c>
      <c r="FM35" s="20">
        <f t="shared" si="30"/>
        <v>2.2535211267605644</v>
      </c>
      <c r="FN35" s="19">
        <f t="shared" si="69"/>
        <v>62.596899679385423</v>
      </c>
      <c r="FO35" s="20">
        <f t="shared" si="31"/>
        <v>8.5633802816901436</v>
      </c>
      <c r="FP35" s="19">
        <f t="shared" si="70"/>
        <v>237.86821878166458</v>
      </c>
      <c r="FQ35" s="20">
        <f t="shared" si="32"/>
        <v>1.8591549295774654</v>
      </c>
      <c r="FR35" s="19">
        <f t="shared" si="71"/>
        <v>51.642442235492965</v>
      </c>
      <c r="FS35" s="19">
        <f t="shared" si="72"/>
        <v>145.76</v>
      </c>
      <c r="FT35" s="19">
        <f t="shared" si="73"/>
        <v>704.13756069654289</v>
      </c>
      <c r="FU35" s="145">
        <f t="shared" si="74"/>
        <v>3129.8449839692703</v>
      </c>
    </row>
    <row r="36" spans="1:177" ht="15" customHeight="1">
      <c r="A36" s="146" t="str">
        <f>[1]CCT!D43</f>
        <v>Sethac Norte de Minas</v>
      </c>
      <c r="B36" s="148" t="str">
        <f>[1]CCT!C43</f>
        <v>Januária</v>
      </c>
      <c r="C36" s="141"/>
      <c r="D36" s="17"/>
      <c r="E36" s="17">
        <f t="shared" si="0"/>
        <v>0</v>
      </c>
      <c r="F36" s="18"/>
      <c r="G36" s="17"/>
      <c r="H36" s="17">
        <f t="shared" si="33"/>
        <v>0</v>
      </c>
      <c r="I36" s="18"/>
      <c r="J36" s="17"/>
      <c r="K36" s="17">
        <f t="shared" si="34"/>
        <v>0</v>
      </c>
      <c r="L36" s="17"/>
      <c r="M36" s="17"/>
      <c r="N36" s="17"/>
      <c r="O36" s="17"/>
      <c r="P36" s="17"/>
      <c r="Q36" s="17"/>
      <c r="R36" s="17"/>
      <c r="S36" s="17"/>
      <c r="T36" s="17"/>
      <c r="U36" s="18"/>
      <c r="V36" s="17"/>
      <c r="W36" s="17">
        <f t="shared" si="1"/>
        <v>0</v>
      </c>
      <c r="X36" s="18"/>
      <c r="Y36" s="17"/>
      <c r="Z36" s="17">
        <f t="shared" si="2"/>
        <v>0</v>
      </c>
      <c r="AA36" s="17"/>
      <c r="AB36" s="17"/>
      <c r="AC36" s="17"/>
      <c r="AD36" s="17"/>
      <c r="AE36" s="17"/>
      <c r="AF36" s="17"/>
      <c r="AG36" s="18"/>
      <c r="AH36" s="17"/>
      <c r="AI36" s="17">
        <f t="shared" si="3"/>
        <v>0</v>
      </c>
      <c r="AJ36" s="17"/>
      <c r="AK36" s="17"/>
      <c r="AL36" s="17"/>
      <c r="AM36" s="18"/>
      <c r="AN36" s="17"/>
      <c r="AO36" s="17">
        <f t="shared" si="4"/>
        <v>0</v>
      </c>
      <c r="AP36" s="17"/>
      <c r="AQ36" s="17"/>
      <c r="AR36" s="17"/>
      <c r="AS36" s="17"/>
      <c r="AT36" s="17"/>
      <c r="AU36" s="17"/>
      <c r="AV36" s="18"/>
      <c r="AW36" s="17"/>
      <c r="AX36" s="17">
        <f t="shared" si="5"/>
        <v>0</v>
      </c>
      <c r="AY36" s="17"/>
      <c r="AZ36" s="17"/>
      <c r="BA36" s="17"/>
      <c r="BB36" s="141"/>
      <c r="BC36" s="17"/>
      <c r="BD36" s="17">
        <f t="shared" si="78"/>
        <v>0</v>
      </c>
      <c r="BE36" s="18"/>
      <c r="BF36" s="17"/>
      <c r="BG36" s="17">
        <f t="shared" si="6"/>
        <v>0</v>
      </c>
      <c r="BH36" s="17"/>
      <c r="BI36" s="17"/>
      <c r="BJ36" s="17"/>
      <c r="BK36" s="17"/>
      <c r="BL36" s="17"/>
      <c r="BM36" s="17"/>
      <c r="BN36" s="18">
        <f>[1]CCT!AV43</f>
        <v>1</v>
      </c>
      <c r="BO36" s="17">
        <f>[1]CCT!AU43</f>
        <v>1043.74</v>
      </c>
      <c r="BP36" s="17">
        <f t="shared" si="7"/>
        <v>1043.74</v>
      </c>
      <c r="BQ36" s="18"/>
      <c r="BR36" s="17"/>
      <c r="BS36" s="17">
        <f t="shared" si="8"/>
        <v>0</v>
      </c>
      <c r="BT36" s="18"/>
      <c r="BU36" s="17"/>
      <c r="BV36" s="17">
        <f t="shared" si="9"/>
        <v>0</v>
      </c>
      <c r="BW36" s="18"/>
      <c r="BX36" s="17"/>
      <c r="BY36" s="17">
        <f t="shared" si="10"/>
        <v>0</v>
      </c>
      <c r="BZ36" s="142"/>
      <c r="CA36" s="17"/>
      <c r="CB36" s="17">
        <f t="shared" si="79"/>
        <v>0</v>
      </c>
      <c r="CC36" s="17"/>
      <c r="CD36" s="17"/>
      <c r="CE36" s="17"/>
      <c r="CF36" s="18"/>
      <c r="CG36" s="17"/>
      <c r="CH36" s="17">
        <f t="shared" si="12"/>
        <v>0</v>
      </c>
      <c r="CI36" s="17"/>
      <c r="CJ36" s="17"/>
      <c r="CK36" s="17"/>
      <c r="CL36" s="18"/>
      <c r="CM36" s="17"/>
      <c r="CN36" s="17">
        <f t="shared" si="13"/>
        <v>0</v>
      </c>
      <c r="CO36" s="17"/>
      <c r="CP36" s="17"/>
      <c r="CQ36" s="17"/>
      <c r="CR36" s="141"/>
      <c r="CS36" s="17"/>
      <c r="CT36" s="17">
        <f t="shared" si="77"/>
        <v>0</v>
      </c>
      <c r="CU36" s="17"/>
      <c r="CV36" s="17"/>
      <c r="CW36" s="17"/>
      <c r="CX36" s="17"/>
      <c r="CY36" s="17"/>
      <c r="CZ36" s="17"/>
      <c r="DA36" s="18"/>
      <c r="DB36" s="17"/>
      <c r="DC36" s="17">
        <f t="shared" si="14"/>
        <v>0</v>
      </c>
      <c r="DD36" s="143">
        <f t="shared" si="36"/>
        <v>1</v>
      </c>
      <c r="DE36" s="19">
        <f t="shared" si="37"/>
        <v>1043.74</v>
      </c>
      <c r="DF36" s="19"/>
      <c r="DG36" s="19"/>
      <c r="DH36" s="19">
        <f t="shared" si="15"/>
        <v>0</v>
      </c>
      <c r="DI36" s="19"/>
      <c r="DJ36" s="19">
        <f t="shared" si="38"/>
        <v>94.885454545454536</v>
      </c>
      <c r="DK36" s="19">
        <f t="shared" si="39"/>
        <v>0</v>
      </c>
      <c r="DL36" s="19"/>
      <c r="DM36" s="19">
        <f t="shared" si="40"/>
        <v>1138.6254545454544</v>
      </c>
      <c r="DN36" s="19"/>
      <c r="DO36" s="19">
        <f t="shared" si="80"/>
        <v>279</v>
      </c>
      <c r="DP36" s="19">
        <f t="shared" ref="DP36:DP67" si="81">(VLOOKUP(B36,VT_INCLUSOMOTORISTAS,4,FALSE)*2*20*DD36)-(IF(DE36*6%&lt;=(VLOOKUP(B36,VT_INCLUSOMOTORISTAS,4,FALSE)*2*20*DD36),DE36*6%,(VLOOKUP(B36,VT_INCLUSOMOTORISTAS,4,FALSE)*2*20*DD36)))</f>
        <v>61.375599999999999</v>
      </c>
      <c r="DQ36" s="19"/>
      <c r="DR36" s="19">
        <f t="shared" si="41"/>
        <v>3.12</v>
      </c>
      <c r="DS36" s="19">
        <f>VLOOKUP('Resumo Geral apoio imposto cl'!A36,PARAMETROAPOIO,2,FALSE)*DD36</f>
        <v>28.19</v>
      </c>
      <c r="DT36" s="19">
        <f t="shared" ref="DT36:DT67" si="82">VLOOKUP(A36,PARAMETROAPOIO,4,FALSE)*DD36</f>
        <v>0</v>
      </c>
      <c r="DU36" s="19">
        <f t="shared" ref="DU36:DU67" si="83">VLOOKUP(A36,PARAMETROAPOIO,3,FALSE)*DD36</f>
        <v>0</v>
      </c>
      <c r="DV36" s="19">
        <f>BB36*[1]Parâmetro!$E$147</f>
        <v>0</v>
      </c>
      <c r="DW36" s="19">
        <f t="shared" si="42"/>
        <v>371.68560000000002</v>
      </c>
      <c r="DX36" s="19">
        <f>C36*'[1]Uniforme Apoio'!$BM$9+'Resumo Geral apoio imposto cl'!F36*'[1]Uniforme Apoio'!$BM$10+'Resumo Geral apoio imposto cl'!I36*'[1]Uniforme Apoio'!$BM$11+'Resumo Geral apoio imposto cl'!L36*'[1]Uniforme Apoio'!$BM$12+'Resumo Geral apoio imposto cl'!O36*'[1]Uniforme Apoio'!$BM$13+'Resumo Geral apoio imposto cl'!R36*'[1]Uniforme Apoio'!$BM$14+'Resumo Geral apoio imposto cl'!U36*'[1]Uniforme Apoio'!$BM$15+'Resumo Geral apoio imposto cl'!X36*'[1]Uniforme Apoio'!$BM$17+AA36*'[1]Uniforme Apoio'!$BM$16+'Resumo Geral apoio imposto cl'!AD36*'[1]Uniforme Apoio'!$BM$18+'Resumo Geral apoio imposto cl'!AG36*'[1]Uniforme Apoio'!$BM$19+'Resumo Geral apoio imposto cl'!AJ36*'[1]Uniforme Apoio'!$BM$20+'Resumo Geral apoio imposto cl'!AM36*'[1]Uniforme Apoio'!$BM$21+'Resumo Geral apoio imposto cl'!AP36*'[1]Uniforme Apoio'!$BM$22+'Resumo Geral apoio imposto cl'!AS36*'[1]Uniforme Apoio'!$BM$23+'Resumo Geral apoio imposto cl'!AV36*'[1]Uniforme Apoio'!$BM$24+'Resumo Geral apoio imposto cl'!AY36*'[1]Uniforme Apoio'!$BM$25+'Resumo Geral apoio imposto cl'!BB36*'[1]Uniforme Apoio'!$BM$26+BE36*'[1]Uniforme Apoio'!$BM$27+'Resumo Geral apoio imposto cl'!BH36*'[1]Uniforme Apoio'!$BM$28+'Resumo Geral apoio imposto cl'!BK36*'[1]Uniforme Apoio'!$BM$29+'Resumo Geral apoio imposto cl'!BN36*'[1]Uniforme Apoio'!$BM$30+'Resumo Geral apoio imposto cl'!BQ36*'[1]Uniforme Apoio'!$BM$30+'Resumo Geral apoio imposto cl'!BT36*'[1]Uniforme Apoio'!$BM$30+'Resumo Geral apoio imposto cl'!BW36*'[1]Uniforme Apoio'!$BM$31+'Resumo Geral apoio imposto cl'!BZ36*'[1]Uniforme Apoio'!$BM$31+'Resumo Geral apoio imposto cl'!CC36*'[1]Uniforme Apoio'!$BM$32+'Resumo Geral apoio imposto cl'!CF36*'[1]Uniforme Apoio'!$BM$33+'Resumo Geral apoio imposto cl'!CI36*'[1]Uniforme Apoio'!$BM$34+'Resumo Geral apoio imposto cl'!CL36*'[1]Uniforme Apoio'!$BM$35+'Resumo Geral apoio imposto cl'!CO36*'[1]Uniforme Apoio'!$BM$36+'Resumo Geral apoio imposto cl'!CR36*'[1]Uniforme Apoio'!$BM$37+'Resumo Geral apoio imposto cl'!CU36*'[1]Uniforme Apoio'!$BM$38+'Resumo Geral apoio imposto cl'!CX36*'[1]Uniforme Apoio'!$BM$39+'Resumo Geral apoio imposto cl'!DA36*'[1]Uniforme Apoio'!$BM$40</f>
        <v>85.68</v>
      </c>
      <c r="DY36" s="19"/>
      <c r="DZ36" s="19">
        <f>AP36*'[1]Equipamentos Jardinagem'!$H$7</f>
        <v>0</v>
      </c>
      <c r="EA36" s="19"/>
      <c r="EB36" s="19">
        <f t="shared" si="43"/>
        <v>85.68</v>
      </c>
      <c r="EC36" s="19">
        <f t="shared" si="44"/>
        <v>227.72509090909091</v>
      </c>
      <c r="ED36" s="19">
        <f t="shared" si="19"/>
        <v>17.079381818181815</v>
      </c>
      <c r="EE36" s="19">
        <f t="shared" si="20"/>
        <v>11.386254545454545</v>
      </c>
      <c r="EF36" s="19">
        <f t="shared" si="21"/>
        <v>2.2772509090909088</v>
      </c>
      <c r="EG36" s="19">
        <f t="shared" si="22"/>
        <v>28.465636363636364</v>
      </c>
      <c r="EH36" s="19">
        <f t="shared" si="23"/>
        <v>91.090036363636358</v>
      </c>
      <c r="EI36" s="19">
        <f t="shared" si="24"/>
        <v>34.158763636363631</v>
      </c>
      <c r="EJ36" s="19">
        <f t="shared" si="25"/>
        <v>6.8317527272727263</v>
      </c>
      <c r="EK36" s="19">
        <f t="shared" si="45"/>
        <v>419.01416727272721</v>
      </c>
      <c r="EL36" s="19">
        <f t="shared" si="46"/>
        <v>94.847500363636357</v>
      </c>
      <c r="EM36" s="19">
        <f t="shared" si="47"/>
        <v>31.653787636363631</v>
      </c>
      <c r="EN36" s="19">
        <f t="shared" si="48"/>
        <v>46.569781090909082</v>
      </c>
      <c r="EO36" s="19">
        <f t="shared" si="49"/>
        <v>173.07106909090908</v>
      </c>
      <c r="EP36" s="19">
        <f t="shared" si="50"/>
        <v>1.4802130909090907</v>
      </c>
      <c r="EQ36" s="19">
        <f t="shared" si="51"/>
        <v>0.56931272727272719</v>
      </c>
      <c r="ER36" s="19">
        <f t="shared" si="52"/>
        <v>2.0495258181818179</v>
      </c>
      <c r="ES36" s="19">
        <f t="shared" si="53"/>
        <v>8.5396909090909077</v>
      </c>
      <c r="ET36" s="19">
        <f t="shared" si="54"/>
        <v>0.68317527272727263</v>
      </c>
      <c r="EU36" s="19">
        <f t="shared" si="55"/>
        <v>0.34158763636363632</v>
      </c>
      <c r="EV36" s="19">
        <f t="shared" si="56"/>
        <v>3.9851890909090906</v>
      </c>
      <c r="EW36" s="19">
        <f t="shared" si="57"/>
        <v>1.4802130909090907</v>
      </c>
      <c r="EX36" s="19">
        <f t="shared" si="58"/>
        <v>48.960894545454536</v>
      </c>
      <c r="EY36" s="19">
        <f t="shared" si="59"/>
        <v>1.9356632727272725</v>
      </c>
      <c r="EZ36" s="19">
        <f t="shared" si="60"/>
        <v>65.9264138181818</v>
      </c>
      <c r="FA36" s="19">
        <f t="shared" si="61"/>
        <v>94.847500363636357</v>
      </c>
      <c r="FB36" s="19">
        <f t="shared" si="62"/>
        <v>15.826893818181816</v>
      </c>
      <c r="FC36" s="19">
        <f t="shared" si="63"/>
        <v>9.5644538181818159</v>
      </c>
      <c r="FD36" s="19">
        <f t="shared" si="64"/>
        <v>3.7574639999999997</v>
      </c>
      <c r="FE36" s="19">
        <f t="shared" si="65"/>
        <v>0</v>
      </c>
      <c r="FF36" s="19">
        <f t="shared" si="66"/>
        <v>45.658880727272717</v>
      </c>
      <c r="FG36" s="19">
        <f t="shared" si="67"/>
        <v>169.65519272727272</v>
      </c>
      <c r="FH36" s="19">
        <f t="shared" si="26"/>
        <v>829.71636872727265</v>
      </c>
      <c r="FI36" s="19">
        <f t="shared" si="27"/>
        <v>2425.7074232727273</v>
      </c>
      <c r="FJ36" s="19">
        <f t="shared" si="68"/>
        <v>206.27</v>
      </c>
      <c r="FK36" s="144">
        <f t="shared" ref="FK36:FK67" si="84">VLOOKUP(B36,ISS_apoio,2,FALSE)*100</f>
        <v>3</v>
      </c>
      <c r="FL36" s="144">
        <f t="shared" si="29"/>
        <v>12.25</v>
      </c>
      <c r="FM36" s="20">
        <f t="shared" si="30"/>
        <v>3.4188034188034218</v>
      </c>
      <c r="FN36" s="19">
        <f t="shared" si="69"/>
        <v>94.965381992230064</v>
      </c>
      <c r="FO36" s="20">
        <f t="shared" si="31"/>
        <v>8.6609686609686669</v>
      </c>
      <c r="FP36" s="19">
        <f t="shared" si="70"/>
        <v>240.57896771364943</v>
      </c>
      <c r="FQ36" s="20">
        <f t="shared" si="32"/>
        <v>1.8803418803418819</v>
      </c>
      <c r="FR36" s="19">
        <f t="shared" si="71"/>
        <v>52.23096009572653</v>
      </c>
      <c r="FS36" s="19">
        <f t="shared" si="72"/>
        <v>145.76</v>
      </c>
      <c r="FT36" s="19">
        <f t="shared" si="73"/>
        <v>739.80530980160609</v>
      </c>
      <c r="FU36" s="145">
        <f t="shared" si="74"/>
        <v>3165.5127330743335</v>
      </c>
    </row>
    <row r="37" spans="1:177" ht="15" customHeight="1">
      <c r="A37" s="146" t="str">
        <f>[1]CCT!D44</f>
        <v>Settaspoc</v>
      </c>
      <c r="B37" s="148" t="str">
        <f>[1]CCT!C44</f>
        <v>Juiz de Fora</v>
      </c>
      <c r="C37" s="141"/>
      <c r="D37" s="17"/>
      <c r="E37" s="17">
        <f t="shared" si="0"/>
        <v>0</v>
      </c>
      <c r="F37" s="18"/>
      <c r="G37" s="17"/>
      <c r="H37" s="17">
        <f t="shared" si="33"/>
        <v>0</v>
      </c>
      <c r="I37" s="18"/>
      <c r="J37" s="17"/>
      <c r="K37" s="17">
        <f t="shared" si="34"/>
        <v>0</v>
      </c>
      <c r="L37" s="17"/>
      <c r="M37" s="17"/>
      <c r="N37" s="17"/>
      <c r="O37" s="17"/>
      <c r="P37" s="17"/>
      <c r="Q37" s="17"/>
      <c r="R37" s="17"/>
      <c r="S37" s="17"/>
      <c r="T37" s="17"/>
      <c r="U37" s="18"/>
      <c r="V37" s="17"/>
      <c r="W37" s="17">
        <f t="shared" si="1"/>
        <v>0</v>
      </c>
      <c r="X37" s="18"/>
      <c r="Y37" s="17"/>
      <c r="Z37" s="17">
        <f t="shared" si="2"/>
        <v>0</v>
      </c>
      <c r="AA37" s="17"/>
      <c r="AB37" s="17"/>
      <c r="AC37" s="17"/>
      <c r="AD37" s="17"/>
      <c r="AE37" s="17"/>
      <c r="AF37" s="17"/>
      <c r="AG37" s="18"/>
      <c r="AH37" s="17"/>
      <c r="AI37" s="17">
        <f t="shared" si="3"/>
        <v>0</v>
      </c>
      <c r="AJ37" s="17"/>
      <c r="AK37" s="17"/>
      <c r="AL37" s="17"/>
      <c r="AM37" s="18"/>
      <c r="AN37" s="17"/>
      <c r="AO37" s="17">
        <f t="shared" si="4"/>
        <v>0</v>
      </c>
      <c r="AP37" s="17"/>
      <c r="AQ37" s="17"/>
      <c r="AR37" s="17"/>
      <c r="AS37" s="17"/>
      <c r="AT37" s="17"/>
      <c r="AU37" s="17"/>
      <c r="AV37" s="18"/>
      <c r="AW37" s="17"/>
      <c r="AX37" s="17">
        <f t="shared" si="5"/>
        <v>0</v>
      </c>
      <c r="AY37" s="17"/>
      <c r="AZ37" s="17"/>
      <c r="BA37" s="17"/>
      <c r="BB37" s="141"/>
      <c r="BC37" s="17"/>
      <c r="BD37" s="17">
        <f t="shared" si="78"/>
        <v>0</v>
      </c>
      <c r="BE37" s="18"/>
      <c r="BF37" s="17"/>
      <c r="BG37" s="17">
        <f t="shared" si="6"/>
        <v>0</v>
      </c>
      <c r="BH37" s="17"/>
      <c r="BI37" s="17"/>
      <c r="BJ37" s="17"/>
      <c r="BK37" s="17"/>
      <c r="BL37" s="17"/>
      <c r="BM37" s="17"/>
      <c r="BN37" s="18"/>
      <c r="BO37" s="17"/>
      <c r="BP37" s="17">
        <f t="shared" si="7"/>
        <v>0</v>
      </c>
      <c r="BQ37" s="18"/>
      <c r="BR37" s="17"/>
      <c r="BS37" s="17">
        <f t="shared" si="8"/>
        <v>0</v>
      </c>
      <c r="BT37" s="18"/>
      <c r="BU37" s="17"/>
      <c r="BV37" s="17">
        <f t="shared" si="9"/>
        <v>0</v>
      </c>
      <c r="BW37" s="18"/>
      <c r="BX37" s="17"/>
      <c r="BY37" s="17">
        <f t="shared" si="10"/>
        <v>0</v>
      </c>
      <c r="BZ37" s="142"/>
      <c r="CA37" s="17"/>
      <c r="CB37" s="17">
        <f t="shared" si="79"/>
        <v>0</v>
      </c>
      <c r="CC37" s="17"/>
      <c r="CD37" s="17"/>
      <c r="CE37" s="17"/>
      <c r="CF37" s="18"/>
      <c r="CG37" s="17"/>
      <c r="CH37" s="17">
        <f t="shared" si="12"/>
        <v>0</v>
      </c>
      <c r="CI37" s="17"/>
      <c r="CJ37" s="17"/>
      <c r="CK37" s="17"/>
      <c r="CL37" s="18"/>
      <c r="CM37" s="17"/>
      <c r="CN37" s="17">
        <f t="shared" si="13"/>
        <v>0</v>
      </c>
      <c r="CO37" s="17"/>
      <c r="CP37" s="17"/>
      <c r="CQ37" s="17"/>
      <c r="CR37" s="141">
        <f>[1]CCT!BP44</f>
        <v>1</v>
      </c>
      <c r="CS37" s="17">
        <f>[1]CCT!BO44</f>
        <v>2180.8200000000002</v>
      </c>
      <c r="CT37" s="17">
        <f t="shared" si="77"/>
        <v>2180.8200000000002</v>
      </c>
      <c r="CU37" s="17"/>
      <c r="CV37" s="17"/>
      <c r="CW37" s="17"/>
      <c r="CX37" s="17"/>
      <c r="CY37" s="17"/>
      <c r="CZ37" s="17"/>
      <c r="DA37" s="18"/>
      <c r="DB37" s="17"/>
      <c r="DC37" s="17">
        <f t="shared" si="14"/>
        <v>0</v>
      </c>
      <c r="DD37" s="143">
        <f t="shared" si="36"/>
        <v>1</v>
      </c>
      <c r="DE37" s="19">
        <f t="shared" si="37"/>
        <v>2180.8200000000002</v>
      </c>
      <c r="DF37" s="19"/>
      <c r="DG37" s="19"/>
      <c r="DH37" s="19">
        <f t="shared" si="15"/>
        <v>0</v>
      </c>
      <c r="DI37" s="19"/>
      <c r="DJ37" s="19">
        <f t="shared" si="38"/>
        <v>0</v>
      </c>
      <c r="DK37" s="19">
        <f t="shared" si="39"/>
        <v>0</v>
      </c>
      <c r="DL37" s="19"/>
      <c r="DM37" s="19">
        <f t="shared" si="40"/>
        <v>2180.8200000000002</v>
      </c>
      <c r="DN37" s="19"/>
      <c r="DO37" s="19">
        <f>(VLOOKUP(A37,PARAMETROAPOIO,6,FALSE)*20-1)*DD37</f>
        <v>279</v>
      </c>
      <c r="DP37" s="19">
        <f>(VLOOKUP(B37,VT_INCLUSOMOTORISTAS,4,FALSE)*2*20*DD37)-(IF(DE37*6%&lt;=(VLOOKUP(B37,VT_INCLUSOMOTORISTAS,4,FALSE)*2*20*DD37),DE37*6%,(VLOOKUP(B37,VT_INCLUSOMOTORISTAS,4,FALSE)*2*20*DD37)))</f>
        <v>0</v>
      </c>
      <c r="DQ37" s="19"/>
      <c r="DR37" s="19">
        <f t="shared" si="41"/>
        <v>3.12</v>
      </c>
      <c r="DS37" s="19">
        <f>VLOOKUP('Resumo Geral apoio imposto cl'!A37,PARAMETROAPOIO,2,FALSE)*DD37</f>
        <v>15.65</v>
      </c>
      <c r="DT37" s="19">
        <f t="shared" si="82"/>
        <v>0</v>
      </c>
      <c r="DU37" s="19">
        <f t="shared" si="83"/>
        <v>0</v>
      </c>
      <c r="DV37" s="19">
        <f>BB37*[1]Parâmetro!$E$147</f>
        <v>0</v>
      </c>
      <c r="DW37" s="19">
        <f>SUM(DN37:DV37)</f>
        <v>297.77</v>
      </c>
      <c r="DX37" s="19">
        <f>C37*'[1]Uniforme Apoio'!$BM$9+'Resumo Geral apoio imposto cl'!F37*'[1]Uniforme Apoio'!$BM$10+'Resumo Geral apoio imposto cl'!I37*'[1]Uniforme Apoio'!$BM$11+'Resumo Geral apoio imposto cl'!L37*'[1]Uniforme Apoio'!$BM$12+'Resumo Geral apoio imposto cl'!O37*'[1]Uniforme Apoio'!$BM$13+'Resumo Geral apoio imposto cl'!R37*'[1]Uniforme Apoio'!$BM$14+'Resumo Geral apoio imposto cl'!U37*'[1]Uniforme Apoio'!$BM$15+'Resumo Geral apoio imposto cl'!X37*'[1]Uniforme Apoio'!$BM$17+AA37*'[1]Uniforme Apoio'!$BM$16+'Resumo Geral apoio imposto cl'!AD37*'[1]Uniforme Apoio'!$BM$18+'Resumo Geral apoio imposto cl'!AG37*'[1]Uniforme Apoio'!$BM$19+'Resumo Geral apoio imposto cl'!AJ37*'[1]Uniforme Apoio'!$BM$20+'Resumo Geral apoio imposto cl'!AM37*'[1]Uniforme Apoio'!$BM$21+'Resumo Geral apoio imposto cl'!AP37*'[1]Uniforme Apoio'!$BM$22+'Resumo Geral apoio imposto cl'!AS37*'[1]Uniforme Apoio'!$BM$23+'Resumo Geral apoio imposto cl'!AV37*'[1]Uniforme Apoio'!$BM$24+'Resumo Geral apoio imposto cl'!AY37*'[1]Uniforme Apoio'!$BM$25+'Resumo Geral apoio imposto cl'!BB37*'[1]Uniforme Apoio'!$BM$26+BE37*'[1]Uniforme Apoio'!$BM$27+'Resumo Geral apoio imposto cl'!BH37*'[1]Uniforme Apoio'!$BM$28+'Resumo Geral apoio imposto cl'!BK37*'[1]Uniforme Apoio'!$BM$29+'Resumo Geral apoio imposto cl'!BN37*'[1]Uniforme Apoio'!$BM$30+'Resumo Geral apoio imposto cl'!BQ37*'[1]Uniforme Apoio'!$BM$30+'Resumo Geral apoio imposto cl'!BT37*'[1]Uniforme Apoio'!$BM$30+'Resumo Geral apoio imposto cl'!BW37*'[1]Uniforme Apoio'!$BM$31+'Resumo Geral apoio imposto cl'!BZ37*'[1]Uniforme Apoio'!$BM$31+'Resumo Geral apoio imposto cl'!CC37*'[1]Uniforme Apoio'!$BM$32+'Resumo Geral apoio imposto cl'!CF37*'[1]Uniforme Apoio'!$BM$33+'Resumo Geral apoio imposto cl'!CI37*'[1]Uniforme Apoio'!$BM$34+'Resumo Geral apoio imposto cl'!CL37*'[1]Uniforme Apoio'!$BM$35+'Resumo Geral apoio imposto cl'!CO37*'[1]Uniforme Apoio'!$BM$36+'Resumo Geral apoio imposto cl'!CR37*'[1]Uniforme Apoio'!$BM$37+'Resumo Geral apoio imposto cl'!CU37*'[1]Uniforme Apoio'!$BM$38+'Resumo Geral apoio imposto cl'!CX37*'[1]Uniforme Apoio'!$BM$39+'Resumo Geral apoio imposto cl'!DA37*'[1]Uniforme Apoio'!$BM$40</f>
        <v>35.9</v>
      </c>
      <c r="DY37" s="19"/>
      <c r="DZ37" s="19">
        <f>AP37*'[1]Equipamentos Jardinagem'!$H$7</f>
        <v>0</v>
      </c>
      <c r="EA37" s="19"/>
      <c r="EB37" s="19">
        <f t="shared" si="43"/>
        <v>35.9</v>
      </c>
      <c r="EC37" s="19">
        <f t="shared" si="44"/>
        <v>436.16400000000004</v>
      </c>
      <c r="ED37" s="19">
        <f t="shared" si="19"/>
        <v>32.712299999999999</v>
      </c>
      <c r="EE37" s="19">
        <f t="shared" si="20"/>
        <v>21.808200000000003</v>
      </c>
      <c r="EF37" s="19">
        <f t="shared" si="21"/>
        <v>4.3616400000000004</v>
      </c>
      <c r="EG37" s="19">
        <f t="shared" si="22"/>
        <v>54.520500000000006</v>
      </c>
      <c r="EH37" s="19">
        <f t="shared" si="23"/>
        <v>174.46560000000002</v>
      </c>
      <c r="EI37" s="19">
        <f t="shared" si="24"/>
        <v>65.424599999999998</v>
      </c>
      <c r="EJ37" s="19">
        <f t="shared" si="25"/>
        <v>13.084920000000002</v>
      </c>
      <c r="EK37" s="19">
        <f t="shared" si="45"/>
        <v>802.54176000000007</v>
      </c>
      <c r="EL37" s="19">
        <f t="shared" si="46"/>
        <v>181.662306</v>
      </c>
      <c r="EM37" s="19">
        <f t="shared" si="47"/>
        <v>60.626795999999999</v>
      </c>
      <c r="EN37" s="19">
        <f t="shared" si="48"/>
        <v>89.195537999999999</v>
      </c>
      <c r="EO37" s="19">
        <f t="shared" si="49"/>
        <v>331.48464000000001</v>
      </c>
      <c r="EP37" s="19">
        <f t="shared" si="50"/>
        <v>2.8350659999999999</v>
      </c>
      <c r="EQ37" s="19">
        <f t="shared" si="51"/>
        <v>1.0904100000000001</v>
      </c>
      <c r="ER37" s="19">
        <f t="shared" si="52"/>
        <v>3.9254759999999997</v>
      </c>
      <c r="ES37" s="19">
        <f t="shared" si="53"/>
        <v>16.35615</v>
      </c>
      <c r="ET37" s="19">
        <f t="shared" si="54"/>
        <v>1.308492</v>
      </c>
      <c r="EU37" s="19">
        <f t="shared" si="55"/>
        <v>0.65424599999999999</v>
      </c>
      <c r="EV37" s="19">
        <f t="shared" si="56"/>
        <v>7.6328700000000005</v>
      </c>
      <c r="EW37" s="19">
        <f t="shared" si="57"/>
        <v>2.8350659999999999</v>
      </c>
      <c r="EX37" s="19">
        <f t="shared" si="58"/>
        <v>93.775260000000003</v>
      </c>
      <c r="EY37" s="19">
        <f t="shared" si="59"/>
        <v>3.7073939999999999</v>
      </c>
      <c r="EZ37" s="19">
        <f t="shared" si="60"/>
        <v>126.26947799999999</v>
      </c>
      <c r="FA37" s="19">
        <f t="shared" si="61"/>
        <v>181.662306</v>
      </c>
      <c r="FB37" s="19">
        <f t="shared" si="62"/>
        <v>30.313397999999999</v>
      </c>
      <c r="FC37" s="19">
        <f t="shared" si="63"/>
        <v>18.318888000000001</v>
      </c>
      <c r="FD37" s="19">
        <f t="shared" si="64"/>
        <v>7.1967060000000007</v>
      </c>
      <c r="FE37" s="19">
        <f t="shared" si="65"/>
        <v>0</v>
      </c>
      <c r="FF37" s="19">
        <f t="shared" si="66"/>
        <v>87.450881999999993</v>
      </c>
      <c r="FG37" s="19">
        <f t="shared" si="67"/>
        <v>324.94218000000001</v>
      </c>
      <c r="FH37" s="19">
        <f t="shared" si="26"/>
        <v>1589.163534</v>
      </c>
      <c r="FI37" s="19">
        <f t="shared" si="27"/>
        <v>4103.653534</v>
      </c>
      <c r="FJ37" s="19">
        <f t="shared" si="68"/>
        <v>206.27</v>
      </c>
      <c r="FK37" s="144">
        <f t="shared" si="84"/>
        <v>5</v>
      </c>
      <c r="FL37" s="144">
        <f t="shared" si="29"/>
        <v>14.25</v>
      </c>
      <c r="FM37" s="20">
        <f t="shared" si="30"/>
        <v>5.8309037900874632</v>
      </c>
      <c r="FN37" s="19">
        <f t="shared" si="69"/>
        <v>259.80662005830908</v>
      </c>
      <c r="FO37" s="20">
        <f t="shared" si="31"/>
        <v>8.8629737609329435</v>
      </c>
      <c r="FP37" s="19">
        <f t="shared" si="70"/>
        <v>394.90606248862974</v>
      </c>
      <c r="FQ37" s="20">
        <f t="shared" si="32"/>
        <v>1.9241982507288626</v>
      </c>
      <c r="FR37" s="19">
        <f t="shared" si="71"/>
        <v>85.736184619241982</v>
      </c>
      <c r="FS37" s="19">
        <f t="shared" si="72"/>
        <v>145.76</v>
      </c>
      <c r="FT37" s="19">
        <f t="shared" si="73"/>
        <v>1092.4788671661809</v>
      </c>
      <c r="FU37" s="145">
        <f>FI37+FT37</f>
        <v>5196.1324011661809</v>
      </c>
    </row>
    <row r="38" spans="1:177" ht="15" customHeight="1">
      <c r="A38" s="184" t="str">
        <f>[1]CCT!D45</f>
        <v>Rodoviários de Juiz de Fora + SIEPS</v>
      </c>
      <c r="B38" s="185" t="str">
        <f>[1]CCT!C45</f>
        <v>Juiz de Fora</v>
      </c>
      <c r="C38" s="141"/>
      <c r="D38" s="17"/>
      <c r="E38" s="17">
        <f t="shared" si="0"/>
        <v>0</v>
      </c>
      <c r="F38" s="18"/>
      <c r="G38" s="17"/>
      <c r="H38" s="17">
        <f t="shared" si="33"/>
        <v>0</v>
      </c>
      <c r="I38" s="18"/>
      <c r="J38" s="17"/>
      <c r="K38" s="17">
        <f t="shared" si="34"/>
        <v>0</v>
      </c>
      <c r="L38" s="17"/>
      <c r="M38" s="17"/>
      <c r="N38" s="17"/>
      <c r="O38" s="17"/>
      <c r="P38" s="17"/>
      <c r="Q38" s="17"/>
      <c r="R38" s="17"/>
      <c r="S38" s="17"/>
      <c r="T38" s="17"/>
      <c r="U38" s="18"/>
      <c r="V38" s="17"/>
      <c r="W38" s="17">
        <f t="shared" si="1"/>
        <v>0</v>
      </c>
      <c r="X38" s="18"/>
      <c r="Y38" s="17"/>
      <c r="Z38" s="17">
        <f t="shared" si="2"/>
        <v>0</v>
      </c>
      <c r="AA38" s="17"/>
      <c r="AB38" s="17"/>
      <c r="AC38" s="17"/>
      <c r="AD38" s="17"/>
      <c r="AE38" s="17"/>
      <c r="AF38" s="17"/>
      <c r="AG38" s="18"/>
      <c r="AH38" s="17"/>
      <c r="AI38" s="17">
        <f t="shared" si="3"/>
        <v>0</v>
      </c>
      <c r="AJ38" s="17"/>
      <c r="AK38" s="17"/>
      <c r="AL38" s="17"/>
      <c r="AM38" s="18"/>
      <c r="AN38" s="17"/>
      <c r="AO38" s="17">
        <f t="shared" si="4"/>
        <v>0</v>
      </c>
      <c r="AP38" s="17"/>
      <c r="AQ38" s="17"/>
      <c r="AR38" s="17"/>
      <c r="AS38" s="17"/>
      <c r="AT38" s="17"/>
      <c r="AU38" s="17"/>
      <c r="AV38" s="18"/>
      <c r="AW38" s="17"/>
      <c r="AX38" s="17">
        <f t="shared" si="5"/>
        <v>0</v>
      </c>
      <c r="AY38" s="17"/>
      <c r="AZ38" s="17"/>
      <c r="BA38" s="17"/>
      <c r="BB38" s="141">
        <f>[1]CCT!AN45</f>
        <v>2</v>
      </c>
      <c r="BC38" s="17">
        <f>[1]CCT!AM45</f>
        <v>2361.91</v>
      </c>
      <c r="BD38" s="17">
        <f t="shared" si="78"/>
        <v>4723.82</v>
      </c>
      <c r="BE38" s="18"/>
      <c r="BF38" s="17"/>
      <c r="BG38" s="17">
        <f t="shared" si="6"/>
        <v>0</v>
      </c>
      <c r="BH38" s="17"/>
      <c r="BI38" s="17"/>
      <c r="BJ38" s="17"/>
      <c r="BK38" s="17"/>
      <c r="BL38" s="17"/>
      <c r="BM38" s="17"/>
      <c r="BN38" s="18"/>
      <c r="BO38" s="17"/>
      <c r="BP38" s="17">
        <f t="shared" si="7"/>
        <v>0</v>
      </c>
      <c r="BQ38" s="18"/>
      <c r="BR38" s="17"/>
      <c r="BS38" s="17">
        <f t="shared" si="8"/>
        <v>0</v>
      </c>
      <c r="BT38" s="18"/>
      <c r="BU38" s="17"/>
      <c r="BV38" s="17">
        <f t="shared" si="9"/>
        <v>0</v>
      </c>
      <c r="BW38" s="18"/>
      <c r="BX38" s="17"/>
      <c r="BY38" s="17">
        <f t="shared" si="10"/>
        <v>0</v>
      </c>
      <c r="BZ38" s="142"/>
      <c r="CA38" s="17"/>
      <c r="CB38" s="17">
        <f t="shared" si="79"/>
        <v>0</v>
      </c>
      <c r="CC38" s="17"/>
      <c r="CD38" s="17"/>
      <c r="CE38" s="17"/>
      <c r="CF38" s="18"/>
      <c r="CG38" s="17"/>
      <c r="CH38" s="17">
        <f t="shared" si="12"/>
        <v>0</v>
      </c>
      <c r="CI38" s="17"/>
      <c r="CJ38" s="17"/>
      <c r="CK38" s="17"/>
      <c r="CL38" s="18"/>
      <c r="CM38" s="17"/>
      <c r="CN38" s="17">
        <f t="shared" si="13"/>
        <v>0</v>
      </c>
      <c r="CO38" s="17"/>
      <c r="CP38" s="17"/>
      <c r="CQ38" s="17"/>
      <c r="CR38" s="141"/>
      <c r="CS38" s="17"/>
      <c r="CT38" s="17">
        <f t="shared" si="77"/>
        <v>0</v>
      </c>
      <c r="CU38" s="17"/>
      <c r="CV38" s="17"/>
      <c r="CW38" s="17"/>
      <c r="CX38" s="17"/>
      <c r="CY38" s="17"/>
      <c r="CZ38" s="17"/>
      <c r="DA38" s="18"/>
      <c r="DB38" s="17"/>
      <c r="DC38" s="17">
        <f t="shared" si="14"/>
        <v>0</v>
      </c>
      <c r="DD38" s="143">
        <f t="shared" si="36"/>
        <v>2</v>
      </c>
      <c r="DE38" s="19">
        <f t="shared" si="37"/>
        <v>4723.82</v>
      </c>
      <c r="DF38" s="19"/>
      <c r="DG38" s="19"/>
      <c r="DH38" s="19">
        <f t="shared" si="15"/>
        <v>0</v>
      </c>
      <c r="DI38" s="19"/>
      <c r="DJ38" s="19">
        <f t="shared" si="38"/>
        <v>0</v>
      </c>
      <c r="DK38" s="19">
        <f t="shared" si="39"/>
        <v>0</v>
      </c>
      <c r="DL38" s="19"/>
      <c r="DM38" s="19">
        <f t="shared" si="40"/>
        <v>4723.82</v>
      </c>
      <c r="DN38" s="19"/>
      <c r="DO38" s="19">
        <f t="shared" si="80"/>
        <v>402</v>
      </c>
      <c r="DP38" s="19">
        <f t="shared" si="81"/>
        <v>0</v>
      </c>
      <c r="DQ38" s="19"/>
      <c r="DR38" s="19">
        <f t="shared" si="41"/>
        <v>6.24</v>
      </c>
      <c r="DS38" s="19">
        <f>VLOOKUP('Resumo Geral apoio imposto cl'!A38,PARAMETROAPOIO,2,FALSE)*DD38</f>
        <v>0</v>
      </c>
      <c r="DT38" s="19">
        <f t="shared" si="82"/>
        <v>0</v>
      </c>
      <c r="DU38" s="19">
        <f t="shared" si="83"/>
        <v>0</v>
      </c>
      <c r="DV38" s="19">
        <f>BB38*[1]Parâmetro!$E$147</f>
        <v>494.84</v>
      </c>
      <c r="DW38" s="19">
        <f t="shared" si="42"/>
        <v>903.07999999999993</v>
      </c>
      <c r="DX38" s="19">
        <f>C38*'[1]Uniforme Apoio'!$BM$9+'Resumo Geral apoio imposto cl'!F38*'[1]Uniforme Apoio'!$BM$10+'Resumo Geral apoio imposto cl'!I38*'[1]Uniforme Apoio'!$BM$11+'Resumo Geral apoio imposto cl'!L38*'[1]Uniforme Apoio'!$BM$12+'Resumo Geral apoio imposto cl'!O38*'[1]Uniforme Apoio'!$BM$13+'Resumo Geral apoio imposto cl'!R38*'[1]Uniforme Apoio'!$BM$14+'Resumo Geral apoio imposto cl'!U38*'[1]Uniforme Apoio'!$BM$15+'Resumo Geral apoio imposto cl'!X38*'[1]Uniforme Apoio'!$BM$17+AA38*'[1]Uniforme Apoio'!$BM$16+'Resumo Geral apoio imposto cl'!AD38*'[1]Uniforme Apoio'!$BM$18+'Resumo Geral apoio imposto cl'!AG38*'[1]Uniforme Apoio'!$BM$19+'Resumo Geral apoio imposto cl'!AJ38*'[1]Uniforme Apoio'!$BM$20+'Resumo Geral apoio imposto cl'!AM38*'[1]Uniforme Apoio'!$BM$21+'Resumo Geral apoio imposto cl'!AP38*'[1]Uniforme Apoio'!$BM$22+'Resumo Geral apoio imposto cl'!AS38*'[1]Uniforme Apoio'!$BM$23+'Resumo Geral apoio imposto cl'!AV38*'[1]Uniforme Apoio'!$BM$24+'Resumo Geral apoio imposto cl'!AY38*'[1]Uniforme Apoio'!$BM$25+'Resumo Geral apoio imposto cl'!BB38*'[1]Uniforme Apoio'!$BM$26+BE38*'[1]Uniforme Apoio'!$BM$27+'Resumo Geral apoio imposto cl'!BH38*'[1]Uniforme Apoio'!$BM$28+'Resumo Geral apoio imposto cl'!BK38*'[1]Uniforme Apoio'!$BM$29+'Resumo Geral apoio imposto cl'!BN38*'[1]Uniforme Apoio'!$BM$30+'Resumo Geral apoio imposto cl'!BQ38*'[1]Uniforme Apoio'!$BM$30+'Resumo Geral apoio imposto cl'!BT38*'[1]Uniforme Apoio'!$BM$30+'Resumo Geral apoio imposto cl'!BW38*'[1]Uniforme Apoio'!$BM$31+'Resumo Geral apoio imposto cl'!BZ38*'[1]Uniforme Apoio'!$BM$31+'Resumo Geral apoio imposto cl'!CC38*'[1]Uniforme Apoio'!$BM$32+'Resumo Geral apoio imposto cl'!CF38*'[1]Uniforme Apoio'!$BM$33+'Resumo Geral apoio imposto cl'!CI38*'[1]Uniforme Apoio'!$BM$34+'Resumo Geral apoio imposto cl'!CL38*'[1]Uniforme Apoio'!$BM$35+'Resumo Geral apoio imposto cl'!CO38*'[1]Uniforme Apoio'!$BM$36+'Resumo Geral apoio imposto cl'!CR38*'[1]Uniforme Apoio'!$BM$37+'Resumo Geral apoio imposto cl'!CU38*'[1]Uniforme Apoio'!$BM$38+'Resumo Geral apoio imposto cl'!CX38*'[1]Uniforme Apoio'!$BM$39+'Resumo Geral apoio imposto cl'!DA38*'[1]Uniforme Apoio'!$BM$40</f>
        <v>206.36</v>
      </c>
      <c r="DY38" s="19"/>
      <c r="DZ38" s="19">
        <f>AP38*'[1]Equipamentos Jardinagem'!$H$7</f>
        <v>0</v>
      </c>
      <c r="EA38" s="19"/>
      <c r="EB38" s="19">
        <f t="shared" si="43"/>
        <v>206.36</v>
      </c>
      <c r="EC38" s="19">
        <f t="shared" si="44"/>
        <v>944.76400000000001</v>
      </c>
      <c r="ED38" s="19">
        <f t="shared" si="19"/>
        <v>70.857299999999995</v>
      </c>
      <c r="EE38" s="19">
        <f t="shared" si="20"/>
        <v>47.238199999999999</v>
      </c>
      <c r="EF38" s="19">
        <f t="shared" si="21"/>
        <v>9.4476399999999998</v>
      </c>
      <c r="EG38" s="19">
        <f t="shared" si="22"/>
        <v>118.0955</v>
      </c>
      <c r="EH38" s="19">
        <f t="shared" si="23"/>
        <v>377.90559999999999</v>
      </c>
      <c r="EI38" s="19">
        <f t="shared" si="24"/>
        <v>141.71459999999999</v>
      </c>
      <c r="EJ38" s="19">
        <f t="shared" si="25"/>
        <v>28.342919999999999</v>
      </c>
      <c r="EK38" s="19">
        <f t="shared" si="45"/>
        <v>1738.3657600000001</v>
      </c>
      <c r="EL38" s="19">
        <f t="shared" si="46"/>
        <v>393.49420599999996</v>
      </c>
      <c r="EM38" s="19">
        <f t="shared" si="47"/>
        <v>131.32219599999999</v>
      </c>
      <c r="EN38" s="19">
        <f t="shared" si="48"/>
        <v>193.20423799999998</v>
      </c>
      <c r="EO38" s="19">
        <f t="shared" si="49"/>
        <v>718.02063999999996</v>
      </c>
      <c r="EP38" s="19">
        <f t="shared" si="50"/>
        <v>6.1409659999999997</v>
      </c>
      <c r="EQ38" s="19">
        <f t="shared" si="51"/>
        <v>2.36191</v>
      </c>
      <c r="ER38" s="19">
        <f t="shared" si="52"/>
        <v>8.5028760000000005</v>
      </c>
      <c r="ES38" s="19">
        <f t="shared" si="53"/>
        <v>35.428649999999998</v>
      </c>
      <c r="ET38" s="19">
        <f t="shared" si="54"/>
        <v>2.8342919999999996</v>
      </c>
      <c r="EU38" s="19">
        <f t="shared" si="55"/>
        <v>1.4171459999999998</v>
      </c>
      <c r="EV38" s="19">
        <f t="shared" si="56"/>
        <v>16.533369999999998</v>
      </c>
      <c r="EW38" s="19">
        <f t="shared" si="57"/>
        <v>6.1409659999999997</v>
      </c>
      <c r="EX38" s="19">
        <f t="shared" si="58"/>
        <v>203.12425999999996</v>
      </c>
      <c r="EY38" s="19">
        <f t="shared" si="59"/>
        <v>8.0304939999999991</v>
      </c>
      <c r="EZ38" s="19">
        <f t="shared" si="60"/>
        <v>273.50917799999991</v>
      </c>
      <c r="FA38" s="19">
        <f t="shared" si="61"/>
        <v>393.49420599999996</v>
      </c>
      <c r="FB38" s="19">
        <f t="shared" si="62"/>
        <v>65.661097999999996</v>
      </c>
      <c r="FC38" s="19">
        <f t="shared" si="63"/>
        <v>39.680087999999998</v>
      </c>
      <c r="FD38" s="19">
        <f t="shared" si="64"/>
        <v>15.588605999999999</v>
      </c>
      <c r="FE38" s="19">
        <f t="shared" si="65"/>
        <v>0</v>
      </c>
      <c r="FF38" s="19">
        <f t="shared" si="66"/>
        <v>189.42518199999998</v>
      </c>
      <c r="FG38" s="19">
        <f t="shared" si="67"/>
        <v>703.84917999999993</v>
      </c>
      <c r="FH38" s="19">
        <f t="shared" si="26"/>
        <v>3442.2476340000003</v>
      </c>
      <c r="FI38" s="19">
        <f t="shared" si="27"/>
        <v>9275.5076339999996</v>
      </c>
      <c r="FJ38" s="19">
        <f t="shared" si="68"/>
        <v>412.54</v>
      </c>
      <c r="FK38" s="144">
        <f t="shared" si="84"/>
        <v>5</v>
      </c>
      <c r="FL38" s="144">
        <f t="shared" si="29"/>
        <v>14.25</v>
      </c>
      <c r="FM38" s="20">
        <f t="shared" si="30"/>
        <v>5.8309037900874632</v>
      </c>
      <c r="FN38" s="19">
        <f t="shared" si="69"/>
        <v>581.89898740524791</v>
      </c>
      <c r="FO38" s="20">
        <f t="shared" si="31"/>
        <v>8.8629737609329435</v>
      </c>
      <c r="FP38" s="19">
        <f t="shared" si="70"/>
        <v>884.4864608559767</v>
      </c>
      <c r="FQ38" s="20">
        <f t="shared" si="32"/>
        <v>1.9241982507288626</v>
      </c>
      <c r="FR38" s="19">
        <f t="shared" si="71"/>
        <v>192.02666584373176</v>
      </c>
      <c r="FS38" s="19">
        <f t="shared" si="72"/>
        <v>291.52</v>
      </c>
      <c r="FT38" s="19">
        <f t="shared" si="73"/>
        <v>2362.4721141049563</v>
      </c>
      <c r="FU38" s="145">
        <f t="shared" si="74"/>
        <v>11637.979748104955</v>
      </c>
    </row>
    <row r="39" spans="1:177" ht="15" customHeight="1">
      <c r="A39" s="146" t="str">
        <f>[1]CCT!D46</f>
        <v>Região de São Lourenço</v>
      </c>
      <c r="B39" s="147" t="str">
        <f>[1]CCT!C46</f>
        <v>Lavras</v>
      </c>
      <c r="C39" s="141"/>
      <c r="D39" s="17"/>
      <c r="E39" s="17">
        <f t="shared" si="0"/>
        <v>0</v>
      </c>
      <c r="F39" s="18"/>
      <c r="G39" s="17"/>
      <c r="H39" s="17">
        <f t="shared" si="33"/>
        <v>0</v>
      </c>
      <c r="I39" s="18"/>
      <c r="J39" s="17"/>
      <c r="K39" s="17">
        <f t="shared" si="34"/>
        <v>0</v>
      </c>
      <c r="L39" s="17"/>
      <c r="M39" s="17"/>
      <c r="N39" s="17"/>
      <c r="O39" s="17"/>
      <c r="P39" s="17"/>
      <c r="Q39" s="17"/>
      <c r="R39" s="17"/>
      <c r="S39" s="17"/>
      <c r="T39" s="17"/>
      <c r="U39" s="18"/>
      <c r="V39" s="17"/>
      <c r="W39" s="17">
        <f t="shared" si="1"/>
        <v>0</v>
      </c>
      <c r="X39" s="18"/>
      <c r="Y39" s="17"/>
      <c r="Z39" s="17">
        <f t="shared" si="2"/>
        <v>0</v>
      </c>
      <c r="AA39" s="17"/>
      <c r="AB39" s="17"/>
      <c r="AC39" s="17"/>
      <c r="AD39" s="17"/>
      <c r="AE39" s="17"/>
      <c r="AF39" s="17"/>
      <c r="AG39" s="18"/>
      <c r="AH39" s="17"/>
      <c r="AI39" s="17">
        <f t="shared" si="3"/>
        <v>0</v>
      </c>
      <c r="AJ39" s="17"/>
      <c r="AK39" s="17"/>
      <c r="AL39" s="17"/>
      <c r="AM39" s="18"/>
      <c r="AN39" s="17"/>
      <c r="AO39" s="17">
        <f t="shared" si="4"/>
        <v>0</v>
      </c>
      <c r="AP39" s="17"/>
      <c r="AQ39" s="17"/>
      <c r="AR39" s="17"/>
      <c r="AS39" s="17"/>
      <c r="AT39" s="17"/>
      <c r="AU39" s="17"/>
      <c r="AV39" s="18"/>
      <c r="AW39" s="17"/>
      <c r="AX39" s="17">
        <f t="shared" si="5"/>
        <v>0</v>
      </c>
      <c r="AY39" s="17"/>
      <c r="AZ39" s="17"/>
      <c r="BA39" s="17"/>
      <c r="BB39" s="141"/>
      <c r="BC39" s="17"/>
      <c r="BD39" s="17">
        <f t="shared" si="78"/>
        <v>0</v>
      </c>
      <c r="BE39" s="18"/>
      <c r="BF39" s="17"/>
      <c r="BG39" s="17">
        <f t="shared" si="6"/>
        <v>0</v>
      </c>
      <c r="BH39" s="17"/>
      <c r="BI39" s="17"/>
      <c r="BJ39" s="17"/>
      <c r="BK39" s="17"/>
      <c r="BL39" s="17"/>
      <c r="BM39" s="17"/>
      <c r="BN39" s="18">
        <f>[1]CCT!AV46</f>
        <v>1</v>
      </c>
      <c r="BO39" s="17">
        <f>[1]CCT!AU46</f>
        <v>1043.74</v>
      </c>
      <c r="BP39" s="17">
        <f t="shared" si="7"/>
        <v>1043.74</v>
      </c>
      <c r="BQ39" s="18"/>
      <c r="BR39" s="17"/>
      <c r="BS39" s="17">
        <f t="shared" si="8"/>
        <v>0</v>
      </c>
      <c r="BT39" s="18"/>
      <c r="BU39" s="17"/>
      <c r="BV39" s="17">
        <f t="shared" si="9"/>
        <v>0</v>
      </c>
      <c r="BW39" s="18"/>
      <c r="BX39" s="17"/>
      <c r="BY39" s="17">
        <f t="shared" si="10"/>
        <v>0</v>
      </c>
      <c r="BZ39" s="142">
        <f>[1]CCT!BD46</f>
        <v>1</v>
      </c>
      <c r="CA39" s="17">
        <f>[1]CCT!BC46</f>
        <v>1231.31</v>
      </c>
      <c r="CB39" s="17">
        <f t="shared" si="79"/>
        <v>1231.31</v>
      </c>
      <c r="CC39" s="17"/>
      <c r="CD39" s="17"/>
      <c r="CE39" s="17"/>
      <c r="CF39" s="18"/>
      <c r="CG39" s="17"/>
      <c r="CH39" s="17">
        <f t="shared" si="12"/>
        <v>0</v>
      </c>
      <c r="CI39" s="17"/>
      <c r="CJ39" s="17"/>
      <c r="CK39" s="17"/>
      <c r="CL39" s="18"/>
      <c r="CM39" s="17"/>
      <c r="CN39" s="17">
        <f t="shared" si="13"/>
        <v>0</v>
      </c>
      <c r="CO39" s="17"/>
      <c r="CP39" s="17"/>
      <c r="CQ39" s="17"/>
      <c r="CR39" s="141"/>
      <c r="CS39" s="17"/>
      <c r="CT39" s="17">
        <f t="shared" si="77"/>
        <v>0</v>
      </c>
      <c r="CU39" s="17"/>
      <c r="CV39" s="17"/>
      <c r="CW39" s="17"/>
      <c r="CX39" s="17"/>
      <c r="CY39" s="17"/>
      <c r="CZ39" s="17"/>
      <c r="DA39" s="18"/>
      <c r="DB39" s="17"/>
      <c r="DC39" s="17">
        <f t="shared" si="14"/>
        <v>0</v>
      </c>
      <c r="DD39" s="143">
        <f t="shared" si="36"/>
        <v>2</v>
      </c>
      <c r="DE39" s="19">
        <f t="shared" si="37"/>
        <v>2275.0500000000002</v>
      </c>
      <c r="DF39" s="19"/>
      <c r="DG39" s="19"/>
      <c r="DH39" s="19">
        <f t="shared" si="15"/>
        <v>0</v>
      </c>
      <c r="DI39" s="19"/>
      <c r="DJ39" s="19">
        <f t="shared" si="38"/>
        <v>94.885454545454536</v>
      </c>
      <c r="DK39" s="19">
        <f t="shared" si="39"/>
        <v>0</v>
      </c>
      <c r="DL39" s="19"/>
      <c r="DM39" s="19">
        <f t="shared" si="40"/>
        <v>2369.9354545454548</v>
      </c>
      <c r="DN39" s="19"/>
      <c r="DO39" s="19">
        <f t="shared" si="80"/>
        <v>558</v>
      </c>
      <c r="DP39" s="19">
        <f t="shared" si="81"/>
        <v>111.49699999999999</v>
      </c>
      <c r="DQ39" s="19"/>
      <c r="DR39" s="19">
        <f t="shared" si="41"/>
        <v>6.24</v>
      </c>
      <c r="DS39" s="19">
        <f>VLOOKUP('Resumo Geral apoio imposto cl'!A39,PARAMETROAPOIO,2,FALSE)*DD39</f>
        <v>58.3</v>
      </c>
      <c r="DT39" s="19">
        <f t="shared" si="82"/>
        <v>0</v>
      </c>
      <c r="DU39" s="19">
        <f t="shared" si="83"/>
        <v>0</v>
      </c>
      <c r="DV39" s="19">
        <f>BB39*[1]Parâmetro!$E$147</f>
        <v>0</v>
      </c>
      <c r="DW39" s="19">
        <f t="shared" si="42"/>
        <v>734.03699999999992</v>
      </c>
      <c r="DX39" s="19">
        <f>C39*'[1]Uniforme Apoio'!$BM$9+'Resumo Geral apoio imposto cl'!F39*'[1]Uniforme Apoio'!$BM$10+'Resumo Geral apoio imposto cl'!I39*'[1]Uniforme Apoio'!$BM$11+'Resumo Geral apoio imposto cl'!L39*'[1]Uniforme Apoio'!$BM$12+'Resumo Geral apoio imposto cl'!O39*'[1]Uniforme Apoio'!$BM$13+'Resumo Geral apoio imposto cl'!R39*'[1]Uniforme Apoio'!$BM$14+'Resumo Geral apoio imposto cl'!U39*'[1]Uniforme Apoio'!$BM$15+'Resumo Geral apoio imposto cl'!X39*'[1]Uniforme Apoio'!$BM$17+AA39*'[1]Uniforme Apoio'!$BM$16+'Resumo Geral apoio imposto cl'!AD39*'[1]Uniforme Apoio'!$BM$18+'Resumo Geral apoio imposto cl'!AG39*'[1]Uniforme Apoio'!$BM$19+'Resumo Geral apoio imposto cl'!AJ39*'[1]Uniforme Apoio'!$BM$20+'Resumo Geral apoio imposto cl'!AM39*'[1]Uniforme Apoio'!$BM$21+'Resumo Geral apoio imposto cl'!AP39*'[1]Uniforme Apoio'!$BM$22+'Resumo Geral apoio imposto cl'!AS39*'[1]Uniforme Apoio'!$BM$23+'Resumo Geral apoio imposto cl'!AV39*'[1]Uniforme Apoio'!$BM$24+'Resumo Geral apoio imposto cl'!AY39*'[1]Uniforme Apoio'!$BM$25+'Resumo Geral apoio imposto cl'!BB39*'[1]Uniforme Apoio'!$BM$26+BE39*'[1]Uniforme Apoio'!$BM$27+'Resumo Geral apoio imposto cl'!BH39*'[1]Uniforme Apoio'!$BM$28+'Resumo Geral apoio imposto cl'!BK39*'[1]Uniforme Apoio'!$BM$29+'Resumo Geral apoio imposto cl'!BN39*'[1]Uniforme Apoio'!$BM$30+'Resumo Geral apoio imposto cl'!BQ39*'[1]Uniforme Apoio'!$BM$30+'Resumo Geral apoio imposto cl'!BT39*'[1]Uniforme Apoio'!$BM$30+'Resumo Geral apoio imposto cl'!BW39*'[1]Uniforme Apoio'!$BM$31+'Resumo Geral apoio imposto cl'!BZ39*'[1]Uniforme Apoio'!$BM$31+'Resumo Geral apoio imposto cl'!CC39*'[1]Uniforme Apoio'!$BM$32+'Resumo Geral apoio imposto cl'!CF39*'[1]Uniforme Apoio'!$BM$33+'Resumo Geral apoio imposto cl'!CI39*'[1]Uniforme Apoio'!$BM$34+'Resumo Geral apoio imposto cl'!CL39*'[1]Uniforme Apoio'!$BM$35+'Resumo Geral apoio imposto cl'!CO39*'[1]Uniforme Apoio'!$BM$36+'Resumo Geral apoio imposto cl'!CR39*'[1]Uniforme Apoio'!$BM$37+'Resumo Geral apoio imposto cl'!CU39*'[1]Uniforme Apoio'!$BM$38+'Resumo Geral apoio imposto cl'!CX39*'[1]Uniforme Apoio'!$BM$39+'Resumo Geral apoio imposto cl'!DA39*'[1]Uniforme Apoio'!$BM$40</f>
        <v>167.11</v>
      </c>
      <c r="DY39" s="19"/>
      <c r="DZ39" s="19">
        <f>AP39*'[1]Equipamentos Jardinagem'!$H$7</f>
        <v>0</v>
      </c>
      <c r="EA39" s="19"/>
      <c r="EB39" s="19">
        <f t="shared" si="43"/>
        <v>167.11</v>
      </c>
      <c r="EC39" s="19">
        <f t="shared" si="44"/>
        <v>473.98709090909097</v>
      </c>
      <c r="ED39" s="19">
        <f t="shared" si="19"/>
        <v>35.549031818181824</v>
      </c>
      <c r="EE39" s="19">
        <f t="shared" si="20"/>
        <v>23.69935454545455</v>
      </c>
      <c r="EF39" s="19">
        <f t="shared" si="21"/>
        <v>4.7398709090909099</v>
      </c>
      <c r="EG39" s="19">
        <f t="shared" si="22"/>
        <v>59.248386363636371</v>
      </c>
      <c r="EH39" s="19">
        <f t="shared" si="23"/>
        <v>189.5948363636364</v>
      </c>
      <c r="EI39" s="19">
        <f t="shared" si="24"/>
        <v>71.098063636363648</v>
      </c>
      <c r="EJ39" s="19">
        <f t="shared" si="25"/>
        <v>14.219612727272729</v>
      </c>
      <c r="EK39" s="19">
        <f t="shared" si="45"/>
        <v>872.13624727272747</v>
      </c>
      <c r="EL39" s="19">
        <f t="shared" si="46"/>
        <v>197.4156233636364</v>
      </c>
      <c r="EM39" s="19">
        <f t="shared" si="47"/>
        <v>65.884205636363646</v>
      </c>
      <c r="EN39" s="19">
        <f t="shared" si="48"/>
        <v>96.930360090909105</v>
      </c>
      <c r="EO39" s="19">
        <f t="shared" si="49"/>
        <v>360.23018909090916</v>
      </c>
      <c r="EP39" s="19">
        <f t="shared" si="50"/>
        <v>3.0809160909090911</v>
      </c>
      <c r="EQ39" s="19">
        <f t="shared" si="51"/>
        <v>1.1849677272727275</v>
      </c>
      <c r="ER39" s="19">
        <f t="shared" si="52"/>
        <v>4.2658838181818188</v>
      </c>
      <c r="ES39" s="19">
        <f t="shared" si="53"/>
        <v>17.774515909090912</v>
      </c>
      <c r="ET39" s="19">
        <f t="shared" si="54"/>
        <v>1.4219612727272728</v>
      </c>
      <c r="EU39" s="19">
        <f t="shared" si="55"/>
        <v>0.7109806363636364</v>
      </c>
      <c r="EV39" s="19">
        <f t="shared" si="56"/>
        <v>8.2947740909090921</v>
      </c>
      <c r="EW39" s="19">
        <f t="shared" si="57"/>
        <v>3.0809160909090911</v>
      </c>
      <c r="EX39" s="19">
        <f t="shared" si="58"/>
        <v>101.90722454545455</v>
      </c>
      <c r="EY39" s="19">
        <f t="shared" si="59"/>
        <v>4.0288902727272733</v>
      </c>
      <c r="EZ39" s="19">
        <f t="shared" si="60"/>
        <v>137.21926281818182</v>
      </c>
      <c r="FA39" s="19">
        <f t="shared" si="61"/>
        <v>197.4156233636364</v>
      </c>
      <c r="FB39" s="19">
        <f t="shared" si="62"/>
        <v>32.942102818181823</v>
      </c>
      <c r="FC39" s="19">
        <f t="shared" si="63"/>
        <v>19.907457818181818</v>
      </c>
      <c r="FD39" s="19">
        <f t="shared" si="64"/>
        <v>7.820787000000001</v>
      </c>
      <c r="FE39" s="19">
        <f t="shared" si="65"/>
        <v>0</v>
      </c>
      <c r="FF39" s="19">
        <f t="shared" si="66"/>
        <v>95.034411727272726</v>
      </c>
      <c r="FG39" s="19">
        <f t="shared" si="67"/>
        <v>353.12038272727284</v>
      </c>
      <c r="FH39" s="19">
        <f t="shared" si="26"/>
        <v>1726.9719657272731</v>
      </c>
      <c r="FI39" s="19">
        <f t="shared" si="27"/>
        <v>4998.0544202727278</v>
      </c>
      <c r="FJ39" s="19">
        <f t="shared" si="68"/>
        <v>412.54</v>
      </c>
      <c r="FK39" s="144">
        <f t="shared" si="84"/>
        <v>5</v>
      </c>
      <c r="FL39" s="144">
        <f t="shared" si="29"/>
        <v>14.25</v>
      </c>
      <c r="FM39" s="20">
        <f t="shared" si="30"/>
        <v>5.8309037900874632</v>
      </c>
      <c r="FN39" s="19">
        <f t="shared" si="69"/>
        <v>332.4848058468063</v>
      </c>
      <c r="FO39" s="20">
        <f t="shared" si="31"/>
        <v>8.8629737609329435</v>
      </c>
      <c r="FP39" s="19">
        <f t="shared" si="70"/>
        <v>505.37690488714554</v>
      </c>
      <c r="FQ39" s="20">
        <f t="shared" si="32"/>
        <v>1.9241982507288626</v>
      </c>
      <c r="FR39" s="19">
        <f t="shared" si="71"/>
        <v>109.71998592944607</v>
      </c>
      <c r="FS39" s="19">
        <f t="shared" si="72"/>
        <v>291.52</v>
      </c>
      <c r="FT39" s="19">
        <f t="shared" si="73"/>
        <v>1651.6416966633979</v>
      </c>
      <c r="FU39" s="145">
        <f t="shared" si="74"/>
        <v>6649.6961169361257</v>
      </c>
    </row>
    <row r="40" spans="1:177" ht="15" customHeight="1">
      <c r="A40" s="184" t="str">
        <f>[1]CCT!D47</f>
        <v>Rodoviário de Lavras + SEAC-MG</v>
      </c>
      <c r="B40" s="185" t="str">
        <f>[1]CCT!C47</f>
        <v>Lavras</v>
      </c>
      <c r="C40" s="141"/>
      <c r="D40" s="17"/>
      <c r="E40" s="17"/>
      <c r="F40" s="18"/>
      <c r="G40" s="17"/>
      <c r="H40" s="17"/>
      <c r="I40" s="18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8"/>
      <c r="V40" s="17"/>
      <c r="W40" s="17"/>
      <c r="X40" s="18"/>
      <c r="Y40" s="17"/>
      <c r="Z40" s="17"/>
      <c r="AA40" s="17"/>
      <c r="AB40" s="17"/>
      <c r="AC40" s="17"/>
      <c r="AD40" s="17"/>
      <c r="AE40" s="17"/>
      <c r="AF40" s="17"/>
      <c r="AG40" s="18"/>
      <c r="AH40" s="17"/>
      <c r="AI40" s="17"/>
      <c r="AJ40" s="17"/>
      <c r="AK40" s="17"/>
      <c r="AL40" s="17"/>
      <c r="AM40" s="18"/>
      <c r="AN40" s="17"/>
      <c r="AO40" s="17"/>
      <c r="AP40" s="17"/>
      <c r="AQ40" s="17"/>
      <c r="AR40" s="17"/>
      <c r="AS40" s="17"/>
      <c r="AT40" s="17"/>
      <c r="AU40" s="17"/>
      <c r="AV40" s="18"/>
      <c r="AW40" s="17"/>
      <c r="AX40" s="17"/>
      <c r="AY40" s="17"/>
      <c r="AZ40" s="17"/>
      <c r="BA40" s="17"/>
      <c r="BB40" s="141">
        <f>[1]CCT!AN47</f>
        <v>1</v>
      </c>
      <c r="BC40" s="17">
        <f>[1]CCT!AM47</f>
        <v>2507.27</v>
      </c>
      <c r="BD40" s="17">
        <f>BB40*BC40</f>
        <v>2507.27</v>
      </c>
      <c r="BE40" s="18"/>
      <c r="BF40" s="17"/>
      <c r="BG40" s="17"/>
      <c r="BH40" s="17"/>
      <c r="BI40" s="17"/>
      <c r="BJ40" s="17"/>
      <c r="BK40" s="17"/>
      <c r="BL40" s="17"/>
      <c r="BM40" s="17"/>
      <c r="BN40" s="18"/>
      <c r="BO40" s="17"/>
      <c r="BP40" s="17"/>
      <c r="BQ40" s="18"/>
      <c r="BR40" s="17"/>
      <c r="BS40" s="17"/>
      <c r="BT40" s="18"/>
      <c r="BU40" s="17"/>
      <c r="BV40" s="17"/>
      <c r="BW40" s="18"/>
      <c r="BX40" s="17"/>
      <c r="BY40" s="17"/>
      <c r="BZ40" s="142"/>
      <c r="CA40" s="17"/>
      <c r="CB40" s="17"/>
      <c r="CC40" s="17"/>
      <c r="CD40" s="17"/>
      <c r="CE40" s="17"/>
      <c r="CF40" s="18"/>
      <c r="CG40" s="17"/>
      <c r="CH40" s="17"/>
      <c r="CI40" s="17"/>
      <c r="CJ40" s="17"/>
      <c r="CK40" s="17"/>
      <c r="CL40" s="18"/>
      <c r="CM40" s="17"/>
      <c r="CN40" s="17"/>
      <c r="CO40" s="17"/>
      <c r="CP40" s="17"/>
      <c r="CQ40" s="17"/>
      <c r="CR40" s="141"/>
      <c r="CS40" s="17"/>
      <c r="CT40" s="17">
        <f t="shared" si="77"/>
        <v>0</v>
      </c>
      <c r="CU40" s="17"/>
      <c r="CV40" s="17"/>
      <c r="CW40" s="17"/>
      <c r="CX40" s="17"/>
      <c r="CY40" s="17"/>
      <c r="CZ40" s="17"/>
      <c r="DA40" s="18"/>
      <c r="DB40" s="17"/>
      <c r="DC40" s="17"/>
      <c r="DD40" s="143">
        <f t="shared" si="36"/>
        <v>1</v>
      </c>
      <c r="DE40" s="19">
        <f t="shared" si="37"/>
        <v>2507.27</v>
      </c>
      <c r="DF40" s="19"/>
      <c r="DG40" s="19"/>
      <c r="DH40" s="19">
        <f t="shared" si="15"/>
        <v>0</v>
      </c>
      <c r="DI40" s="19"/>
      <c r="DJ40" s="19">
        <f t="shared" si="38"/>
        <v>0</v>
      </c>
      <c r="DK40" s="19">
        <f t="shared" si="39"/>
        <v>0</v>
      </c>
      <c r="DL40" s="19"/>
      <c r="DM40" s="19">
        <f t="shared" si="40"/>
        <v>2507.27</v>
      </c>
      <c r="DN40" s="22"/>
      <c r="DO40" s="19">
        <f t="shared" si="80"/>
        <v>279</v>
      </c>
      <c r="DP40" s="19">
        <f t="shared" si="81"/>
        <v>0</v>
      </c>
      <c r="DQ40" s="22"/>
      <c r="DR40" s="19">
        <f t="shared" si="41"/>
        <v>3.12</v>
      </c>
      <c r="DS40" s="19">
        <f>VLOOKUP('Resumo Geral apoio imposto cl'!A40,PARAMETROAPOIO,2,FALSE)*DD40</f>
        <v>0</v>
      </c>
      <c r="DT40" s="19">
        <f t="shared" si="82"/>
        <v>0</v>
      </c>
      <c r="DU40" s="19">
        <f t="shared" si="83"/>
        <v>0</v>
      </c>
      <c r="DV40" s="19">
        <f>BB40*[1]Parâmetro!$E$147</f>
        <v>247.42</v>
      </c>
      <c r="DW40" s="19">
        <f t="shared" si="42"/>
        <v>529.54</v>
      </c>
      <c r="DX40" s="19">
        <f>C40*'[1]Uniforme Apoio'!$BM$9+'Resumo Geral apoio imposto cl'!F40*'[1]Uniforme Apoio'!$BM$10+'Resumo Geral apoio imposto cl'!I40*'[1]Uniforme Apoio'!$BM$11+'Resumo Geral apoio imposto cl'!L40*'[1]Uniforme Apoio'!$BM$12+'Resumo Geral apoio imposto cl'!O40*'[1]Uniforme Apoio'!$BM$13+'Resumo Geral apoio imposto cl'!R40*'[1]Uniforme Apoio'!$BM$14+'Resumo Geral apoio imposto cl'!U40*'[1]Uniforme Apoio'!$BM$15+'Resumo Geral apoio imposto cl'!X40*'[1]Uniforme Apoio'!$BM$17+AA40*'[1]Uniforme Apoio'!$BM$16+'Resumo Geral apoio imposto cl'!AD40*'[1]Uniforme Apoio'!$BM$18+'Resumo Geral apoio imposto cl'!AG40*'[1]Uniforme Apoio'!$BM$19+'Resumo Geral apoio imposto cl'!AJ40*'[1]Uniforme Apoio'!$BM$20+'Resumo Geral apoio imposto cl'!AM40*'[1]Uniforme Apoio'!$BM$21+'Resumo Geral apoio imposto cl'!AP40*'[1]Uniforme Apoio'!$BM$22+'Resumo Geral apoio imposto cl'!AS40*'[1]Uniforme Apoio'!$BM$23+'Resumo Geral apoio imposto cl'!AV40*'[1]Uniforme Apoio'!$BM$24+'Resumo Geral apoio imposto cl'!AY40*'[1]Uniforme Apoio'!$BM$25+'Resumo Geral apoio imposto cl'!BB40*'[1]Uniforme Apoio'!$BM$26+BE40*'[1]Uniforme Apoio'!$BM$27+'Resumo Geral apoio imposto cl'!BH40*'[1]Uniforme Apoio'!$BM$28+'Resumo Geral apoio imposto cl'!BK40*'[1]Uniforme Apoio'!$BM$29+'Resumo Geral apoio imposto cl'!BN40*'[1]Uniforme Apoio'!$BM$30+'Resumo Geral apoio imposto cl'!BQ40*'[1]Uniforme Apoio'!$BM$30+'Resumo Geral apoio imposto cl'!BT40*'[1]Uniforme Apoio'!$BM$30+'Resumo Geral apoio imposto cl'!BW40*'[1]Uniforme Apoio'!$BM$31+'Resumo Geral apoio imposto cl'!BZ40*'[1]Uniforme Apoio'!$BM$31+'Resumo Geral apoio imposto cl'!CC40*'[1]Uniforme Apoio'!$BM$32+'Resumo Geral apoio imposto cl'!CF40*'[1]Uniforme Apoio'!$BM$33+'Resumo Geral apoio imposto cl'!CI40*'[1]Uniforme Apoio'!$BM$34+'Resumo Geral apoio imposto cl'!CL40*'[1]Uniforme Apoio'!$BM$35+'Resumo Geral apoio imposto cl'!CO40*'[1]Uniforme Apoio'!$BM$36+'Resumo Geral apoio imposto cl'!CR40*'[1]Uniforme Apoio'!$BM$37+'Resumo Geral apoio imposto cl'!CU40*'[1]Uniforme Apoio'!$BM$38+'Resumo Geral apoio imposto cl'!CX40*'[1]Uniforme Apoio'!$BM$39+'Resumo Geral apoio imposto cl'!DA40*'[1]Uniforme Apoio'!$BM$40</f>
        <v>103.18</v>
      </c>
      <c r="DY40" s="22"/>
      <c r="DZ40" s="19">
        <f>AP40*'[1]Equipamentos Jardinagem'!$H$7</f>
        <v>0</v>
      </c>
      <c r="EA40" s="19"/>
      <c r="EB40" s="19">
        <f t="shared" si="43"/>
        <v>103.18</v>
      </c>
      <c r="EC40" s="19">
        <f t="shared" si="44"/>
        <v>501.45400000000001</v>
      </c>
      <c r="ED40" s="19">
        <f t="shared" si="19"/>
        <v>37.609049999999996</v>
      </c>
      <c r="EE40" s="19">
        <f t="shared" si="20"/>
        <v>25.072700000000001</v>
      </c>
      <c r="EF40" s="19">
        <f t="shared" si="21"/>
        <v>5.0145400000000002</v>
      </c>
      <c r="EG40" s="19">
        <f t="shared" si="22"/>
        <v>62.681750000000001</v>
      </c>
      <c r="EH40" s="19">
        <f t="shared" si="23"/>
        <v>200.58160000000001</v>
      </c>
      <c r="EI40" s="19">
        <f t="shared" si="24"/>
        <v>75.218099999999993</v>
      </c>
      <c r="EJ40" s="19">
        <f t="shared" si="25"/>
        <v>15.043620000000001</v>
      </c>
      <c r="EK40" s="19">
        <f t="shared" si="45"/>
        <v>922.67536000000007</v>
      </c>
      <c r="EL40" s="19">
        <f t="shared" si="46"/>
        <v>208.855591</v>
      </c>
      <c r="EM40" s="19">
        <f t="shared" si="47"/>
        <v>69.702106000000001</v>
      </c>
      <c r="EN40" s="19">
        <f t="shared" si="48"/>
        <v>102.547343</v>
      </c>
      <c r="EO40" s="19">
        <f t="shared" si="49"/>
        <v>381.10504000000003</v>
      </c>
      <c r="EP40" s="19">
        <f t="shared" si="50"/>
        <v>3.2594509999999999</v>
      </c>
      <c r="EQ40" s="19">
        <f t="shared" si="51"/>
        <v>1.2536350000000001</v>
      </c>
      <c r="ER40" s="19">
        <f t="shared" si="52"/>
        <v>4.5130859999999995</v>
      </c>
      <c r="ES40" s="19">
        <f t="shared" si="53"/>
        <v>18.804524999999998</v>
      </c>
      <c r="ET40" s="19">
        <f t="shared" si="54"/>
        <v>1.5043619999999998</v>
      </c>
      <c r="EU40" s="19">
        <f t="shared" si="55"/>
        <v>0.75218099999999988</v>
      </c>
      <c r="EV40" s="19">
        <f t="shared" si="56"/>
        <v>8.7754449999999995</v>
      </c>
      <c r="EW40" s="19">
        <f t="shared" si="57"/>
        <v>3.2594509999999999</v>
      </c>
      <c r="EX40" s="19">
        <f t="shared" si="58"/>
        <v>107.81260999999999</v>
      </c>
      <c r="EY40" s="19">
        <f t="shared" si="59"/>
        <v>4.262359</v>
      </c>
      <c r="EZ40" s="19">
        <f t="shared" si="60"/>
        <v>145.17093299999999</v>
      </c>
      <c r="FA40" s="19">
        <f t="shared" si="61"/>
        <v>208.855591</v>
      </c>
      <c r="FB40" s="19">
        <f t="shared" si="62"/>
        <v>34.851053</v>
      </c>
      <c r="FC40" s="19">
        <f t="shared" si="63"/>
        <v>21.061067999999999</v>
      </c>
      <c r="FD40" s="19">
        <f t="shared" si="64"/>
        <v>8.2739910000000005</v>
      </c>
      <c r="FE40" s="19">
        <f t="shared" si="65"/>
        <v>0</v>
      </c>
      <c r="FF40" s="19">
        <f t="shared" si="66"/>
        <v>100.54152699999999</v>
      </c>
      <c r="FG40" s="19">
        <f t="shared" si="67"/>
        <v>373.58323000000001</v>
      </c>
      <c r="FH40" s="19">
        <f t="shared" si="26"/>
        <v>1827.0476489999999</v>
      </c>
      <c r="FI40" s="19">
        <f t="shared" si="27"/>
        <v>4967.0376489999999</v>
      </c>
      <c r="FJ40" s="19">
        <f t="shared" si="68"/>
        <v>206.27</v>
      </c>
      <c r="FK40" s="144">
        <f t="shared" si="84"/>
        <v>5</v>
      </c>
      <c r="FL40" s="144">
        <f t="shared" si="29"/>
        <v>14.25</v>
      </c>
      <c r="FM40" s="20">
        <f t="shared" si="30"/>
        <v>5.8309037900874632</v>
      </c>
      <c r="FN40" s="19">
        <f t="shared" si="69"/>
        <v>310.14971714285718</v>
      </c>
      <c r="FO40" s="20">
        <f t="shared" si="31"/>
        <v>8.8629737609329435</v>
      </c>
      <c r="FP40" s="19">
        <f t="shared" si="70"/>
        <v>471.42757005714287</v>
      </c>
      <c r="FQ40" s="20">
        <f t="shared" si="32"/>
        <v>1.9241982507288626</v>
      </c>
      <c r="FR40" s="19">
        <f t="shared" si="71"/>
        <v>102.34940665714285</v>
      </c>
      <c r="FS40" s="19">
        <f t="shared" si="72"/>
        <v>145.76</v>
      </c>
      <c r="FT40" s="19">
        <f t="shared" si="73"/>
        <v>1235.9566938571429</v>
      </c>
      <c r="FU40" s="145">
        <f t="shared" si="74"/>
        <v>6202.9943428571423</v>
      </c>
    </row>
    <row r="41" spans="1:177" ht="15" customHeight="1">
      <c r="A41" s="146" t="str">
        <f>[1]CCT!D48</f>
        <v>Região de São Lourenço</v>
      </c>
      <c r="B41" s="147" t="str">
        <f>[1]CCT!C48</f>
        <v>Machado</v>
      </c>
      <c r="C41" s="141"/>
      <c r="D41" s="17"/>
      <c r="E41" s="17">
        <f>C41*D41</f>
        <v>0</v>
      </c>
      <c r="F41" s="18"/>
      <c r="G41" s="17"/>
      <c r="H41" s="17">
        <f>F41*G41</f>
        <v>0</v>
      </c>
      <c r="I41" s="18"/>
      <c r="J41" s="17"/>
      <c r="K41" s="17">
        <f>I41*J41</f>
        <v>0</v>
      </c>
      <c r="L41" s="17"/>
      <c r="M41" s="17"/>
      <c r="N41" s="17"/>
      <c r="O41" s="17"/>
      <c r="P41" s="17"/>
      <c r="Q41" s="17"/>
      <c r="R41" s="17"/>
      <c r="S41" s="17"/>
      <c r="T41" s="17"/>
      <c r="U41" s="18"/>
      <c r="V41" s="17"/>
      <c r="W41" s="17">
        <f>U41*V41</f>
        <v>0</v>
      </c>
      <c r="X41" s="18"/>
      <c r="Y41" s="17"/>
      <c r="Z41" s="17">
        <f>X41*Y41</f>
        <v>0</v>
      </c>
      <c r="AA41" s="17"/>
      <c r="AB41" s="17"/>
      <c r="AC41" s="17"/>
      <c r="AD41" s="17"/>
      <c r="AE41" s="17"/>
      <c r="AF41" s="17"/>
      <c r="AG41" s="18"/>
      <c r="AH41" s="17"/>
      <c r="AI41" s="17">
        <f>AG41*AH41</f>
        <v>0</v>
      </c>
      <c r="AJ41" s="17"/>
      <c r="AK41" s="17"/>
      <c r="AL41" s="17"/>
      <c r="AM41" s="18"/>
      <c r="AN41" s="17"/>
      <c r="AO41" s="17">
        <f>AM41*AN41</f>
        <v>0</v>
      </c>
      <c r="AP41" s="17"/>
      <c r="AQ41" s="17"/>
      <c r="AR41" s="17"/>
      <c r="AS41" s="17"/>
      <c r="AT41" s="17"/>
      <c r="AU41" s="17"/>
      <c r="AV41" s="18"/>
      <c r="AW41" s="17"/>
      <c r="AX41" s="17">
        <f>AV41*AW41</f>
        <v>0</v>
      </c>
      <c r="AY41" s="17"/>
      <c r="AZ41" s="17"/>
      <c r="BA41" s="17"/>
      <c r="BB41" s="141"/>
      <c r="BC41" s="17"/>
      <c r="BD41" s="17"/>
      <c r="BE41" s="18"/>
      <c r="BF41" s="17"/>
      <c r="BG41" s="17">
        <f>BE41*BF41</f>
        <v>0</v>
      </c>
      <c r="BH41" s="17"/>
      <c r="BI41" s="17"/>
      <c r="BJ41" s="17"/>
      <c r="BK41" s="17"/>
      <c r="BL41" s="17"/>
      <c r="BM41" s="17"/>
      <c r="BN41" s="18">
        <f>[1]CCT!AV48</f>
        <v>1</v>
      </c>
      <c r="BO41" s="17">
        <f>[1]CCT!AU48</f>
        <v>1043.74</v>
      </c>
      <c r="BP41" s="17">
        <f>BN41*BO41</f>
        <v>1043.74</v>
      </c>
      <c r="BQ41" s="18"/>
      <c r="BR41" s="17"/>
      <c r="BS41" s="17">
        <f>BQ41*BR41</f>
        <v>0</v>
      </c>
      <c r="BT41" s="18"/>
      <c r="BU41" s="17"/>
      <c r="BV41" s="17">
        <f>BT41*BU41</f>
        <v>0</v>
      </c>
      <c r="BW41" s="18"/>
      <c r="BX41" s="17"/>
      <c r="BY41" s="17">
        <f>BW41*BX41</f>
        <v>0</v>
      </c>
      <c r="BZ41" s="142"/>
      <c r="CA41" s="17"/>
      <c r="CB41" s="17">
        <f>BZ41*CA41</f>
        <v>0</v>
      </c>
      <c r="CC41" s="17"/>
      <c r="CD41" s="17"/>
      <c r="CE41" s="17"/>
      <c r="CF41" s="18"/>
      <c r="CG41" s="17"/>
      <c r="CH41" s="17">
        <f>CF41*CG41</f>
        <v>0</v>
      </c>
      <c r="CI41" s="17"/>
      <c r="CJ41" s="17"/>
      <c r="CK41" s="17"/>
      <c r="CL41" s="18"/>
      <c r="CM41" s="17"/>
      <c r="CN41" s="17">
        <f>CL41*CM41</f>
        <v>0</v>
      </c>
      <c r="CO41" s="17"/>
      <c r="CP41" s="17"/>
      <c r="CQ41" s="17"/>
      <c r="CR41" s="141"/>
      <c r="CS41" s="17"/>
      <c r="CT41" s="17">
        <f t="shared" si="77"/>
        <v>0</v>
      </c>
      <c r="CU41" s="17"/>
      <c r="CV41" s="17"/>
      <c r="CW41" s="17"/>
      <c r="CX41" s="17"/>
      <c r="CY41" s="17"/>
      <c r="CZ41" s="17"/>
      <c r="DA41" s="18"/>
      <c r="DB41" s="17"/>
      <c r="DC41" s="17">
        <f>DA41*DB41</f>
        <v>0</v>
      </c>
      <c r="DD41" s="143">
        <f t="shared" si="36"/>
        <v>1</v>
      </c>
      <c r="DE41" s="19">
        <f t="shared" si="37"/>
        <v>1043.74</v>
      </c>
      <c r="DF41" s="19"/>
      <c r="DG41" s="19"/>
      <c r="DH41" s="19">
        <f t="shared" si="15"/>
        <v>0</v>
      </c>
      <c r="DI41" s="19"/>
      <c r="DJ41" s="19">
        <f t="shared" si="38"/>
        <v>94.885454545454536</v>
      </c>
      <c r="DK41" s="19">
        <f t="shared" si="39"/>
        <v>0</v>
      </c>
      <c r="DL41" s="19"/>
      <c r="DM41" s="19">
        <f t="shared" si="40"/>
        <v>1138.6254545454544</v>
      </c>
      <c r="DN41" s="22"/>
      <c r="DO41" s="19">
        <f t="shared" si="80"/>
        <v>279</v>
      </c>
      <c r="DP41" s="19">
        <f t="shared" si="81"/>
        <v>61.375599999999999</v>
      </c>
      <c r="DQ41" s="22"/>
      <c r="DR41" s="19">
        <f t="shared" si="41"/>
        <v>3.12</v>
      </c>
      <c r="DS41" s="19">
        <v>0</v>
      </c>
      <c r="DT41" s="19">
        <f t="shared" si="82"/>
        <v>0</v>
      </c>
      <c r="DU41" s="19">
        <f t="shared" si="83"/>
        <v>0</v>
      </c>
      <c r="DV41" s="19">
        <f>BB41*[1]Parâmetro!$E$147</f>
        <v>0</v>
      </c>
      <c r="DW41" s="19">
        <f t="shared" si="42"/>
        <v>343.49560000000002</v>
      </c>
      <c r="DX41" s="19">
        <f>C41*'[1]Uniforme Apoio'!$BM$9+'Resumo Geral apoio imposto cl'!F41*'[1]Uniforme Apoio'!$BM$10+'Resumo Geral apoio imposto cl'!I41*'[1]Uniforme Apoio'!$BM$11+'Resumo Geral apoio imposto cl'!L41*'[1]Uniforme Apoio'!$BM$12+'Resumo Geral apoio imposto cl'!O41*'[1]Uniforme Apoio'!$BM$13+'Resumo Geral apoio imposto cl'!R41*'[1]Uniforme Apoio'!$BM$14+'Resumo Geral apoio imposto cl'!U41*'[1]Uniforme Apoio'!$BM$15+'Resumo Geral apoio imposto cl'!X41*'[1]Uniforme Apoio'!$BM$17+AA41*'[1]Uniforme Apoio'!$BM$16+'Resumo Geral apoio imposto cl'!AD41*'[1]Uniforme Apoio'!$BM$18+'Resumo Geral apoio imposto cl'!AG41*'[1]Uniforme Apoio'!$BM$19+'Resumo Geral apoio imposto cl'!AJ41*'[1]Uniforme Apoio'!$BM$20+'Resumo Geral apoio imposto cl'!AM41*'[1]Uniforme Apoio'!$BM$21+'Resumo Geral apoio imposto cl'!AP41*'[1]Uniforme Apoio'!$BM$22+'Resumo Geral apoio imposto cl'!AS41*'[1]Uniforme Apoio'!$BM$23+'Resumo Geral apoio imposto cl'!AV41*'[1]Uniforme Apoio'!$BM$24+'Resumo Geral apoio imposto cl'!AY41*'[1]Uniforme Apoio'!$BM$25+'Resumo Geral apoio imposto cl'!BB41*'[1]Uniforme Apoio'!$BM$26+BE41*'[1]Uniforme Apoio'!$BM$27+'Resumo Geral apoio imposto cl'!BH41*'[1]Uniforme Apoio'!$BM$28+'Resumo Geral apoio imposto cl'!BK41*'[1]Uniforme Apoio'!$BM$29+'Resumo Geral apoio imposto cl'!BN41*'[1]Uniforme Apoio'!$BM$30+'Resumo Geral apoio imposto cl'!BQ41*'[1]Uniforme Apoio'!$BM$30+'Resumo Geral apoio imposto cl'!BT41*'[1]Uniforme Apoio'!$BM$30+'Resumo Geral apoio imposto cl'!BW41*'[1]Uniforme Apoio'!$BM$31+'Resumo Geral apoio imposto cl'!BZ41*'[1]Uniforme Apoio'!$BM$31+'Resumo Geral apoio imposto cl'!CC41*'[1]Uniforme Apoio'!$BM$32+'Resumo Geral apoio imposto cl'!CF41*'[1]Uniforme Apoio'!$BM$33+'Resumo Geral apoio imposto cl'!CI41*'[1]Uniforme Apoio'!$BM$34+'Resumo Geral apoio imposto cl'!CL41*'[1]Uniforme Apoio'!$BM$35+'Resumo Geral apoio imposto cl'!CO41*'[1]Uniforme Apoio'!$BM$36+'Resumo Geral apoio imposto cl'!CR41*'[1]Uniforme Apoio'!$BM$37+'Resumo Geral apoio imposto cl'!CU41*'[1]Uniforme Apoio'!$BM$38+'Resumo Geral apoio imposto cl'!CX41*'[1]Uniforme Apoio'!$BM$39+'Resumo Geral apoio imposto cl'!DA41*'[1]Uniforme Apoio'!$BM$40</f>
        <v>85.68</v>
      </c>
      <c r="DY41" s="22"/>
      <c r="DZ41" s="19">
        <f>AP41*'[1]Equipamentos Jardinagem'!$H$7</f>
        <v>0</v>
      </c>
      <c r="EA41" s="19"/>
      <c r="EB41" s="19">
        <f t="shared" si="43"/>
        <v>85.68</v>
      </c>
      <c r="EC41" s="19">
        <f t="shared" si="44"/>
        <v>227.72509090909091</v>
      </c>
      <c r="ED41" s="19">
        <f t="shared" si="19"/>
        <v>17.079381818181815</v>
      </c>
      <c r="EE41" s="19">
        <f t="shared" si="20"/>
        <v>11.386254545454545</v>
      </c>
      <c r="EF41" s="19">
        <f t="shared" si="21"/>
        <v>2.2772509090909088</v>
      </c>
      <c r="EG41" s="19">
        <f t="shared" si="22"/>
        <v>28.465636363636364</v>
      </c>
      <c r="EH41" s="19">
        <f t="shared" si="23"/>
        <v>91.090036363636358</v>
      </c>
      <c r="EI41" s="19">
        <f t="shared" si="24"/>
        <v>34.158763636363631</v>
      </c>
      <c r="EJ41" s="19">
        <f t="shared" si="25"/>
        <v>6.8317527272727263</v>
      </c>
      <c r="EK41" s="19">
        <f t="shared" si="45"/>
        <v>419.01416727272721</v>
      </c>
      <c r="EL41" s="19">
        <f t="shared" si="46"/>
        <v>94.847500363636357</v>
      </c>
      <c r="EM41" s="19">
        <f t="shared" si="47"/>
        <v>31.653787636363631</v>
      </c>
      <c r="EN41" s="19">
        <f t="shared" si="48"/>
        <v>46.569781090909082</v>
      </c>
      <c r="EO41" s="19">
        <f t="shared" si="49"/>
        <v>173.07106909090908</v>
      </c>
      <c r="EP41" s="19">
        <f t="shared" si="50"/>
        <v>1.4802130909090907</v>
      </c>
      <c r="EQ41" s="19">
        <f t="shared" si="51"/>
        <v>0.56931272727272719</v>
      </c>
      <c r="ER41" s="19">
        <f t="shared" si="52"/>
        <v>2.0495258181818179</v>
      </c>
      <c r="ES41" s="19">
        <f t="shared" si="53"/>
        <v>8.5396909090909077</v>
      </c>
      <c r="ET41" s="19">
        <f t="shared" si="54"/>
        <v>0.68317527272727263</v>
      </c>
      <c r="EU41" s="19">
        <f t="shared" si="55"/>
        <v>0.34158763636363632</v>
      </c>
      <c r="EV41" s="19">
        <f t="shared" si="56"/>
        <v>3.9851890909090906</v>
      </c>
      <c r="EW41" s="19">
        <f t="shared" si="57"/>
        <v>1.4802130909090907</v>
      </c>
      <c r="EX41" s="19">
        <f t="shared" si="58"/>
        <v>48.960894545454536</v>
      </c>
      <c r="EY41" s="19">
        <f t="shared" si="59"/>
        <v>1.9356632727272725</v>
      </c>
      <c r="EZ41" s="19">
        <f t="shared" si="60"/>
        <v>65.9264138181818</v>
      </c>
      <c r="FA41" s="19">
        <f t="shared" si="61"/>
        <v>94.847500363636357</v>
      </c>
      <c r="FB41" s="19">
        <f t="shared" si="62"/>
        <v>15.826893818181816</v>
      </c>
      <c r="FC41" s="19">
        <f t="shared" si="63"/>
        <v>9.5644538181818159</v>
      </c>
      <c r="FD41" s="19">
        <f t="shared" si="64"/>
        <v>3.7574639999999997</v>
      </c>
      <c r="FE41" s="19">
        <f t="shared" si="65"/>
        <v>0</v>
      </c>
      <c r="FF41" s="19">
        <f t="shared" si="66"/>
        <v>45.658880727272717</v>
      </c>
      <c r="FG41" s="19">
        <f t="shared" si="67"/>
        <v>169.65519272727272</v>
      </c>
      <c r="FH41" s="19">
        <f t="shared" si="26"/>
        <v>829.71636872727265</v>
      </c>
      <c r="FI41" s="19">
        <f t="shared" si="27"/>
        <v>2397.5174232727272</v>
      </c>
      <c r="FJ41" s="19">
        <f t="shared" si="68"/>
        <v>206.27</v>
      </c>
      <c r="FK41" s="144">
        <f t="shared" si="84"/>
        <v>2</v>
      </c>
      <c r="FL41" s="144">
        <f t="shared" si="29"/>
        <v>11.25</v>
      </c>
      <c r="FM41" s="20">
        <f t="shared" si="30"/>
        <v>2.2535211267605644</v>
      </c>
      <c r="FN41" s="19">
        <f t="shared" si="69"/>
        <v>61.96163207375163</v>
      </c>
      <c r="FO41" s="20">
        <f t="shared" si="31"/>
        <v>8.5633802816901436</v>
      </c>
      <c r="FP41" s="19">
        <f t="shared" si="70"/>
        <v>235.45420188025619</v>
      </c>
      <c r="FQ41" s="20">
        <f t="shared" si="32"/>
        <v>1.8591549295774654</v>
      </c>
      <c r="FR41" s="19">
        <f t="shared" si="71"/>
        <v>51.118346460845096</v>
      </c>
      <c r="FS41" s="19">
        <f t="shared" si="72"/>
        <v>145.76</v>
      </c>
      <c r="FT41" s="19">
        <f t="shared" si="73"/>
        <v>700.56418041485301</v>
      </c>
      <c r="FU41" s="145">
        <f t="shared" si="74"/>
        <v>3098.0816036875804</v>
      </c>
    </row>
    <row r="42" spans="1:177" ht="15" customHeight="1">
      <c r="A42" s="146" t="str">
        <f>[1]CCT!D49</f>
        <v>Sethac Norte de Minas</v>
      </c>
      <c r="B42" s="147" t="str">
        <f>[1]CCT!C49</f>
        <v>Manga</v>
      </c>
      <c r="C42" s="141"/>
      <c r="D42" s="17"/>
      <c r="E42" s="17">
        <f t="shared" si="0"/>
        <v>0</v>
      </c>
      <c r="F42" s="18"/>
      <c r="G42" s="17"/>
      <c r="H42" s="17">
        <f t="shared" si="33"/>
        <v>0</v>
      </c>
      <c r="I42" s="18"/>
      <c r="J42" s="17"/>
      <c r="K42" s="17">
        <f t="shared" si="34"/>
        <v>0</v>
      </c>
      <c r="L42" s="17"/>
      <c r="M42" s="17"/>
      <c r="N42" s="17"/>
      <c r="O42" s="17"/>
      <c r="P42" s="17"/>
      <c r="Q42" s="17"/>
      <c r="R42" s="17"/>
      <c r="S42" s="17"/>
      <c r="T42" s="17"/>
      <c r="U42" s="18"/>
      <c r="V42" s="17"/>
      <c r="W42" s="17">
        <f t="shared" si="1"/>
        <v>0</v>
      </c>
      <c r="X42" s="18"/>
      <c r="Y42" s="17"/>
      <c r="Z42" s="17">
        <f t="shared" si="2"/>
        <v>0</v>
      </c>
      <c r="AA42" s="17"/>
      <c r="AB42" s="17"/>
      <c r="AC42" s="17"/>
      <c r="AD42" s="17"/>
      <c r="AE42" s="17"/>
      <c r="AF42" s="17"/>
      <c r="AG42" s="18"/>
      <c r="AH42" s="17"/>
      <c r="AI42" s="17">
        <f t="shared" si="3"/>
        <v>0</v>
      </c>
      <c r="AJ42" s="17"/>
      <c r="AK42" s="17"/>
      <c r="AL42" s="17"/>
      <c r="AM42" s="18"/>
      <c r="AN42" s="17"/>
      <c r="AO42" s="17">
        <f t="shared" si="4"/>
        <v>0</v>
      </c>
      <c r="AP42" s="17"/>
      <c r="AQ42" s="17"/>
      <c r="AR42" s="17"/>
      <c r="AS42" s="17"/>
      <c r="AT42" s="17"/>
      <c r="AU42" s="17"/>
      <c r="AV42" s="18"/>
      <c r="AW42" s="17"/>
      <c r="AX42" s="17">
        <f t="shared" si="5"/>
        <v>0</v>
      </c>
      <c r="AY42" s="17"/>
      <c r="AZ42" s="17"/>
      <c r="BA42" s="17"/>
      <c r="BB42" s="141"/>
      <c r="BC42" s="17"/>
      <c r="BD42" s="17"/>
      <c r="BE42" s="18"/>
      <c r="BF42" s="17"/>
      <c r="BG42" s="17">
        <f t="shared" si="6"/>
        <v>0</v>
      </c>
      <c r="BH42" s="17"/>
      <c r="BI42" s="17"/>
      <c r="BJ42" s="17"/>
      <c r="BK42" s="17"/>
      <c r="BL42" s="17"/>
      <c r="BM42" s="17"/>
      <c r="BN42" s="18"/>
      <c r="BO42" s="17"/>
      <c r="BP42" s="17">
        <f t="shared" si="7"/>
        <v>0</v>
      </c>
      <c r="BQ42" s="18">
        <f>[1]CCT!AX49</f>
        <v>2</v>
      </c>
      <c r="BR42" s="17">
        <f>[1]CCT!AW49</f>
        <v>1043.74</v>
      </c>
      <c r="BS42" s="17">
        <f t="shared" si="8"/>
        <v>2087.48</v>
      </c>
      <c r="BT42" s="18">
        <f>[1]CCT!AZ49</f>
        <v>2</v>
      </c>
      <c r="BU42" s="17">
        <f>[1]CCT!AY49</f>
        <v>1043.74</v>
      </c>
      <c r="BV42" s="17">
        <f t="shared" si="9"/>
        <v>2087.48</v>
      </c>
      <c r="BW42" s="18"/>
      <c r="BX42" s="17"/>
      <c r="BY42" s="17">
        <f t="shared" si="10"/>
        <v>0</v>
      </c>
      <c r="BZ42" s="142"/>
      <c r="CA42" s="17"/>
      <c r="CB42" s="17">
        <f>BZ42*CA42</f>
        <v>0</v>
      </c>
      <c r="CC42" s="17"/>
      <c r="CD42" s="17"/>
      <c r="CE42" s="17"/>
      <c r="CF42" s="18"/>
      <c r="CG42" s="17"/>
      <c r="CH42" s="17">
        <f t="shared" si="12"/>
        <v>0</v>
      </c>
      <c r="CI42" s="17"/>
      <c r="CJ42" s="17"/>
      <c r="CK42" s="17"/>
      <c r="CL42" s="18"/>
      <c r="CM42" s="17"/>
      <c r="CN42" s="17">
        <f t="shared" si="13"/>
        <v>0</v>
      </c>
      <c r="CO42" s="17"/>
      <c r="CP42" s="17"/>
      <c r="CQ42" s="17"/>
      <c r="CR42" s="141"/>
      <c r="CS42" s="17"/>
      <c r="CT42" s="17">
        <f t="shared" si="77"/>
        <v>0</v>
      </c>
      <c r="CU42" s="17"/>
      <c r="CV42" s="17"/>
      <c r="CW42" s="17"/>
      <c r="CX42" s="17"/>
      <c r="CY42" s="17"/>
      <c r="CZ42" s="17"/>
      <c r="DA42" s="18"/>
      <c r="DB42" s="17"/>
      <c r="DC42" s="17">
        <f t="shared" si="14"/>
        <v>0</v>
      </c>
      <c r="DD42" s="143">
        <f t="shared" si="36"/>
        <v>4</v>
      </c>
      <c r="DE42" s="19">
        <f t="shared" si="37"/>
        <v>4174.96</v>
      </c>
      <c r="DF42" s="19"/>
      <c r="DG42" s="19"/>
      <c r="DH42" s="19">
        <f t="shared" si="15"/>
        <v>302.52803899999998</v>
      </c>
      <c r="DI42" s="19"/>
      <c r="DJ42" s="19">
        <f t="shared" si="38"/>
        <v>332.38374727272731</v>
      </c>
      <c r="DK42" s="19">
        <f t="shared" si="39"/>
        <v>113.86254545454545</v>
      </c>
      <c r="DL42" s="19"/>
      <c r="DM42" s="19">
        <f t="shared" si="40"/>
        <v>4923.7343317272725</v>
      </c>
      <c r="DN42" s="19"/>
      <c r="DO42" s="19">
        <f t="shared" si="80"/>
        <v>1116</v>
      </c>
      <c r="DP42" s="19">
        <f t="shared" si="81"/>
        <v>245.50239999999999</v>
      </c>
      <c r="DQ42" s="19"/>
      <c r="DR42" s="19">
        <f t="shared" si="41"/>
        <v>12.48</v>
      </c>
      <c r="DS42" s="19">
        <f>VLOOKUP('Resumo Geral apoio imposto cl'!A42,PARAMETROAPOIO,2,FALSE)*DD42</f>
        <v>112.76</v>
      </c>
      <c r="DT42" s="19">
        <f t="shared" si="82"/>
        <v>0</v>
      </c>
      <c r="DU42" s="19">
        <f t="shared" si="83"/>
        <v>0</v>
      </c>
      <c r="DV42" s="19">
        <f>BB42*[1]Parâmetro!$E$147</f>
        <v>0</v>
      </c>
      <c r="DW42" s="19">
        <f t="shared" si="42"/>
        <v>1486.7424000000001</v>
      </c>
      <c r="DX42" s="19">
        <f>C42*'[1]Uniforme Apoio'!$BM$9+'Resumo Geral apoio imposto cl'!F42*'[1]Uniforme Apoio'!$BM$10+'Resumo Geral apoio imposto cl'!I42*'[1]Uniforme Apoio'!$BM$11+'Resumo Geral apoio imposto cl'!L42*'[1]Uniforme Apoio'!$BM$12+'Resumo Geral apoio imposto cl'!O42*'[1]Uniforme Apoio'!$BM$13+'Resumo Geral apoio imposto cl'!R42*'[1]Uniforme Apoio'!$BM$14+'Resumo Geral apoio imposto cl'!U42*'[1]Uniforme Apoio'!$BM$15+'Resumo Geral apoio imposto cl'!X42*'[1]Uniforme Apoio'!$BM$17+AA42*'[1]Uniforme Apoio'!$BM$16+'Resumo Geral apoio imposto cl'!AD42*'[1]Uniforme Apoio'!$BM$18+'Resumo Geral apoio imposto cl'!AG42*'[1]Uniforme Apoio'!$BM$19+'Resumo Geral apoio imposto cl'!AJ42*'[1]Uniforme Apoio'!$BM$20+'Resumo Geral apoio imposto cl'!AM42*'[1]Uniforme Apoio'!$BM$21+'Resumo Geral apoio imposto cl'!AP42*'[1]Uniforme Apoio'!$BM$22+'Resumo Geral apoio imposto cl'!AS42*'[1]Uniforme Apoio'!$BM$23+'Resumo Geral apoio imposto cl'!AV42*'[1]Uniforme Apoio'!$BM$24+'Resumo Geral apoio imposto cl'!AY42*'[1]Uniforme Apoio'!$BM$25+'Resumo Geral apoio imposto cl'!BB42*'[1]Uniforme Apoio'!$BM$26+BE42*'[1]Uniforme Apoio'!$BM$27+'Resumo Geral apoio imposto cl'!BH42*'[1]Uniforme Apoio'!$BM$28+'Resumo Geral apoio imposto cl'!BK42*'[1]Uniforme Apoio'!$BM$29+'Resumo Geral apoio imposto cl'!BN42*'[1]Uniforme Apoio'!$BM$30+'Resumo Geral apoio imposto cl'!BQ42*'[1]Uniforme Apoio'!$BM$30+'Resumo Geral apoio imposto cl'!BT42*'[1]Uniforme Apoio'!$BM$30+'Resumo Geral apoio imposto cl'!BW42*'[1]Uniforme Apoio'!$BM$31+'Resumo Geral apoio imposto cl'!BZ42*'[1]Uniforme Apoio'!$BM$31+'Resumo Geral apoio imposto cl'!CC42*'[1]Uniforme Apoio'!$BM$32+'Resumo Geral apoio imposto cl'!CF42*'[1]Uniforme Apoio'!$BM$33+'Resumo Geral apoio imposto cl'!CI42*'[1]Uniforme Apoio'!$BM$34+'Resumo Geral apoio imposto cl'!CL42*'[1]Uniforme Apoio'!$BM$35+'Resumo Geral apoio imposto cl'!CO42*'[1]Uniforme Apoio'!$BM$36+'Resumo Geral apoio imposto cl'!CR42*'[1]Uniforme Apoio'!$BM$37+'Resumo Geral apoio imposto cl'!CU42*'[1]Uniforme Apoio'!$BM$38+'Resumo Geral apoio imposto cl'!CX42*'[1]Uniforme Apoio'!$BM$39+'Resumo Geral apoio imposto cl'!DA42*'[1]Uniforme Apoio'!$BM$40</f>
        <v>342.72</v>
      </c>
      <c r="DY42" s="19"/>
      <c r="DZ42" s="19">
        <f>AP42*'[1]Equipamentos Jardinagem'!$H$7</f>
        <v>0</v>
      </c>
      <c r="EA42" s="19"/>
      <c r="EB42" s="19">
        <f t="shared" si="43"/>
        <v>342.72</v>
      </c>
      <c r="EC42" s="19">
        <f t="shared" si="44"/>
        <v>984.74686634545458</v>
      </c>
      <c r="ED42" s="19">
        <f t="shared" si="19"/>
        <v>73.85601497590909</v>
      </c>
      <c r="EE42" s="19">
        <f t="shared" si="20"/>
        <v>49.237343317272725</v>
      </c>
      <c r="EF42" s="19">
        <f t="shared" si="21"/>
        <v>9.8474686634545456</v>
      </c>
      <c r="EG42" s="19">
        <f t="shared" si="22"/>
        <v>123.09335829318182</v>
      </c>
      <c r="EH42" s="19">
        <f t="shared" si="23"/>
        <v>393.8987465381818</v>
      </c>
      <c r="EI42" s="19">
        <f t="shared" si="24"/>
        <v>147.71202995181818</v>
      </c>
      <c r="EJ42" s="19">
        <f t="shared" si="25"/>
        <v>29.542405990363637</v>
      </c>
      <c r="EK42" s="19">
        <f t="shared" si="45"/>
        <v>1811.9342340756364</v>
      </c>
      <c r="EL42" s="19">
        <f t="shared" si="46"/>
        <v>410.14706983288181</v>
      </c>
      <c r="EM42" s="19">
        <f t="shared" si="47"/>
        <v>136.87981442201817</v>
      </c>
      <c r="EN42" s="19">
        <f t="shared" si="48"/>
        <v>201.38073416764544</v>
      </c>
      <c r="EO42" s="19">
        <f t="shared" si="49"/>
        <v>748.4076184225454</v>
      </c>
      <c r="EP42" s="19">
        <f t="shared" si="50"/>
        <v>6.400854631245454</v>
      </c>
      <c r="EQ42" s="19">
        <f t="shared" si="51"/>
        <v>2.4618671658636364</v>
      </c>
      <c r="ER42" s="19">
        <f t="shared" si="52"/>
        <v>8.8627217971090904</v>
      </c>
      <c r="ES42" s="19">
        <f t="shared" si="53"/>
        <v>36.928007487954545</v>
      </c>
      <c r="ET42" s="19">
        <f t="shared" si="54"/>
        <v>2.9542405990363632</v>
      </c>
      <c r="EU42" s="19">
        <f t="shared" si="55"/>
        <v>1.4771202995181816</v>
      </c>
      <c r="EV42" s="19">
        <f t="shared" si="56"/>
        <v>17.233070161045454</v>
      </c>
      <c r="EW42" s="19">
        <f t="shared" si="57"/>
        <v>6.400854631245454</v>
      </c>
      <c r="EX42" s="19">
        <f t="shared" si="58"/>
        <v>211.72057626427269</v>
      </c>
      <c r="EY42" s="19">
        <f t="shared" si="59"/>
        <v>8.3703483639363636</v>
      </c>
      <c r="EZ42" s="19">
        <f t="shared" si="60"/>
        <v>285.08421780700905</v>
      </c>
      <c r="FA42" s="19">
        <f t="shared" si="61"/>
        <v>410.14706983288181</v>
      </c>
      <c r="FB42" s="19">
        <f t="shared" si="62"/>
        <v>68.439907211009086</v>
      </c>
      <c r="FC42" s="19">
        <f t="shared" si="63"/>
        <v>41.35936838650909</v>
      </c>
      <c r="FD42" s="19">
        <f t="shared" si="64"/>
        <v>16.2483232947</v>
      </c>
      <c r="FE42" s="19">
        <f t="shared" si="65"/>
        <v>0</v>
      </c>
      <c r="FF42" s="19">
        <f t="shared" si="66"/>
        <v>197.4417467022636</v>
      </c>
      <c r="FG42" s="19">
        <f t="shared" si="67"/>
        <v>733.63641542736354</v>
      </c>
      <c r="FH42" s="19">
        <f t="shared" si="26"/>
        <v>3587.9252075296636</v>
      </c>
      <c r="FI42" s="19">
        <f t="shared" si="27"/>
        <v>10341.121939256936</v>
      </c>
      <c r="FJ42" s="19">
        <f t="shared" si="68"/>
        <v>825.08</v>
      </c>
      <c r="FK42" s="144">
        <f t="shared" si="84"/>
        <v>2</v>
      </c>
      <c r="FL42" s="144">
        <f t="shared" si="29"/>
        <v>11.25</v>
      </c>
      <c r="FM42" s="20">
        <f t="shared" si="30"/>
        <v>2.2535211267605644</v>
      </c>
      <c r="FN42" s="19">
        <f t="shared" si="69"/>
        <v>264.77164933536767</v>
      </c>
      <c r="FO42" s="20">
        <f t="shared" si="31"/>
        <v>8.5633802816901436</v>
      </c>
      <c r="FP42" s="19">
        <f t="shared" si="70"/>
        <v>1006.1322674743971</v>
      </c>
      <c r="FQ42" s="20">
        <f t="shared" si="32"/>
        <v>1.8591549295774654</v>
      </c>
      <c r="FR42" s="19">
        <f t="shared" si="71"/>
        <v>218.43661070167832</v>
      </c>
      <c r="FS42" s="19">
        <f t="shared" si="72"/>
        <v>583.04</v>
      </c>
      <c r="FT42" s="19">
        <f t="shared" si="73"/>
        <v>2897.4605275114427</v>
      </c>
      <c r="FU42" s="145">
        <f t="shared" si="74"/>
        <v>13238.582466768379</v>
      </c>
    </row>
    <row r="43" spans="1:177" ht="15" customHeight="1">
      <c r="A43" s="146" t="str">
        <f>[1]CCT!D50</f>
        <v>Região de Juiz de Fora</v>
      </c>
      <c r="B43" s="147" t="str">
        <f>[1]CCT!C50</f>
        <v>Miraí</v>
      </c>
      <c r="C43" s="141"/>
      <c r="D43" s="17"/>
      <c r="E43" s="17">
        <f t="shared" si="0"/>
        <v>0</v>
      </c>
      <c r="F43" s="18"/>
      <c r="G43" s="17"/>
      <c r="H43" s="17">
        <f t="shared" si="33"/>
        <v>0</v>
      </c>
      <c r="I43" s="18"/>
      <c r="J43" s="17"/>
      <c r="K43" s="17">
        <f t="shared" si="34"/>
        <v>0</v>
      </c>
      <c r="L43" s="17"/>
      <c r="M43" s="17"/>
      <c r="N43" s="17"/>
      <c r="O43" s="17"/>
      <c r="P43" s="17"/>
      <c r="Q43" s="17"/>
      <c r="R43" s="17"/>
      <c r="S43" s="17"/>
      <c r="T43" s="17"/>
      <c r="U43" s="18"/>
      <c r="V43" s="17"/>
      <c r="W43" s="17">
        <f t="shared" si="1"/>
        <v>0</v>
      </c>
      <c r="X43" s="18"/>
      <c r="Y43" s="17"/>
      <c r="Z43" s="17">
        <f t="shared" si="2"/>
        <v>0</v>
      </c>
      <c r="AA43" s="17"/>
      <c r="AB43" s="17"/>
      <c r="AC43" s="17"/>
      <c r="AD43" s="17"/>
      <c r="AE43" s="17"/>
      <c r="AF43" s="17"/>
      <c r="AG43" s="18"/>
      <c r="AH43" s="17"/>
      <c r="AI43" s="17">
        <f t="shared" si="3"/>
        <v>0</v>
      </c>
      <c r="AJ43" s="17"/>
      <c r="AK43" s="17"/>
      <c r="AL43" s="17"/>
      <c r="AM43" s="18"/>
      <c r="AN43" s="17"/>
      <c r="AO43" s="17">
        <f t="shared" si="4"/>
        <v>0</v>
      </c>
      <c r="AP43" s="17"/>
      <c r="AQ43" s="17"/>
      <c r="AR43" s="17"/>
      <c r="AS43" s="17"/>
      <c r="AT43" s="17"/>
      <c r="AU43" s="17"/>
      <c r="AV43" s="18"/>
      <c r="AW43" s="17"/>
      <c r="AX43" s="17">
        <f t="shared" si="5"/>
        <v>0</v>
      </c>
      <c r="AY43" s="17"/>
      <c r="AZ43" s="17"/>
      <c r="BA43" s="17"/>
      <c r="BB43" s="141"/>
      <c r="BC43" s="17"/>
      <c r="BD43" s="17"/>
      <c r="BE43" s="18"/>
      <c r="BF43" s="17"/>
      <c r="BG43" s="17">
        <f t="shared" si="6"/>
        <v>0</v>
      </c>
      <c r="BH43" s="17"/>
      <c r="BI43" s="17"/>
      <c r="BJ43" s="17"/>
      <c r="BK43" s="17"/>
      <c r="BL43" s="17"/>
      <c r="BM43" s="17"/>
      <c r="BN43" s="18">
        <f>[1]CCT!AV50</f>
        <v>1</v>
      </c>
      <c r="BO43" s="17">
        <f>[1]CCT!AU50</f>
        <v>1043.74</v>
      </c>
      <c r="BP43" s="17">
        <f t="shared" si="7"/>
        <v>1043.74</v>
      </c>
      <c r="BQ43" s="18"/>
      <c r="BR43" s="17"/>
      <c r="BS43" s="17">
        <f t="shared" si="8"/>
        <v>0</v>
      </c>
      <c r="BT43" s="18"/>
      <c r="BU43" s="17"/>
      <c r="BV43" s="17">
        <f t="shared" si="9"/>
        <v>0</v>
      </c>
      <c r="BW43" s="18"/>
      <c r="BX43" s="17"/>
      <c r="BY43" s="17">
        <f t="shared" si="10"/>
        <v>0</v>
      </c>
      <c r="BZ43" s="142"/>
      <c r="CA43" s="17"/>
      <c r="CB43" s="17">
        <f>BZ43*CA43</f>
        <v>0</v>
      </c>
      <c r="CC43" s="17"/>
      <c r="CD43" s="17"/>
      <c r="CE43" s="17"/>
      <c r="CF43" s="18"/>
      <c r="CG43" s="17"/>
      <c r="CH43" s="17">
        <f t="shared" si="12"/>
        <v>0</v>
      </c>
      <c r="CI43" s="17"/>
      <c r="CJ43" s="17"/>
      <c r="CK43" s="17"/>
      <c r="CL43" s="18"/>
      <c r="CM43" s="17"/>
      <c r="CN43" s="17">
        <f t="shared" si="13"/>
        <v>0</v>
      </c>
      <c r="CO43" s="17"/>
      <c r="CP43" s="17"/>
      <c r="CQ43" s="17"/>
      <c r="CR43" s="141"/>
      <c r="CS43" s="17"/>
      <c r="CT43" s="17">
        <f t="shared" si="77"/>
        <v>0</v>
      </c>
      <c r="CU43" s="17"/>
      <c r="CV43" s="17"/>
      <c r="CW43" s="17"/>
      <c r="CX43" s="17"/>
      <c r="CY43" s="17"/>
      <c r="CZ43" s="17"/>
      <c r="DA43" s="18"/>
      <c r="DB43" s="17"/>
      <c r="DC43" s="17">
        <f t="shared" si="14"/>
        <v>0</v>
      </c>
      <c r="DD43" s="143">
        <f t="shared" si="36"/>
        <v>1</v>
      </c>
      <c r="DE43" s="19">
        <f t="shared" si="37"/>
        <v>1043.74</v>
      </c>
      <c r="DF43" s="19"/>
      <c r="DG43" s="19"/>
      <c r="DH43" s="19">
        <f t="shared" si="15"/>
        <v>0</v>
      </c>
      <c r="DI43" s="19"/>
      <c r="DJ43" s="19">
        <f t="shared" si="38"/>
        <v>94.885454545454536</v>
      </c>
      <c r="DK43" s="19">
        <f t="shared" si="39"/>
        <v>0</v>
      </c>
      <c r="DL43" s="19"/>
      <c r="DM43" s="19">
        <f t="shared" si="40"/>
        <v>1138.6254545454544</v>
      </c>
      <c r="DN43" s="19"/>
      <c r="DO43" s="19">
        <f t="shared" si="80"/>
        <v>279</v>
      </c>
      <c r="DP43" s="19">
        <f t="shared" si="81"/>
        <v>61.375599999999999</v>
      </c>
      <c r="DQ43" s="19"/>
      <c r="DR43" s="19">
        <f t="shared" si="41"/>
        <v>3.12</v>
      </c>
      <c r="DS43" s="19">
        <f>VLOOKUP('Resumo Geral apoio imposto cl'!A43,PARAMETROAPOIO,2,FALSE)*DD43</f>
        <v>0</v>
      </c>
      <c r="DT43" s="19">
        <f t="shared" si="82"/>
        <v>0</v>
      </c>
      <c r="DU43" s="19">
        <f t="shared" si="83"/>
        <v>0</v>
      </c>
      <c r="DV43" s="19">
        <f>BB43*[1]Parâmetro!$E$147</f>
        <v>0</v>
      </c>
      <c r="DW43" s="19">
        <f t="shared" si="42"/>
        <v>343.49560000000002</v>
      </c>
      <c r="DX43" s="19">
        <f>C43*'[1]Uniforme Apoio'!$BM$9+'Resumo Geral apoio imposto cl'!F43*'[1]Uniforme Apoio'!$BM$10+'Resumo Geral apoio imposto cl'!I43*'[1]Uniforme Apoio'!$BM$11+'Resumo Geral apoio imposto cl'!L43*'[1]Uniforme Apoio'!$BM$12+'Resumo Geral apoio imposto cl'!O43*'[1]Uniforme Apoio'!$BM$13+'Resumo Geral apoio imposto cl'!R43*'[1]Uniforme Apoio'!$BM$14+'Resumo Geral apoio imposto cl'!U43*'[1]Uniforme Apoio'!$BM$15+'Resumo Geral apoio imposto cl'!X43*'[1]Uniforme Apoio'!$BM$17+AA43*'[1]Uniforme Apoio'!$BM$16+'Resumo Geral apoio imposto cl'!AD43*'[1]Uniforme Apoio'!$BM$18+'Resumo Geral apoio imposto cl'!AG43*'[1]Uniforme Apoio'!$BM$19+'Resumo Geral apoio imposto cl'!AJ43*'[1]Uniforme Apoio'!$BM$20+'Resumo Geral apoio imposto cl'!AM43*'[1]Uniforme Apoio'!$BM$21+'Resumo Geral apoio imposto cl'!AP43*'[1]Uniforme Apoio'!$BM$22+'Resumo Geral apoio imposto cl'!AS43*'[1]Uniforme Apoio'!$BM$23+'Resumo Geral apoio imposto cl'!AV43*'[1]Uniforme Apoio'!$BM$24+'Resumo Geral apoio imposto cl'!AY43*'[1]Uniforme Apoio'!$BM$25+'Resumo Geral apoio imposto cl'!BB43*'[1]Uniforme Apoio'!$BM$26+BE43*'[1]Uniforme Apoio'!$BM$27+'Resumo Geral apoio imposto cl'!BH43*'[1]Uniforme Apoio'!$BM$28+'Resumo Geral apoio imposto cl'!BK43*'[1]Uniforme Apoio'!$BM$29+'Resumo Geral apoio imposto cl'!BN43*'[1]Uniforme Apoio'!$BM$30+'Resumo Geral apoio imposto cl'!BQ43*'[1]Uniforme Apoio'!$BM$30+'Resumo Geral apoio imposto cl'!BT43*'[1]Uniforme Apoio'!$BM$30+'Resumo Geral apoio imposto cl'!BW43*'[1]Uniforme Apoio'!$BM$31+'Resumo Geral apoio imposto cl'!BZ43*'[1]Uniforme Apoio'!$BM$31+'Resumo Geral apoio imposto cl'!CC43*'[1]Uniforme Apoio'!$BM$32+'Resumo Geral apoio imposto cl'!CF43*'[1]Uniforme Apoio'!$BM$33+'Resumo Geral apoio imposto cl'!CI43*'[1]Uniforme Apoio'!$BM$34+'Resumo Geral apoio imposto cl'!CL43*'[1]Uniforme Apoio'!$BM$35+'Resumo Geral apoio imposto cl'!CO43*'[1]Uniforme Apoio'!$BM$36+'Resumo Geral apoio imposto cl'!CR43*'[1]Uniforme Apoio'!$BM$37+'Resumo Geral apoio imposto cl'!CU43*'[1]Uniforme Apoio'!$BM$38+'Resumo Geral apoio imposto cl'!CX43*'[1]Uniforme Apoio'!$BM$39+'Resumo Geral apoio imposto cl'!DA43*'[1]Uniforme Apoio'!$BM$40</f>
        <v>85.68</v>
      </c>
      <c r="DY43" s="19"/>
      <c r="DZ43" s="19">
        <f>AP43*'[1]Equipamentos Jardinagem'!$H$7</f>
        <v>0</v>
      </c>
      <c r="EA43" s="19"/>
      <c r="EB43" s="19">
        <f t="shared" si="43"/>
        <v>85.68</v>
      </c>
      <c r="EC43" s="19">
        <f t="shared" si="44"/>
        <v>227.72509090909091</v>
      </c>
      <c r="ED43" s="19">
        <f t="shared" si="19"/>
        <v>17.079381818181815</v>
      </c>
      <c r="EE43" s="19">
        <f t="shared" si="20"/>
        <v>11.386254545454545</v>
      </c>
      <c r="EF43" s="19">
        <f t="shared" si="21"/>
        <v>2.2772509090909088</v>
      </c>
      <c r="EG43" s="19">
        <f t="shared" si="22"/>
        <v>28.465636363636364</v>
      </c>
      <c r="EH43" s="19">
        <f t="shared" si="23"/>
        <v>91.090036363636358</v>
      </c>
      <c r="EI43" s="19">
        <f t="shared" si="24"/>
        <v>34.158763636363631</v>
      </c>
      <c r="EJ43" s="19">
        <f t="shared" si="25"/>
        <v>6.8317527272727263</v>
      </c>
      <c r="EK43" s="19">
        <f t="shared" si="45"/>
        <v>419.01416727272721</v>
      </c>
      <c r="EL43" s="19">
        <f t="shared" si="46"/>
        <v>94.847500363636357</v>
      </c>
      <c r="EM43" s="19">
        <f t="shared" si="47"/>
        <v>31.653787636363631</v>
      </c>
      <c r="EN43" s="19">
        <f t="shared" si="48"/>
        <v>46.569781090909082</v>
      </c>
      <c r="EO43" s="19">
        <f t="shared" si="49"/>
        <v>173.07106909090908</v>
      </c>
      <c r="EP43" s="19">
        <f t="shared" si="50"/>
        <v>1.4802130909090907</v>
      </c>
      <c r="EQ43" s="19">
        <f t="shared" si="51"/>
        <v>0.56931272727272719</v>
      </c>
      <c r="ER43" s="19">
        <f t="shared" si="52"/>
        <v>2.0495258181818179</v>
      </c>
      <c r="ES43" s="19">
        <f t="shared" si="53"/>
        <v>8.5396909090909077</v>
      </c>
      <c r="ET43" s="19">
        <f t="shared" si="54"/>
        <v>0.68317527272727263</v>
      </c>
      <c r="EU43" s="19">
        <f t="shared" si="55"/>
        <v>0.34158763636363632</v>
      </c>
      <c r="EV43" s="19">
        <f t="shared" si="56"/>
        <v>3.9851890909090906</v>
      </c>
      <c r="EW43" s="19">
        <f t="shared" si="57"/>
        <v>1.4802130909090907</v>
      </c>
      <c r="EX43" s="19">
        <f t="shared" si="58"/>
        <v>48.960894545454536</v>
      </c>
      <c r="EY43" s="19">
        <f t="shared" si="59"/>
        <v>1.9356632727272725</v>
      </c>
      <c r="EZ43" s="19">
        <f t="shared" si="60"/>
        <v>65.9264138181818</v>
      </c>
      <c r="FA43" s="19">
        <f t="shared" si="61"/>
        <v>94.847500363636357</v>
      </c>
      <c r="FB43" s="19">
        <f t="shared" si="62"/>
        <v>15.826893818181816</v>
      </c>
      <c r="FC43" s="19">
        <f t="shared" si="63"/>
        <v>9.5644538181818159</v>
      </c>
      <c r="FD43" s="19">
        <f t="shared" si="64"/>
        <v>3.7574639999999997</v>
      </c>
      <c r="FE43" s="19">
        <f t="shared" si="65"/>
        <v>0</v>
      </c>
      <c r="FF43" s="19">
        <f t="shared" si="66"/>
        <v>45.658880727272717</v>
      </c>
      <c r="FG43" s="19">
        <f t="shared" si="67"/>
        <v>169.65519272727272</v>
      </c>
      <c r="FH43" s="19">
        <f t="shared" si="26"/>
        <v>829.71636872727265</v>
      </c>
      <c r="FI43" s="19">
        <f t="shared" si="27"/>
        <v>2397.5174232727272</v>
      </c>
      <c r="FJ43" s="19">
        <f t="shared" si="68"/>
        <v>206.27</v>
      </c>
      <c r="FK43" s="144">
        <f t="shared" si="84"/>
        <v>3</v>
      </c>
      <c r="FL43" s="144">
        <f t="shared" si="29"/>
        <v>12.25</v>
      </c>
      <c r="FM43" s="20">
        <f t="shared" si="30"/>
        <v>3.4188034188034218</v>
      </c>
      <c r="FN43" s="19">
        <f t="shared" si="69"/>
        <v>94.001621308469396</v>
      </c>
      <c r="FO43" s="20">
        <f t="shared" si="31"/>
        <v>8.6609686609686669</v>
      </c>
      <c r="FP43" s="19">
        <f t="shared" si="70"/>
        <v>238.13744064812244</v>
      </c>
      <c r="FQ43" s="20">
        <f t="shared" si="32"/>
        <v>1.8803418803418819</v>
      </c>
      <c r="FR43" s="19">
        <f t="shared" si="71"/>
        <v>51.700891719658166</v>
      </c>
      <c r="FS43" s="19">
        <f t="shared" si="72"/>
        <v>145.76</v>
      </c>
      <c r="FT43" s="19">
        <f t="shared" si="73"/>
        <v>735.86995367625002</v>
      </c>
      <c r="FU43" s="145">
        <f t="shared" si="74"/>
        <v>3133.3873769489774</v>
      </c>
    </row>
    <row r="44" spans="1:177" ht="15" customHeight="1">
      <c r="A44" s="149" t="str">
        <f>[1]CCT!D51</f>
        <v>Montes Claros</v>
      </c>
      <c r="B44" s="150" t="str">
        <f>[1]CCT!C51</f>
        <v>Montes Claros</v>
      </c>
      <c r="C44" s="141"/>
      <c r="D44" s="17"/>
      <c r="E44" s="17"/>
      <c r="F44" s="18"/>
      <c r="G44" s="17"/>
      <c r="H44" s="17"/>
      <c r="I44" s="18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8"/>
      <c r="V44" s="17"/>
      <c r="W44" s="17"/>
      <c r="X44" s="18"/>
      <c r="Y44" s="17"/>
      <c r="Z44" s="17"/>
      <c r="AA44" s="17"/>
      <c r="AB44" s="17"/>
      <c r="AC44" s="17"/>
      <c r="AD44" s="17"/>
      <c r="AE44" s="17"/>
      <c r="AF44" s="17"/>
      <c r="AG44" s="18"/>
      <c r="AH44" s="17"/>
      <c r="AI44" s="17"/>
      <c r="AJ44" s="17"/>
      <c r="AK44" s="17"/>
      <c r="AL44" s="17"/>
      <c r="AM44" s="18"/>
      <c r="AN44" s="17"/>
      <c r="AO44" s="17"/>
      <c r="AP44" s="17"/>
      <c r="AQ44" s="17"/>
      <c r="AR44" s="17"/>
      <c r="AS44" s="17"/>
      <c r="AT44" s="17"/>
      <c r="AU44" s="17"/>
      <c r="AV44" s="18"/>
      <c r="AW44" s="17"/>
      <c r="AX44" s="17"/>
      <c r="AY44" s="17"/>
      <c r="AZ44" s="17"/>
      <c r="BA44" s="17"/>
      <c r="BB44" s="141"/>
      <c r="BC44" s="17"/>
      <c r="BD44" s="17">
        <f>BB44*BC44</f>
        <v>0</v>
      </c>
      <c r="BE44" s="18"/>
      <c r="BF44" s="17"/>
      <c r="BG44" s="17"/>
      <c r="BH44" s="17"/>
      <c r="BI44" s="17"/>
      <c r="BJ44" s="17"/>
      <c r="BK44" s="17"/>
      <c r="BL44" s="17"/>
      <c r="BM44" s="17"/>
      <c r="BN44" s="18"/>
      <c r="BO44" s="17"/>
      <c r="BP44" s="17"/>
      <c r="BQ44" s="18">
        <f>[1]CCT!AX51</f>
        <v>2</v>
      </c>
      <c r="BR44" s="17">
        <f>[1]CCT!AW51</f>
        <v>1134.78</v>
      </c>
      <c r="BS44" s="17">
        <f t="shared" si="8"/>
        <v>2269.56</v>
      </c>
      <c r="BT44" s="18">
        <f>[1]CCT!AZ51</f>
        <v>2</v>
      </c>
      <c r="BU44" s="17">
        <f>[1]CCT!AY51</f>
        <v>1134.78</v>
      </c>
      <c r="BV44" s="17">
        <f t="shared" si="9"/>
        <v>2269.56</v>
      </c>
      <c r="BW44" s="18"/>
      <c r="BX44" s="17"/>
      <c r="BY44" s="17"/>
      <c r="BZ44" s="142"/>
      <c r="CA44" s="17"/>
      <c r="CB44" s="17"/>
      <c r="CC44" s="17"/>
      <c r="CD44" s="17"/>
      <c r="CE44" s="17"/>
      <c r="CF44" s="18"/>
      <c r="CG44" s="17"/>
      <c r="CH44" s="17"/>
      <c r="CI44" s="17"/>
      <c r="CJ44" s="17"/>
      <c r="CK44" s="17"/>
      <c r="CL44" s="18"/>
      <c r="CM44" s="17"/>
      <c r="CN44" s="17"/>
      <c r="CO44" s="17"/>
      <c r="CP44" s="17"/>
      <c r="CQ44" s="17"/>
      <c r="CR44" s="141"/>
      <c r="CS44" s="17"/>
      <c r="CT44" s="17">
        <f t="shared" si="77"/>
        <v>0</v>
      </c>
      <c r="CU44" s="17"/>
      <c r="CV44" s="17"/>
      <c r="CW44" s="17"/>
      <c r="CX44" s="17"/>
      <c r="CY44" s="17"/>
      <c r="CZ44" s="17"/>
      <c r="DA44" s="18"/>
      <c r="DB44" s="17"/>
      <c r="DC44" s="17"/>
      <c r="DD44" s="143">
        <f t="shared" si="36"/>
        <v>4</v>
      </c>
      <c r="DE44" s="19">
        <f t="shared" si="37"/>
        <v>4539.12</v>
      </c>
      <c r="DF44" s="19"/>
      <c r="DG44" s="19"/>
      <c r="DH44" s="19">
        <f t="shared" si="15"/>
        <v>328.91598299999998</v>
      </c>
      <c r="DI44" s="19"/>
      <c r="DJ44" s="19">
        <f t="shared" si="38"/>
        <v>361.37584909090913</v>
      </c>
      <c r="DK44" s="19">
        <f t="shared" si="39"/>
        <v>123.79418181818181</v>
      </c>
      <c r="DL44" s="19"/>
      <c r="DM44" s="19">
        <f t="shared" si="40"/>
        <v>5353.2060139090909</v>
      </c>
      <c r="DN44" s="19"/>
      <c r="DO44" s="19">
        <f t="shared" si="80"/>
        <v>1116</v>
      </c>
      <c r="DP44" s="19">
        <f t="shared" si="81"/>
        <v>223.65280000000001</v>
      </c>
      <c r="DQ44" s="19"/>
      <c r="DR44" s="19">
        <f t="shared" si="41"/>
        <v>12.48</v>
      </c>
      <c r="DS44" s="19">
        <f>VLOOKUP('Resumo Geral apoio imposto cl'!A44,PARAMETROAPOIO,2,FALSE)*DD44</f>
        <v>112.76</v>
      </c>
      <c r="DT44" s="19">
        <f t="shared" si="82"/>
        <v>0</v>
      </c>
      <c r="DU44" s="19">
        <f t="shared" si="83"/>
        <v>0</v>
      </c>
      <c r="DV44" s="19">
        <f>BB44*[1]Parâmetro!$E$147</f>
        <v>0</v>
      </c>
      <c r="DW44" s="19">
        <f t="shared" si="42"/>
        <v>1464.8928000000001</v>
      </c>
      <c r="DX44" s="19">
        <f>C44*'[1]Uniforme Apoio'!$BM$9+'Resumo Geral apoio imposto cl'!F44*'[1]Uniforme Apoio'!$BM$10+'Resumo Geral apoio imposto cl'!I44*'[1]Uniforme Apoio'!$BM$11+'Resumo Geral apoio imposto cl'!L44*'[1]Uniforme Apoio'!$BM$12+'Resumo Geral apoio imposto cl'!O44*'[1]Uniforme Apoio'!$BM$13+'Resumo Geral apoio imposto cl'!R44*'[1]Uniforme Apoio'!$BM$14+'Resumo Geral apoio imposto cl'!U44*'[1]Uniforme Apoio'!$BM$15+'Resumo Geral apoio imposto cl'!X44*'[1]Uniforme Apoio'!$BM$17+AA44*'[1]Uniforme Apoio'!$BM$16+'Resumo Geral apoio imposto cl'!AD44*'[1]Uniforme Apoio'!$BM$18+'Resumo Geral apoio imposto cl'!AG44*'[1]Uniforme Apoio'!$BM$19+'Resumo Geral apoio imposto cl'!AJ44*'[1]Uniforme Apoio'!$BM$20+'Resumo Geral apoio imposto cl'!AM44*'[1]Uniforme Apoio'!$BM$21+'Resumo Geral apoio imposto cl'!AP44*'[1]Uniforme Apoio'!$BM$22+'Resumo Geral apoio imposto cl'!AS44*'[1]Uniforme Apoio'!$BM$23+'Resumo Geral apoio imposto cl'!AV44*'[1]Uniforme Apoio'!$BM$24+'Resumo Geral apoio imposto cl'!AY44*'[1]Uniforme Apoio'!$BM$25+'Resumo Geral apoio imposto cl'!BB44*'[1]Uniforme Apoio'!$BM$26+BE44*'[1]Uniforme Apoio'!$BM$27+'Resumo Geral apoio imposto cl'!BH44*'[1]Uniforme Apoio'!$BM$28+'Resumo Geral apoio imposto cl'!BK44*'[1]Uniforme Apoio'!$BM$29+'Resumo Geral apoio imposto cl'!BN44*'[1]Uniforme Apoio'!$BM$30+'Resumo Geral apoio imposto cl'!BQ44*'[1]Uniforme Apoio'!$BM$30+'Resumo Geral apoio imposto cl'!BT44*'[1]Uniforme Apoio'!$BM$30+'Resumo Geral apoio imposto cl'!BW44*'[1]Uniforme Apoio'!$BM$31+'Resumo Geral apoio imposto cl'!BZ44*'[1]Uniforme Apoio'!$BM$31+'Resumo Geral apoio imposto cl'!CC44*'[1]Uniforme Apoio'!$BM$32+'Resumo Geral apoio imposto cl'!CF44*'[1]Uniforme Apoio'!$BM$33+'Resumo Geral apoio imposto cl'!CI44*'[1]Uniforme Apoio'!$BM$34+'Resumo Geral apoio imposto cl'!CL44*'[1]Uniforme Apoio'!$BM$35+'Resumo Geral apoio imposto cl'!CO44*'[1]Uniforme Apoio'!$BM$36+'Resumo Geral apoio imposto cl'!CR44*'[1]Uniforme Apoio'!$BM$37+'Resumo Geral apoio imposto cl'!CU44*'[1]Uniforme Apoio'!$BM$38+'Resumo Geral apoio imposto cl'!CX44*'[1]Uniforme Apoio'!$BM$39+'Resumo Geral apoio imposto cl'!DA44*'[1]Uniforme Apoio'!$BM$40</f>
        <v>342.72</v>
      </c>
      <c r="DY44" s="19"/>
      <c r="DZ44" s="19">
        <f>AP44*'[1]Equipamentos Jardinagem'!$H$7</f>
        <v>0</v>
      </c>
      <c r="EA44" s="19"/>
      <c r="EB44" s="19">
        <f t="shared" si="43"/>
        <v>342.72</v>
      </c>
      <c r="EC44" s="19">
        <f t="shared" si="44"/>
        <v>1070.6412027818183</v>
      </c>
      <c r="ED44" s="19">
        <f t="shared" si="19"/>
        <v>80.298090208636367</v>
      </c>
      <c r="EE44" s="19">
        <f t="shared" si="20"/>
        <v>53.532060139090909</v>
      </c>
      <c r="EF44" s="19">
        <f t="shared" si="21"/>
        <v>10.706412027818182</v>
      </c>
      <c r="EG44" s="19">
        <f t="shared" si="22"/>
        <v>133.83015034772728</v>
      </c>
      <c r="EH44" s="19">
        <f t="shared" si="23"/>
        <v>428.25648111272727</v>
      </c>
      <c r="EI44" s="19">
        <f t="shared" si="24"/>
        <v>160.59618041727273</v>
      </c>
      <c r="EJ44" s="19">
        <f t="shared" si="25"/>
        <v>32.119236083454545</v>
      </c>
      <c r="EK44" s="19">
        <f t="shared" si="45"/>
        <v>1969.9798131185455</v>
      </c>
      <c r="EL44" s="19">
        <f t="shared" si="46"/>
        <v>445.92206095862724</v>
      </c>
      <c r="EM44" s="19">
        <f t="shared" si="47"/>
        <v>148.81912718667272</v>
      </c>
      <c r="EN44" s="19">
        <f t="shared" si="48"/>
        <v>218.9461259688818</v>
      </c>
      <c r="EO44" s="19">
        <f t="shared" si="49"/>
        <v>813.68731411418173</v>
      </c>
      <c r="EP44" s="19">
        <f t="shared" si="50"/>
        <v>6.9591678180818182</v>
      </c>
      <c r="EQ44" s="19">
        <f t="shared" si="51"/>
        <v>2.6766030069545454</v>
      </c>
      <c r="ER44" s="19">
        <f t="shared" si="52"/>
        <v>9.6357708250363636</v>
      </c>
      <c r="ES44" s="19">
        <f t="shared" si="53"/>
        <v>40.149045104318184</v>
      </c>
      <c r="ET44" s="19">
        <f t="shared" si="54"/>
        <v>3.2119236083454541</v>
      </c>
      <c r="EU44" s="19">
        <f t="shared" si="55"/>
        <v>1.605961804172727</v>
      </c>
      <c r="EV44" s="19">
        <f t="shared" si="56"/>
        <v>18.73622104868182</v>
      </c>
      <c r="EW44" s="19">
        <f t="shared" si="57"/>
        <v>6.9591678180818182</v>
      </c>
      <c r="EX44" s="19">
        <f t="shared" si="58"/>
        <v>230.18785859809088</v>
      </c>
      <c r="EY44" s="19">
        <f t="shared" si="59"/>
        <v>9.1004502236454545</v>
      </c>
      <c r="EZ44" s="19">
        <f t="shared" si="60"/>
        <v>309.95062820533633</v>
      </c>
      <c r="FA44" s="19">
        <f t="shared" si="61"/>
        <v>445.92206095862724</v>
      </c>
      <c r="FB44" s="19">
        <f t="shared" si="62"/>
        <v>74.409563593336358</v>
      </c>
      <c r="FC44" s="19">
        <f t="shared" si="63"/>
        <v>44.966930516836364</v>
      </c>
      <c r="FD44" s="19">
        <f t="shared" si="64"/>
        <v>17.665579845899998</v>
      </c>
      <c r="FE44" s="19">
        <f t="shared" si="65"/>
        <v>0</v>
      </c>
      <c r="FF44" s="19">
        <f t="shared" si="66"/>
        <v>214.66356115775451</v>
      </c>
      <c r="FG44" s="19">
        <f t="shared" si="67"/>
        <v>797.62769607245446</v>
      </c>
      <c r="FH44" s="19">
        <f t="shared" si="26"/>
        <v>3900.881222335554</v>
      </c>
      <c r="FI44" s="19">
        <f t="shared" si="27"/>
        <v>11061.700036244645</v>
      </c>
      <c r="FJ44" s="19">
        <f t="shared" si="68"/>
        <v>825.08</v>
      </c>
      <c r="FK44" s="144">
        <f t="shared" si="84"/>
        <v>3</v>
      </c>
      <c r="FL44" s="144">
        <f t="shared" si="29"/>
        <v>12.25</v>
      </c>
      <c r="FM44" s="20">
        <f t="shared" si="30"/>
        <v>3.4188034188034218</v>
      </c>
      <c r="FN44" s="19">
        <f t="shared" si="69"/>
        <v>426.31863371776598</v>
      </c>
      <c r="FO44" s="20">
        <f t="shared" si="31"/>
        <v>8.6609686609686669</v>
      </c>
      <c r="FP44" s="19">
        <f t="shared" si="70"/>
        <v>1080.0072054183404</v>
      </c>
      <c r="FQ44" s="20">
        <f t="shared" si="32"/>
        <v>1.8803418803418819</v>
      </c>
      <c r="FR44" s="19">
        <f t="shared" si="71"/>
        <v>234.47524854477129</v>
      </c>
      <c r="FS44" s="19">
        <f t="shared" si="72"/>
        <v>583.04</v>
      </c>
      <c r="FT44" s="19">
        <f t="shared" si="73"/>
        <v>3148.9210876808775</v>
      </c>
      <c r="FU44" s="145">
        <f t="shared" si="74"/>
        <v>14210.621123925523</v>
      </c>
    </row>
    <row r="45" spans="1:177" ht="15" customHeight="1">
      <c r="A45" s="184" t="str">
        <f>[1]CCT!D52</f>
        <v>Settaspoc</v>
      </c>
      <c r="B45" s="185" t="str">
        <f>[1]CCT!C52</f>
        <v>Montes Claros</v>
      </c>
      <c r="C45" s="141"/>
      <c r="D45" s="17"/>
      <c r="E45" s="17"/>
      <c r="F45" s="18"/>
      <c r="G45" s="17"/>
      <c r="H45" s="17"/>
      <c r="I45" s="18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8"/>
      <c r="V45" s="17"/>
      <c r="W45" s="17"/>
      <c r="X45" s="18"/>
      <c r="Y45" s="17"/>
      <c r="Z45" s="17"/>
      <c r="AA45" s="17"/>
      <c r="AB45" s="17"/>
      <c r="AC45" s="17"/>
      <c r="AD45" s="17"/>
      <c r="AE45" s="17"/>
      <c r="AF45" s="17"/>
      <c r="AG45" s="18"/>
      <c r="AH45" s="17"/>
      <c r="AI45" s="17"/>
      <c r="AJ45" s="17"/>
      <c r="AK45" s="17"/>
      <c r="AL45" s="17"/>
      <c r="AM45" s="18"/>
      <c r="AN45" s="17"/>
      <c r="AO45" s="17"/>
      <c r="AP45" s="17"/>
      <c r="AQ45" s="17"/>
      <c r="AR45" s="17"/>
      <c r="AS45" s="17"/>
      <c r="AT45" s="17"/>
      <c r="AU45" s="17"/>
      <c r="AV45" s="18"/>
      <c r="AW45" s="17"/>
      <c r="AX45" s="17"/>
      <c r="AY45" s="17"/>
      <c r="AZ45" s="17"/>
      <c r="BA45" s="17"/>
      <c r="BB45" s="141"/>
      <c r="BC45" s="17"/>
      <c r="BD45" s="17"/>
      <c r="BE45" s="18"/>
      <c r="BF45" s="17"/>
      <c r="BG45" s="17"/>
      <c r="BH45" s="17"/>
      <c r="BI45" s="17"/>
      <c r="BJ45" s="17"/>
      <c r="BK45" s="17"/>
      <c r="BL45" s="17"/>
      <c r="BM45" s="17"/>
      <c r="BN45" s="18"/>
      <c r="BO45" s="17"/>
      <c r="BP45" s="17"/>
      <c r="BQ45" s="18"/>
      <c r="BR45" s="17"/>
      <c r="BS45" s="17"/>
      <c r="BT45" s="18"/>
      <c r="BU45" s="17"/>
      <c r="BV45" s="17"/>
      <c r="BW45" s="18"/>
      <c r="BX45" s="17"/>
      <c r="BY45" s="17"/>
      <c r="BZ45" s="142"/>
      <c r="CA45" s="17"/>
      <c r="CB45" s="17"/>
      <c r="CC45" s="17"/>
      <c r="CD45" s="17"/>
      <c r="CE45" s="17"/>
      <c r="CF45" s="18"/>
      <c r="CG45" s="17"/>
      <c r="CH45" s="17"/>
      <c r="CI45" s="17"/>
      <c r="CJ45" s="17"/>
      <c r="CK45" s="17"/>
      <c r="CL45" s="18"/>
      <c r="CM45" s="17"/>
      <c r="CN45" s="17"/>
      <c r="CO45" s="17"/>
      <c r="CP45" s="17"/>
      <c r="CQ45" s="17"/>
      <c r="CR45" s="141">
        <f>[1]CCT!BP52</f>
        <v>1</v>
      </c>
      <c r="CS45" s="17">
        <f>[1]CCT!BO52</f>
        <v>2180.8200000000002</v>
      </c>
      <c r="CT45" s="17">
        <f t="shared" si="77"/>
        <v>2180.8200000000002</v>
      </c>
      <c r="CU45" s="17"/>
      <c r="CV45" s="17"/>
      <c r="CW45" s="17"/>
      <c r="CX45" s="17"/>
      <c r="CY45" s="17"/>
      <c r="CZ45" s="17"/>
      <c r="DA45" s="18"/>
      <c r="DB45" s="17"/>
      <c r="DC45" s="17"/>
      <c r="DD45" s="143">
        <f t="shared" si="36"/>
        <v>1</v>
      </c>
      <c r="DE45" s="19">
        <f t="shared" si="37"/>
        <v>2180.8200000000002</v>
      </c>
      <c r="DF45" s="19"/>
      <c r="DG45" s="19"/>
      <c r="DH45" s="19">
        <f t="shared" si="15"/>
        <v>0</v>
      </c>
      <c r="DI45" s="19"/>
      <c r="DJ45" s="19">
        <f t="shared" si="38"/>
        <v>0</v>
      </c>
      <c r="DK45" s="19">
        <f t="shared" si="39"/>
        <v>0</v>
      </c>
      <c r="DL45" s="19"/>
      <c r="DM45" s="19">
        <f t="shared" si="40"/>
        <v>2180.8200000000002</v>
      </c>
      <c r="DN45" s="19"/>
      <c r="DO45" s="19">
        <f t="shared" si="80"/>
        <v>279</v>
      </c>
      <c r="DP45" s="19">
        <f t="shared" si="81"/>
        <v>0</v>
      </c>
      <c r="DQ45" s="19"/>
      <c r="DR45" s="19">
        <f t="shared" si="41"/>
        <v>3.12</v>
      </c>
      <c r="DS45" s="19">
        <f>VLOOKUP('Resumo Geral apoio imposto cl'!A45,PARAMETROAPOIO,2,FALSE)*DD45</f>
        <v>15.65</v>
      </c>
      <c r="DT45" s="19">
        <f t="shared" si="82"/>
        <v>0</v>
      </c>
      <c r="DU45" s="19">
        <f t="shared" si="83"/>
        <v>0</v>
      </c>
      <c r="DV45" s="19">
        <f>BB45*[1]Parâmetro!$E$147</f>
        <v>0</v>
      </c>
      <c r="DW45" s="19">
        <f t="shared" si="42"/>
        <v>297.77</v>
      </c>
      <c r="DX45" s="19">
        <f>C45*'[1]Uniforme Apoio'!$BM$9+'Resumo Geral apoio imposto cl'!F45*'[1]Uniforme Apoio'!$BM$10+'Resumo Geral apoio imposto cl'!I45*'[1]Uniforme Apoio'!$BM$11+'Resumo Geral apoio imposto cl'!L45*'[1]Uniforme Apoio'!$BM$12+'Resumo Geral apoio imposto cl'!O45*'[1]Uniforme Apoio'!$BM$13+'Resumo Geral apoio imposto cl'!R45*'[1]Uniforme Apoio'!$BM$14+'Resumo Geral apoio imposto cl'!U45*'[1]Uniforme Apoio'!$BM$15+'Resumo Geral apoio imposto cl'!X45*'[1]Uniforme Apoio'!$BM$17+AA45*'[1]Uniforme Apoio'!$BM$16+'Resumo Geral apoio imposto cl'!AD45*'[1]Uniforme Apoio'!$BM$18+'Resumo Geral apoio imposto cl'!AG45*'[1]Uniforme Apoio'!$BM$19+'Resumo Geral apoio imposto cl'!AJ45*'[1]Uniforme Apoio'!$BM$20+'Resumo Geral apoio imposto cl'!AM45*'[1]Uniforme Apoio'!$BM$21+'Resumo Geral apoio imposto cl'!AP45*'[1]Uniforme Apoio'!$BM$22+'Resumo Geral apoio imposto cl'!AS45*'[1]Uniforme Apoio'!$BM$23+'Resumo Geral apoio imposto cl'!AV45*'[1]Uniforme Apoio'!$BM$24+'Resumo Geral apoio imposto cl'!AY45*'[1]Uniforme Apoio'!$BM$25+'Resumo Geral apoio imposto cl'!BB45*'[1]Uniforme Apoio'!$BM$26+BE45*'[1]Uniforme Apoio'!$BM$27+'Resumo Geral apoio imposto cl'!BH45*'[1]Uniforme Apoio'!$BM$28+'Resumo Geral apoio imposto cl'!BK45*'[1]Uniforme Apoio'!$BM$29+'Resumo Geral apoio imposto cl'!BN45*'[1]Uniforme Apoio'!$BM$30+'Resumo Geral apoio imposto cl'!BQ45*'[1]Uniforme Apoio'!$BM$30+'Resumo Geral apoio imposto cl'!BT45*'[1]Uniforme Apoio'!$BM$30+'Resumo Geral apoio imposto cl'!BW45*'[1]Uniforme Apoio'!$BM$31+'Resumo Geral apoio imposto cl'!BZ45*'[1]Uniforme Apoio'!$BM$31+'Resumo Geral apoio imposto cl'!CC45*'[1]Uniforme Apoio'!$BM$32+'Resumo Geral apoio imposto cl'!CF45*'[1]Uniforme Apoio'!$BM$33+'Resumo Geral apoio imposto cl'!CI45*'[1]Uniforme Apoio'!$BM$34+'Resumo Geral apoio imposto cl'!CL45*'[1]Uniforme Apoio'!$BM$35+'Resumo Geral apoio imposto cl'!CO45*'[1]Uniforme Apoio'!$BM$36+'Resumo Geral apoio imposto cl'!CR45*'[1]Uniforme Apoio'!$BM$37+'Resumo Geral apoio imposto cl'!CU45*'[1]Uniforme Apoio'!$BM$38+'Resumo Geral apoio imposto cl'!CX45*'[1]Uniforme Apoio'!$BM$39+'Resumo Geral apoio imposto cl'!DA45*'[1]Uniforme Apoio'!$BM$40</f>
        <v>35.9</v>
      </c>
      <c r="DY45" s="19"/>
      <c r="DZ45" s="19">
        <f>AP45*'[1]Equipamentos Jardinagem'!$H$7</f>
        <v>0</v>
      </c>
      <c r="EA45" s="19"/>
      <c r="EB45" s="19">
        <f t="shared" si="43"/>
        <v>35.9</v>
      </c>
      <c r="EC45" s="19">
        <f t="shared" si="44"/>
        <v>436.16400000000004</v>
      </c>
      <c r="ED45" s="19">
        <f t="shared" si="19"/>
        <v>32.712299999999999</v>
      </c>
      <c r="EE45" s="19">
        <f t="shared" si="20"/>
        <v>21.808200000000003</v>
      </c>
      <c r="EF45" s="19">
        <f t="shared" si="21"/>
        <v>4.3616400000000004</v>
      </c>
      <c r="EG45" s="19">
        <f t="shared" si="22"/>
        <v>54.520500000000006</v>
      </c>
      <c r="EH45" s="19">
        <f t="shared" si="23"/>
        <v>174.46560000000002</v>
      </c>
      <c r="EI45" s="19">
        <f t="shared" si="24"/>
        <v>65.424599999999998</v>
      </c>
      <c r="EJ45" s="19">
        <f t="shared" si="25"/>
        <v>13.084920000000002</v>
      </c>
      <c r="EK45" s="19">
        <f t="shared" si="45"/>
        <v>802.54176000000007</v>
      </c>
      <c r="EL45" s="19">
        <f t="shared" si="46"/>
        <v>181.662306</v>
      </c>
      <c r="EM45" s="19">
        <f t="shared" si="47"/>
        <v>60.626795999999999</v>
      </c>
      <c r="EN45" s="19">
        <f t="shared" si="48"/>
        <v>89.195537999999999</v>
      </c>
      <c r="EO45" s="19">
        <f t="shared" si="49"/>
        <v>331.48464000000001</v>
      </c>
      <c r="EP45" s="19">
        <f t="shared" si="50"/>
        <v>2.8350659999999999</v>
      </c>
      <c r="EQ45" s="19">
        <f t="shared" si="51"/>
        <v>1.0904100000000001</v>
      </c>
      <c r="ER45" s="19">
        <f t="shared" si="52"/>
        <v>3.9254759999999997</v>
      </c>
      <c r="ES45" s="19">
        <f t="shared" si="53"/>
        <v>16.35615</v>
      </c>
      <c r="ET45" s="19">
        <f t="shared" si="54"/>
        <v>1.308492</v>
      </c>
      <c r="EU45" s="19">
        <f t="shared" si="55"/>
        <v>0.65424599999999999</v>
      </c>
      <c r="EV45" s="19">
        <f t="shared" si="56"/>
        <v>7.6328700000000005</v>
      </c>
      <c r="EW45" s="19">
        <f t="shared" si="57"/>
        <v>2.8350659999999999</v>
      </c>
      <c r="EX45" s="19">
        <f t="shared" si="58"/>
        <v>93.775260000000003</v>
      </c>
      <c r="EY45" s="19">
        <f t="shared" si="59"/>
        <v>3.7073939999999999</v>
      </c>
      <c r="EZ45" s="19">
        <f t="shared" si="60"/>
        <v>126.26947799999999</v>
      </c>
      <c r="FA45" s="19">
        <f t="shared" si="61"/>
        <v>181.662306</v>
      </c>
      <c r="FB45" s="19">
        <f t="shared" si="62"/>
        <v>30.313397999999999</v>
      </c>
      <c r="FC45" s="19">
        <f t="shared" si="63"/>
        <v>18.318888000000001</v>
      </c>
      <c r="FD45" s="19">
        <f t="shared" si="64"/>
        <v>7.1967060000000007</v>
      </c>
      <c r="FE45" s="19">
        <f t="shared" si="65"/>
        <v>0</v>
      </c>
      <c r="FF45" s="19">
        <f t="shared" si="66"/>
        <v>87.450881999999993</v>
      </c>
      <c r="FG45" s="19">
        <f t="shared" si="67"/>
        <v>324.94218000000001</v>
      </c>
      <c r="FH45" s="19">
        <f t="shared" si="26"/>
        <v>1589.163534</v>
      </c>
      <c r="FI45" s="19">
        <f t="shared" si="27"/>
        <v>4103.653534</v>
      </c>
      <c r="FJ45" s="19">
        <f t="shared" si="68"/>
        <v>206.27</v>
      </c>
      <c r="FK45" s="144">
        <f t="shared" si="84"/>
        <v>3</v>
      </c>
      <c r="FL45" s="144">
        <f t="shared" si="29"/>
        <v>12.25</v>
      </c>
      <c r="FM45" s="20">
        <f t="shared" si="30"/>
        <v>3.4188034188034218</v>
      </c>
      <c r="FN45" s="19">
        <f t="shared" si="69"/>
        <v>152.33106099145314</v>
      </c>
      <c r="FO45" s="20">
        <f t="shared" si="31"/>
        <v>8.6609686609686669</v>
      </c>
      <c r="FP45" s="19">
        <f t="shared" si="70"/>
        <v>385.90535451168125</v>
      </c>
      <c r="FQ45" s="20">
        <f t="shared" si="32"/>
        <v>1.8803418803418819</v>
      </c>
      <c r="FR45" s="19">
        <f t="shared" si="71"/>
        <v>83.78208354529923</v>
      </c>
      <c r="FS45" s="19">
        <f t="shared" si="72"/>
        <v>145.76</v>
      </c>
      <c r="FT45" s="19">
        <f t="shared" si="73"/>
        <v>974.04849904843354</v>
      </c>
      <c r="FU45" s="145">
        <f t="shared" si="74"/>
        <v>5077.7020330484338</v>
      </c>
    </row>
    <row r="46" spans="1:177" ht="15" customHeight="1">
      <c r="A46" s="184" t="str">
        <f>[1]CCT!D53</f>
        <v>Rodoviários de Montes Claros + SEAC-MG</v>
      </c>
      <c r="B46" s="185" t="str">
        <f>[1]CCT!C53</f>
        <v>Montes Claros</v>
      </c>
      <c r="C46" s="141"/>
      <c r="D46" s="151"/>
      <c r="E46" s="17">
        <f t="shared" si="0"/>
        <v>0</v>
      </c>
      <c r="F46" s="18"/>
      <c r="G46" s="151"/>
      <c r="H46" s="17">
        <f t="shared" si="33"/>
        <v>0</v>
      </c>
      <c r="I46" s="18"/>
      <c r="J46" s="151"/>
      <c r="K46" s="17">
        <f t="shared" si="34"/>
        <v>0</v>
      </c>
      <c r="L46" s="17"/>
      <c r="M46" s="17"/>
      <c r="N46" s="17"/>
      <c r="O46" s="17"/>
      <c r="P46" s="17"/>
      <c r="Q46" s="17"/>
      <c r="R46" s="17"/>
      <c r="S46" s="17"/>
      <c r="T46" s="17"/>
      <c r="U46" s="18"/>
      <c r="V46" s="151"/>
      <c r="W46" s="17">
        <f t="shared" si="1"/>
        <v>0</v>
      </c>
      <c r="X46" s="18"/>
      <c r="Y46" s="151"/>
      <c r="Z46" s="17">
        <f t="shared" si="2"/>
        <v>0</v>
      </c>
      <c r="AA46" s="17"/>
      <c r="AB46" s="17"/>
      <c r="AC46" s="17"/>
      <c r="AD46" s="17"/>
      <c r="AE46" s="17"/>
      <c r="AF46" s="17"/>
      <c r="AG46" s="18"/>
      <c r="AH46" s="17"/>
      <c r="AI46" s="17">
        <f t="shared" si="3"/>
        <v>0</v>
      </c>
      <c r="AJ46" s="17"/>
      <c r="AK46" s="17"/>
      <c r="AL46" s="17"/>
      <c r="AM46" s="18"/>
      <c r="AN46" s="151"/>
      <c r="AO46" s="17">
        <f t="shared" si="4"/>
        <v>0</v>
      </c>
      <c r="AP46" s="17"/>
      <c r="AQ46" s="17"/>
      <c r="AR46" s="17"/>
      <c r="AS46" s="17"/>
      <c r="AT46" s="17"/>
      <c r="AU46" s="17"/>
      <c r="AV46" s="152"/>
      <c r="AW46" s="151"/>
      <c r="AX46" s="17">
        <f t="shared" si="5"/>
        <v>0</v>
      </c>
      <c r="AY46" s="17"/>
      <c r="AZ46" s="17"/>
      <c r="BA46" s="17"/>
      <c r="BB46" s="141">
        <f>[1]CCT!AN53</f>
        <v>3</v>
      </c>
      <c r="BC46" s="17">
        <f>[1]CCT!AM53</f>
        <v>2507.27</v>
      </c>
      <c r="BD46" s="17">
        <f t="shared" ref="BD46:BD71" si="85">BB46*BC46</f>
        <v>7521.8099999999995</v>
      </c>
      <c r="BE46" s="152"/>
      <c r="BF46" s="151"/>
      <c r="BG46" s="17">
        <f t="shared" si="6"/>
        <v>0</v>
      </c>
      <c r="BH46" s="17"/>
      <c r="BI46" s="17"/>
      <c r="BJ46" s="17"/>
      <c r="BK46" s="17"/>
      <c r="BL46" s="17"/>
      <c r="BM46" s="17"/>
      <c r="BN46" s="18"/>
      <c r="BO46" s="17"/>
      <c r="BP46" s="17">
        <f t="shared" si="7"/>
        <v>0</v>
      </c>
      <c r="BQ46" s="18"/>
      <c r="BR46" s="17"/>
      <c r="BS46" s="17">
        <f t="shared" si="8"/>
        <v>0</v>
      </c>
      <c r="BT46" s="18"/>
      <c r="BU46" s="17"/>
      <c r="BV46" s="17">
        <f t="shared" si="9"/>
        <v>0</v>
      </c>
      <c r="BW46" s="18"/>
      <c r="BX46" s="17"/>
      <c r="BY46" s="17">
        <f t="shared" si="10"/>
        <v>0</v>
      </c>
      <c r="BZ46" s="153"/>
      <c r="CA46" s="151"/>
      <c r="CB46" s="17">
        <f t="shared" ref="CB46:CB56" si="86">BZ46*CA46</f>
        <v>0</v>
      </c>
      <c r="CC46" s="17"/>
      <c r="CD46" s="17"/>
      <c r="CE46" s="17"/>
      <c r="CF46" s="152"/>
      <c r="CG46" s="151"/>
      <c r="CH46" s="17">
        <f t="shared" si="12"/>
        <v>0</v>
      </c>
      <c r="CI46" s="17"/>
      <c r="CJ46" s="17"/>
      <c r="CK46" s="17"/>
      <c r="CL46" s="152"/>
      <c r="CM46" s="151"/>
      <c r="CN46" s="17">
        <f t="shared" si="13"/>
        <v>0</v>
      </c>
      <c r="CO46" s="17"/>
      <c r="CP46" s="17"/>
      <c r="CQ46" s="17"/>
      <c r="CR46" s="17"/>
      <c r="CS46" s="17"/>
      <c r="CT46" s="17">
        <f t="shared" si="77"/>
        <v>0</v>
      </c>
      <c r="CU46" s="17"/>
      <c r="CV46" s="17"/>
      <c r="CW46" s="17"/>
      <c r="CX46" s="17"/>
      <c r="CY46" s="17"/>
      <c r="CZ46" s="17"/>
      <c r="DA46" s="152"/>
      <c r="DB46" s="151"/>
      <c r="DC46" s="17">
        <f t="shared" si="14"/>
        <v>0</v>
      </c>
      <c r="DD46" s="143">
        <f t="shared" si="36"/>
        <v>3</v>
      </c>
      <c r="DE46" s="19">
        <f t="shared" si="37"/>
        <v>7521.8099999999995</v>
      </c>
      <c r="DF46" s="19"/>
      <c r="DG46" s="19"/>
      <c r="DH46" s="19">
        <f t="shared" si="15"/>
        <v>0</v>
      </c>
      <c r="DI46" s="19"/>
      <c r="DJ46" s="19">
        <f t="shared" si="38"/>
        <v>0</v>
      </c>
      <c r="DK46" s="19">
        <f t="shared" si="39"/>
        <v>0</v>
      </c>
      <c r="DL46" s="19"/>
      <c r="DM46" s="19">
        <f t="shared" si="40"/>
        <v>7521.8099999999995</v>
      </c>
      <c r="DN46" s="19"/>
      <c r="DO46" s="19">
        <f t="shared" si="80"/>
        <v>837</v>
      </c>
      <c r="DP46" s="19">
        <f t="shared" si="81"/>
        <v>0</v>
      </c>
      <c r="DQ46" s="19"/>
      <c r="DR46" s="19">
        <f t="shared" si="41"/>
        <v>9.36</v>
      </c>
      <c r="DS46" s="19">
        <f>VLOOKUP('Resumo Geral apoio imposto cl'!A46,PARAMETROAPOIO,2,FALSE)*DD46</f>
        <v>0</v>
      </c>
      <c r="DT46" s="19">
        <f t="shared" si="82"/>
        <v>0</v>
      </c>
      <c r="DU46" s="19">
        <f t="shared" si="83"/>
        <v>0</v>
      </c>
      <c r="DV46" s="19">
        <f>BB46*[1]Parâmetro!$E$147</f>
        <v>742.26</v>
      </c>
      <c r="DW46" s="19">
        <f t="shared" si="42"/>
        <v>1588.62</v>
      </c>
      <c r="DX46" s="19">
        <f>C46*'[1]Uniforme Apoio'!$BM$9+'Resumo Geral apoio imposto cl'!F46*'[1]Uniforme Apoio'!$BM$10+'Resumo Geral apoio imposto cl'!I46*'[1]Uniforme Apoio'!$BM$11+'Resumo Geral apoio imposto cl'!L46*'[1]Uniforme Apoio'!$BM$12+'Resumo Geral apoio imposto cl'!O46*'[1]Uniforme Apoio'!$BM$13+'Resumo Geral apoio imposto cl'!R46*'[1]Uniforme Apoio'!$BM$14+'Resumo Geral apoio imposto cl'!U46*'[1]Uniforme Apoio'!$BM$15+'Resumo Geral apoio imposto cl'!X46*'[1]Uniforme Apoio'!$BM$17+AA46*'[1]Uniforme Apoio'!$BM$16+'Resumo Geral apoio imposto cl'!AD46*'[1]Uniforme Apoio'!$BM$18+'Resumo Geral apoio imposto cl'!AG46*'[1]Uniforme Apoio'!$BM$19+'Resumo Geral apoio imposto cl'!AJ46*'[1]Uniforme Apoio'!$BM$20+'Resumo Geral apoio imposto cl'!AM46*'[1]Uniforme Apoio'!$BM$21+'Resumo Geral apoio imposto cl'!AP46*'[1]Uniforme Apoio'!$BM$22+'Resumo Geral apoio imposto cl'!AS46*'[1]Uniforme Apoio'!$BM$23+'Resumo Geral apoio imposto cl'!AV46*'[1]Uniforme Apoio'!$BM$24+'Resumo Geral apoio imposto cl'!AY46*'[1]Uniforme Apoio'!$BM$25+'Resumo Geral apoio imposto cl'!BB46*'[1]Uniforme Apoio'!$BM$26+BE46*'[1]Uniforme Apoio'!$BM$27+'Resumo Geral apoio imposto cl'!BH46*'[1]Uniforme Apoio'!$BM$28+'Resumo Geral apoio imposto cl'!BK46*'[1]Uniforme Apoio'!$BM$29+'Resumo Geral apoio imposto cl'!BN46*'[1]Uniforme Apoio'!$BM$30+'Resumo Geral apoio imposto cl'!BQ46*'[1]Uniforme Apoio'!$BM$30+'Resumo Geral apoio imposto cl'!BT46*'[1]Uniforme Apoio'!$BM$30+'Resumo Geral apoio imposto cl'!BW46*'[1]Uniforme Apoio'!$BM$31+'Resumo Geral apoio imposto cl'!BZ46*'[1]Uniforme Apoio'!$BM$31+'Resumo Geral apoio imposto cl'!CC46*'[1]Uniforme Apoio'!$BM$32+'Resumo Geral apoio imposto cl'!CF46*'[1]Uniforme Apoio'!$BM$33+'Resumo Geral apoio imposto cl'!CI46*'[1]Uniforme Apoio'!$BM$34+'Resumo Geral apoio imposto cl'!CL46*'[1]Uniforme Apoio'!$BM$35+'Resumo Geral apoio imposto cl'!CO46*'[1]Uniforme Apoio'!$BM$36+'Resumo Geral apoio imposto cl'!CR46*'[1]Uniforme Apoio'!$BM$37+'Resumo Geral apoio imposto cl'!CU46*'[1]Uniforme Apoio'!$BM$38+'Resumo Geral apoio imposto cl'!CX46*'[1]Uniforme Apoio'!$BM$39+'Resumo Geral apoio imposto cl'!DA46*'[1]Uniforme Apoio'!$BM$40</f>
        <v>309.54000000000002</v>
      </c>
      <c r="DY46" s="19"/>
      <c r="DZ46" s="19">
        <f>AP46*'[1]Equipamentos Jardinagem'!$H$7</f>
        <v>0</v>
      </c>
      <c r="EA46" s="19"/>
      <c r="EB46" s="19">
        <f t="shared" si="43"/>
        <v>309.54000000000002</v>
      </c>
      <c r="EC46" s="19">
        <f t="shared" si="44"/>
        <v>1504.3620000000001</v>
      </c>
      <c r="ED46" s="19">
        <f t="shared" si="19"/>
        <v>112.82714999999999</v>
      </c>
      <c r="EE46" s="19">
        <f t="shared" si="20"/>
        <v>75.218099999999993</v>
      </c>
      <c r="EF46" s="19">
        <f t="shared" si="21"/>
        <v>15.043619999999999</v>
      </c>
      <c r="EG46" s="19">
        <f t="shared" si="22"/>
        <v>188.04525000000001</v>
      </c>
      <c r="EH46" s="19">
        <f t="shared" si="23"/>
        <v>601.74479999999994</v>
      </c>
      <c r="EI46" s="19">
        <f t="shared" si="24"/>
        <v>225.65429999999998</v>
      </c>
      <c r="EJ46" s="19">
        <f t="shared" si="25"/>
        <v>45.130859999999998</v>
      </c>
      <c r="EK46" s="19">
        <f t="shared" si="45"/>
        <v>2768.0260800000005</v>
      </c>
      <c r="EL46" s="19">
        <f t="shared" si="46"/>
        <v>626.5667729999999</v>
      </c>
      <c r="EM46" s="19">
        <f t="shared" si="47"/>
        <v>209.10631799999996</v>
      </c>
      <c r="EN46" s="19">
        <f t="shared" si="48"/>
        <v>307.64202899999998</v>
      </c>
      <c r="EO46" s="19">
        <f t="shared" si="49"/>
        <v>1143.3151199999998</v>
      </c>
      <c r="EP46" s="19">
        <f t="shared" si="50"/>
        <v>9.7783529999999992</v>
      </c>
      <c r="EQ46" s="19">
        <f t="shared" si="51"/>
        <v>3.7609049999999997</v>
      </c>
      <c r="ER46" s="19">
        <f t="shared" si="52"/>
        <v>13.539257999999998</v>
      </c>
      <c r="ES46" s="19">
        <f t="shared" si="53"/>
        <v>56.413574999999994</v>
      </c>
      <c r="ET46" s="19">
        <f t="shared" si="54"/>
        <v>4.5130859999999995</v>
      </c>
      <c r="EU46" s="19">
        <f t="shared" si="55"/>
        <v>2.2565429999999997</v>
      </c>
      <c r="EV46" s="19">
        <f t="shared" si="56"/>
        <v>26.326335</v>
      </c>
      <c r="EW46" s="19">
        <f t="shared" si="57"/>
        <v>9.7783529999999992</v>
      </c>
      <c r="EX46" s="19">
        <f t="shared" si="58"/>
        <v>323.43782999999996</v>
      </c>
      <c r="EY46" s="19">
        <f t="shared" si="59"/>
        <v>12.787076999999998</v>
      </c>
      <c r="EZ46" s="19">
        <f t="shared" si="60"/>
        <v>435.51279899999997</v>
      </c>
      <c r="FA46" s="19">
        <f t="shared" si="61"/>
        <v>626.5667729999999</v>
      </c>
      <c r="FB46" s="19">
        <f t="shared" si="62"/>
        <v>104.55315899999998</v>
      </c>
      <c r="FC46" s="19">
        <f t="shared" si="63"/>
        <v>63.183203999999989</v>
      </c>
      <c r="FD46" s="19">
        <f t="shared" si="64"/>
        <v>24.821973</v>
      </c>
      <c r="FE46" s="19">
        <f t="shared" si="65"/>
        <v>0</v>
      </c>
      <c r="FF46" s="19">
        <f t="shared" si="66"/>
        <v>301.62458099999998</v>
      </c>
      <c r="FG46" s="19">
        <f t="shared" si="67"/>
        <v>1120.7496899999996</v>
      </c>
      <c r="FH46" s="19">
        <f t="shared" si="26"/>
        <v>5481.1429469999994</v>
      </c>
      <c r="FI46" s="19">
        <f t="shared" si="27"/>
        <v>14901.112947000001</v>
      </c>
      <c r="FJ46" s="19">
        <f t="shared" si="68"/>
        <v>618.81000000000006</v>
      </c>
      <c r="FK46" s="144">
        <f t="shared" si="84"/>
        <v>3</v>
      </c>
      <c r="FL46" s="144">
        <f t="shared" si="29"/>
        <v>12.25</v>
      </c>
      <c r="FM46" s="20">
        <f t="shared" si="30"/>
        <v>3.4188034188034218</v>
      </c>
      <c r="FN46" s="19">
        <f t="shared" si="69"/>
        <v>545.54539989743648</v>
      </c>
      <c r="FO46" s="20">
        <f t="shared" si="31"/>
        <v>8.6609686609686669</v>
      </c>
      <c r="FP46" s="19">
        <f t="shared" si="70"/>
        <v>1382.0483464068386</v>
      </c>
      <c r="FQ46" s="20">
        <f t="shared" si="32"/>
        <v>1.8803418803418819</v>
      </c>
      <c r="FR46" s="19">
        <f t="shared" si="71"/>
        <v>300.04996994359004</v>
      </c>
      <c r="FS46" s="19">
        <f t="shared" si="72"/>
        <v>437.28</v>
      </c>
      <c r="FT46" s="19">
        <f t="shared" si="73"/>
        <v>3283.7337162478652</v>
      </c>
      <c r="FU46" s="145">
        <f t="shared" si="74"/>
        <v>18184.846663247867</v>
      </c>
    </row>
    <row r="47" spans="1:177" ht="15" customHeight="1">
      <c r="A47" s="149" t="str">
        <f>[1]CCT!D54</f>
        <v>Sind - Asseio</v>
      </c>
      <c r="B47" s="150" t="str">
        <f>[1]CCT!C54</f>
        <v>Nova Lima</v>
      </c>
      <c r="C47" s="141"/>
      <c r="D47" s="151"/>
      <c r="E47" s="17"/>
      <c r="F47" s="18"/>
      <c r="G47" s="151"/>
      <c r="H47" s="17"/>
      <c r="I47" s="18"/>
      <c r="J47" s="151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8"/>
      <c r="V47" s="151"/>
      <c r="W47" s="17"/>
      <c r="X47" s="18"/>
      <c r="Y47" s="151"/>
      <c r="Z47" s="17"/>
      <c r="AA47" s="17"/>
      <c r="AB47" s="17"/>
      <c r="AC47" s="17"/>
      <c r="AD47" s="17"/>
      <c r="AE47" s="17"/>
      <c r="AF47" s="17"/>
      <c r="AG47" s="18"/>
      <c r="AH47" s="17"/>
      <c r="AI47" s="17"/>
      <c r="AJ47" s="17"/>
      <c r="AK47" s="17"/>
      <c r="AL47" s="17"/>
      <c r="AM47" s="18"/>
      <c r="AN47" s="151"/>
      <c r="AO47" s="17"/>
      <c r="AP47" s="17"/>
      <c r="AQ47" s="17"/>
      <c r="AR47" s="17"/>
      <c r="AS47" s="17"/>
      <c r="AT47" s="17"/>
      <c r="AU47" s="17"/>
      <c r="AV47" s="152"/>
      <c r="AW47" s="151"/>
      <c r="AX47" s="17"/>
      <c r="AY47" s="17"/>
      <c r="AZ47" s="17"/>
      <c r="BA47" s="17"/>
      <c r="BB47" s="141"/>
      <c r="BC47" s="17"/>
      <c r="BD47" s="17">
        <f t="shared" si="85"/>
        <v>0</v>
      </c>
      <c r="BE47" s="152"/>
      <c r="BF47" s="151"/>
      <c r="BG47" s="17"/>
      <c r="BH47" s="17"/>
      <c r="BI47" s="17"/>
      <c r="BJ47" s="17"/>
      <c r="BK47" s="17"/>
      <c r="BL47" s="17"/>
      <c r="BM47" s="17"/>
      <c r="BN47" s="18"/>
      <c r="BO47" s="17"/>
      <c r="BP47" s="17"/>
      <c r="BQ47" s="18">
        <f>[1]CCT!AX54</f>
        <v>2</v>
      </c>
      <c r="BR47" s="17">
        <f>[1]CCT!AW54</f>
        <v>1134.79</v>
      </c>
      <c r="BS47" s="17">
        <f t="shared" si="8"/>
        <v>2269.58</v>
      </c>
      <c r="BT47" s="18">
        <f>[1]CCT!AZ54</f>
        <v>2</v>
      </c>
      <c r="BU47" s="17">
        <f>[1]CCT!AY54</f>
        <v>1134.79</v>
      </c>
      <c r="BV47" s="17">
        <f t="shared" si="9"/>
        <v>2269.58</v>
      </c>
      <c r="BW47" s="18"/>
      <c r="BX47" s="17"/>
      <c r="BY47" s="17"/>
      <c r="BZ47" s="153">
        <f>[1]CCT!BD54</f>
        <v>1</v>
      </c>
      <c r="CA47" s="151">
        <f>[1]CCT!BC54</f>
        <v>1231.31</v>
      </c>
      <c r="CB47" s="17">
        <f t="shared" si="86"/>
        <v>1231.31</v>
      </c>
      <c r="CC47" s="17"/>
      <c r="CD47" s="17"/>
      <c r="CE47" s="17"/>
      <c r="CF47" s="152"/>
      <c r="CG47" s="151"/>
      <c r="CH47" s="17"/>
      <c r="CI47" s="17"/>
      <c r="CJ47" s="17"/>
      <c r="CK47" s="17"/>
      <c r="CL47" s="152"/>
      <c r="CM47" s="151"/>
      <c r="CN47" s="17"/>
      <c r="CO47" s="17"/>
      <c r="CP47" s="17"/>
      <c r="CQ47" s="17"/>
      <c r="CR47" s="17"/>
      <c r="CS47" s="17"/>
      <c r="CT47" s="17">
        <f t="shared" si="77"/>
        <v>0</v>
      </c>
      <c r="CU47" s="17"/>
      <c r="CV47" s="17"/>
      <c r="CW47" s="17"/>
      <c r="CX47" s="17"/>
      <c r="CY47" s="17"/>
      <c r="CZ47" s="17"/>
      <c r="DA47" s="152"/>
      <c r="DB47" s="151"/>
      <c r="DC47" s="17"/>
      <c r="DD47" s="143">
        <f t="shared" si="36"/>
        <v>5</v>
      </c>
      <c r="DE47" s="19">
        <f t="shared" si="37"/>
        <v>5770.4699999999993</v>
      </c>
      <c r="DF47" s="19"/>
      <c r="DG47" s="19"/>
      <c r="DH47" s="19">
        <f t="shared" si="15"/>
        <v>328.9188815</v>
      </c>
      <c r="DI47" s="19"/>
      <c r="DJ47" s="19">
        <f t="shared" si="38"/>
        <v>361.37903363636372</v>
      </c>
      <c r="DK47" s="19">
        <f t="shared" si="39"/>
        <v>123.79527272727273</v>
      </c>
      <c r="DL47" s="19"/>
      <c r="DM47" s="19">
        <f t="shared" si="40"/>
        <v>6584.5631878636359</v>
      </c>
      <c r="DN47" s="19"/>
      <c r="DO47" s="19">
        <f t="shared" si="80"/>
        <v>1395</v>
      </c>
      <c r="DP47" s="19">
        <f t="shared" si="81"/>
        <v>273.77180000000004</v>
      </c>
      <c r="DQ47" s="19"/>
      <c r="DR47" s="19">
        <f t="shared" si="41"/>
        <v>15.600000000000001</v>
      </c>
      <c r="DS47" s="19">
        <f>VLOOKUP('Resumo Geral apoio imposto cl'!A47,PARAMETROAPOIO,2,FALSE)*DD47</f>
        <v>0</v>
      </c>
      <c r="DT47" s="19">
        <f t="shared" si="82"/>
        <v>205.15</v>
      </c>
      <c r="DU47" s="19">
        <f t="shared" si="83"/>
        <v>42.15</v>
      </c>
      <c r="DV47" s="19">
        <f>BB47*[1]Parâmetro!$E$147</f>
        <v>0</v>
      </c>
      <c r="DW47" s="19">
        <f t="shared" si="42"/>
        <v>1931.6718000000001</v>
      </c>
      <c r="DX47" s="19">
        <f>C47*'[1]Uniforme Apoio'!$BM$9+'Resumo Geral apoio imposto cl'!F47*'[1]Uniforme Apoio'!$BM$10+'Resumo Geral apoio imposto cl'!I47*'[1]Uniforme Apoio'!$BM$11+'Resumo Geral apoio imposto cl'!L47*'[1]Uniforme Apoio'!$BM$12+'Resumo Geral apoio imposto cl'!O47*'[1]Uniforme Apoio'!$BM$13+'Resumo Geral apoio imposto cl'!R47*'[1]Uniforme Apoio'!$BM$14+'Resumo Geral apoio imposto cl'!U47*'[1]Uniforme Apoio'!$BM$15+'Resumo Geral apoio imposto cl'!X47*'[1]Uniforme Apoio'!$BM$17+AA47*'[1]Uniforme Apoio'!$BM$16+'Resumo Geral apoio imposto cl'!AD47*'[1]Uniforme Apoio'!$BM$18+'Resumo Geral apoio imposto cl'!AG47*'[1]Uniforme Apoio'!$BM$19+'Resumo Geral apoio imposto cl'!AJ47*'[1]Uniforme Apoio'!$BM$20+'Resumo Geral apoio imposto cl'!AM47*'[1]Uniforme Apoio'!$BM$21+'Resumo Geral apoio imposto cl'!AP47*'[1]Uniforme Apoio'!$BM$22+'Resumo Geral apoio imposto cl'!AS47*'[1]Uniforme Apoio'!$BM$23+'Resumo Geral apoio imposto cl'!AV47*'[1]Uniforme Apoio'!$BM$24+'Resumo Geral apoio imposto cl'!AY47*'[1]Uniforme Apoio'!$BM$25+'Resumo Geral apoio imposto cl'!BB47*'[1]Uniforme Apoio'!$BM$26+BE47*'[1]Uniforme Apoio'!$BM$27+'Resumo Geral apoio imposto cl'!BH47*'[1]Uniforme Apoio'!$BM$28+'Resumo Geral apoio imposto cl'!BK47*'[1]Uniforme Apoio'!$BM$29+'Resumo Geral apoio imposto cl'!BN47*'[1]Uniforme Apoio'!$BM$30+'Resumo Geral apoio imposto cl'!BQ47*'[1]Uniforme Apoio'!$BM$30+'Resumo Geral apoio imposto cl'!BT47*'[1]Uniforme Apoio'!$BM$30+'Resumo Geral apoio imposto cl'!BW47*'[1]Uniforme Apoio'!$BM$31+'Resumo Geral apoio imposto cl'!BZ47*'[1]Uniforme Apoio'!$BM$31+'Resumo Geral apoio imposto cl'!CC47*'[1]Uniforme Apoio'!$BM$32+'Resumo Geral apoio imposto cl'!CF47*'[1]Uniforme Apoio'!$BM$33+'Resumo Geral apoio imposto cl'!CI47*'[1]Uniforme Apoio'!$BM$34+'Resumo Geral apoio imposto cl'!CL47*'[1]Uniforme Apoio'!$BM$35+'Resumo Geral apoio imposto cl'!CO47*'[1]Uniforme Apoio'!$BM$36+'Resumo Geral apoio imposto cl'!CR47*'[1]Uniforme Apoio'!$BM$37+'Resumo Geral apoio imposto cl'!CU47*'[1]Uniforme Apoio'!$BM$38+'Resumo Geral apoio imposto cl'!CX47*'[1]Uniforme Apoio'!$BM$39+'Resumo Geral apoio imposto cl'!DA47*'[1]Uniforme Apoio'!$BM$40</f>
        <v>424.15000000000003</v>
      </c>
      <c r="DY47" s="19"/>
      <c r="DZ47" s="19">
        <f>AP47*'[1]Equipamentos Jardinagem'!$H$7</f>
        <v>0</v>
      </c>
      <c r="EA47" s="19"/>
      <c r="EB47" s="19">
        <f t="shared" si="43"/>
        <v>424.15000000000003</v>
      </c>
      <c r="EC47" s="19">
        <f t="shared" si="44"/>
        <v>1316.9126375727274</v>
      </c>
      <c r="ED47" s="19">
        <f t="shared" si="19"/>
        <v>98.768447817954538</v>
      </c>
      <c r="EE47" s="19">
        <f t="shared" si="20"/>
        <v>65.845631878636354</v>
      </c>
      <c r="EF47" s="19">
        <f t="shared" si="21"/>
        <v>13.169126375727272</v>
      </c>
      <c r="EG47" s="19">
        <f t="shared" si="22"/>
        <v>164.61407969659092</v>
      </c>
      <c r="EH47" s="19">
        <f t="shared" si="23"/>
        <v>526.76505502909083</v>
      </c>
      <c r="EI47" s="19">
        <f t="shared" si="24"/>
        <v>197.53689563590908</v>
      </c>
      <c r="EJ47" s="19">
        <f t="shared" si="25"/>
        <v>39.507379127181814</v>
      </c>
      <c r="EK47" s="19">
        <f t="shared" si="45"/>
        <v>2423.1192531338179</v>
      </c>
      <c r="EL47" s="19">
        <f t="shared" si="46"/>
        <v>548.49411354904089</v>
      </c>
      <c r="EM47" s="19">
        <f t="shared" si="47"/>
        <v>183.05085662260907</v>
      </c>
      <c r="EN47" s="19">
        <f t="shared" si="48"/>
        <v>269.30863438362269</v>
      </c>
      <c r="EO47" s="19">
        <f t="shared" si="49"/>
        <v>1000.8536045552727</v>
      </c>
      <c r="EP47" s="19">
        <f t="shared" si="50"/>
        <v>8.5599321442227261</v>
      </c>
      <c r="EQ47" s="19">
        <f t="shared" si="51"/>
        <v>3.292281593931818</v>
      </c>
      <c r="ER47" s="19">
        <f t="shared" si="52"/>
        <v>11.852213738154544</v>
      </c>
      <c r="ES47" s="19">
        <f t="shared" si="53"/>
        <v>49.384223908977269</v>
      </c>
      <c r="ET47" s="19">
        <f t="shared" si="54"/>
        <v>3.9507379127181812</v>
      </c>
      <c r="EU47" s="19">
        <f t="shared" si="55"/>
        <v>1.9753689563590906</v>
      </c>
      <c r="EV47" s="19">
        <f t="shared" si="56"/>
        <v>23.045971157522725</v>
      </c>
      <c r="EW47" s="19">
        <f t="shared" si="57"/>
        <v>8.5599321442227261</v>
      </c>
      <c r="EX47" s="19">
        <f t="shared" si="58"/>
        <v>283.13621707813633</v>
      </c>
      <c r="EY47" s="19">
        <f t="shared" si="59"/>
        <v>11.193757419368181</v>
      </c>
      <c r="EZ47" s="19">
        <f t="shared" si="60"/>
        <v>381.24620857730451</v>
      </c>
      <c r="FA47" s="19">
        <f t="shared" si="61"/>
        <v>548.49411354904089</v>
      </c>
      <c r="FB47" s="19">
        <f t="shared" si="62"/>
        <v>91.525428311304537</v>
      </c>
      <c r="FC47" s="19">
        <f t="shared" si="63"/>
        <v>55.310330778054535</v>
      </c>
      <c r="FD47" s="19">
        <f t="shared" si="64"/>
        <v>21.729058519949998</v>
      </c>
      <c r="FE47" s="19">
        <f t="shared" si="65"/>
        <v>0</v>
      </c>
      <c r="FF47" s="19">
        <f t="shared" si="66"/>
        <v>264.04098383333178</v>
      </c>
      <c r="FG47" s="19">
        <f t="shared" si="67"/>
        <v>981.09991499168166</v>
      </c>
      <c r="FH47" s="19">
        <f t="shared" si="26"/>
        <v>4798.1711949962319</v>
      </c>
      <c r="FI47" s="19">
        <f t="shared" si="27"/>
        <v>13738.556182859867</v>
      </c>
      <c r="FJ47" s="19">
        <f t="shared" si="68"/>
        <v>1031.3500000000001</v>
      </c>
      <c r="FK47" s="144">
        <f t="shared" si="84"/>
        <v>3</v>
      </c>
      <c r="FL47" s="144">
        <f t="shared" si="29"/>
        <v>12.25</v>
      </c>
      <c r="FM47" s="20">
        <f t="shared" si="30"/>
        <v>3.4188034188034218</v>
      </c>
      <c r="FN47" s="19">
        <f t="shared" si="69"/>
        <v>529.87029684991046</v>
      </c>
      <c r="FO47" s="20">
        <f t="shared" si="31"/>
        <v>8.6609686609686669</v>
      </c>
      <c r="FP47" s="19">
        <f t="shared" si="70"/>
        <v>1342.3380853531064</v>
      </c>
      <c r="FQ47" s="20">
        <f t="shared" si="32"/>
        <v>1.8803418803418819</v>
      </c>
      <c r="FR47" s="19">
        <f t="shared" si="71"/>
        <v>291.42866326745076</v>
      </c>
      <c r="FS47" s="19">
        <f t="shared" si="72"/>
        <v>728.8</v>
      </c>
      <c r="FT47" s="19">
        <f t="shared" si="73"/>
        <v>3923.7870454704671</v>
      </c>
      <c r="FU47" s="145">
        <f t="shared" si="74"/>
        <v>17662.343228330334</v>
      </c>
    </row>
    <row r="48" spans="1:177" ht="15" customHeight="1">
      <c r="A48" s="184" t="str">
        <f>[1]CCT!D55</f>
        <v>CCT Rodoviários de Belo Horizonte e RMBH + SEAC-MG</v>
      </c>
      <c r="B48" s="147" t="str">
        <f>[1]CCT!C55</f>
        <v>Nova Lima</v>
      </c>
      <c r="C48" s="141"/>
      <c r="D48" s="151"/>
      <c r="E48" s="17">
        <f t="shared" si="0"/>
        <v>0</v>
      </c>
      <c r="F48" s="18"/>
      <c r="G48" s="151"/>
      <c r="H48" s="17">
        <f t="shared" si="33"/>
        <v>0</v>
      </c>
      <c r="I48" s="18"/>
      <c r="J48" s="151"/>
      <c r="K48" s="17">
        <f t="shared" si="34"/>
        <v>0</v>
      </c>
      <c r="L48" s="17"/>
      <c r="M48" s="17"/>
      <c r="N48" s="17"/>
      <c r="O48" s="17"/>
      <c r="P48" s="17"/>
      <c r="Q48" s="17"/>
      <c r="R48" s="17"/>
      <c r="S48" s="17"/>
      <c r="T48" s="17"/>
      <c r="U48" s="18"/>
      <c r="V48" s="151"/>
      <c r="W48" s="17">
        <f t="shared" si="1"/>
        <v>0</v>
      </c>
      <c r="X48" s="18"/>
      <c r="Y48" s="151"/>
      <c r="Z48" s="17">
        <f t="shared" si="2"/>
        <v>0</v>
      </c>
      <c r="AA48" s="17"/>
      <c r="AB48" s="17"/>
      <c r="AC48" s="17"/>
      <c r="AD48" s="17"/>
      <c r="AE48" s="17"/>
      <c r="AF48" s="17"/>
      <c r="AG48" s="18"/>
      <c r="AH48" s="17"/>
      <c r="AI48" s="17">
        <f t="shared" si="3"/>
        <v>0</v>
      </c>
      <c r="AJ48" s="17"/>
      <c r="AK48" s="17"/>
      <c r="AL48" s="17"/>
      <c r="AM48" s="18"/>
      <c r="AN48" s="151"/>
      <c r="AO48" s="17">
        <f t="shared" si="4"/>
        <v>0</v>
      </c>
      <c r="AP48" s="17"/>
      <c r="AQ48" s="17"/>
      <c r="AR48" s="17"/>
      <c r="AS48" s="17"/>
      <c r="AT48" s="17"/>
      <c r="AU48" s="17"/>
      <c r="AV48" s="152"/>
      <c r="AW48" s="151"/>
      <c r="AX48" s="17">
        <f t="shared" si="5"/>
        <v>0</v>
      </c>
      <c r="AY48" s="17"/>
      <c r="AZ48" s="17"/>
      <c r="BA48" s="17"/>
      <c r="BB48" s="141">
        <f>[1]CCT!AN55</f>
        <v>1</v>
      </c>
      <c r="BC48" s="17">
        <f>[1]CCT!AM55</f>
        <v>2507.27</v>
      </c>
      <c r="BD48" s="17">
        <f t="shared" si="85"/>
        <v>2507.27</v>
      </c>
      <c r="BE48" s="152"/>
      <c r="BF48" s="151"/>
      <c r="BG48" s="17">
        <f t="shared" si="6"/>
        <v>0</v>
      </c>
      <c r="BH48" s="17"/>
      <c r="BI48" s="17"/>
      <c r="BJ48" s="17"/>
      <c r="BK48" s="17"/>
      <c r="BL48" s="17"/>
      <c r="BM48" s="17"/>
      <c r="BN48" s="18"/>
      <c r="BO48" s="17"/>
      <c r="BP48" s="17">
        <f t="shared" si="7"/>
        <v>0</v>
      </c>
      <c r="BQ48" s="18"/>
      <c r="BR48" s="17"/>
      <c r="BS48" s="17">
        <f t="shared" si="8"/>
        <v>0</v>
      </c>
      <c r="BT48" s="18"/>
      <c r="BU48" s="17"/>
      <c r="BV48" s="17">
        <f t="shared" si="9"/>
        <v>0</v>
      </c>
      <c r="BW48" s="18"/>
      <c r="BX48" s="17"/>
      <c r="BY48" s="17">
        <f t="shared" si="10"/>
        <v>0</v>
      </c>
      <c r="BZ48" s="153"/>
      <c r="CA48" s="151"/>
      <c r="CB48" s="17">
        <f t="shared" si="86"/>
        <v>0</v>
      </c>
      <c r="CC48" s="17"/>
      <c r="CD48" s="17"/>
      <c r="CE48" s="17"/>
      <c r="CF48" s="152"/>
      <c r="CG48" s="151"/>
      <c r="CH48" s="17">
        <f t="shared" si="12"/>
        <v>0</v>
      </c>
      <c r="CI48" s="17"/>
      <c r="CJ48" s="17"/>
      <c r="CK48" s="17"/>
      <c r="CL48" s="152"/>
      <c r="CM48" s="151"/>
      <c r="CN48" s="17">
        <f t="shared" si="13"/>
        <v>0</v>
      </c>
      <c r="CO48" s="17"/>
      <c r="CP48" s="17"/>
      <c r="CQ48" s="17"/>
      <c r="CR48" s="17"/>
      <c r="CS48" s="17"/>
      <c r="CT48" s="17">
        <f t="shared" si="77"/>
        <v>0</v>
      </c>
      <c r="CU48" s="17"/>
      <c r="CV48" s="17"/>
      <c r="CW48" s="17"/>
      <c r="CX48" s="17"/>
      <c r="CY48" s="17"/>
      <c r="CZ48" s="17"/>
      <c r="DA48" s="152"/>
      <c r="DB48" s="151"/>
      <c r="DC48" s="17">
        <f t="shared" si="14"/>
        <v>0</v>
      </c>
      <c r="DD48" s="143">
        <f t="shared" si="36"/>
        <v>1</v>
      </c>
      <c r="DE48" s="19">
        <f t="shared" si="37"/>
        <v>2507.27</v>
      </c>
      <c r="DF48" s="19"/>
      <c r="DG48" s="19"/>
      <c r="DH48" s="19">
        <f t="shared" si="15"/>
        <v>0</v>
      </c>
      <c r="DI48" s="19"/>
      <c r="DJ48" s="19">
        <f t="shared" si="38"/>
        <v>0</v>
      </c>
      <c r="DK48" s="19">
        <f t="shared" si="39"/>
        <v>0</v>
      </c>
      <c r="DL48" s="19"/>
      <c r="DM48" s="19">
        <f t="shared" si="40"/>
        <v>2507.27</v>
      </c>
      <c r="DN48" s="19"/>
      <c r="DO48" s="19">
        <f t="shared" si="80"/>
        <v>279</v>
      </c>
      <c r="DP48" s="19">
        <f t="shared" si="81"/>
        <v>0</v>
      </c>
      <c r="DQ48" s="19"/>
      <c r="DR48" s="19">
        <f t="shared" si="41"/>
        <v>3.12</v>
      </c>
      <c r="DS48" s="19">
        <f>VLOOKUP('Resumo Geral apoio imposto cl'!A48,PARAMETROAPOIO,2,FALSE)*DD48</f>
        <v>0</v>
      </c>
      <c r="DT48" s="19">
        <f t="shared" si="82"/>
        <v>0</v>
      </c>
      <c r="DU48" s="19">
        <f t="shared" si="83"/>
        <v>0</v>
      </c>
      <c r="DV48" s="19">
        <f>BB48*[1]Parâmetro!$E$147</f>
        <v>247.42</v>
      </c>
      <c r="DW48" s="19">
        <f t="shared" si="42"/>
        <v>529.54</v>
      </c>
      <c r="DX48" s="19">
        <f>C48*'[1]Uniforme Apoio'!$BM$9+'Resumo Geral apoio imposto cl'!F48*'[1]Uniforme Apoio'!$BM$10+'Resumo Geral apoio imposto cl'!I48*'[1]Uniforme Apoio'!$BM$11+'Resumo Geral apoio imposto cl'!L48*'[1]Uniforme Apoio'!$BM$12+'Resumo Geral apoio imposto cl'!O48*'[1]Uniforme Apoio'!$BM$13+'Resumo Geral apoio imposto cl'!R48*'[1]Uniforme Apoio'!$BM$14+'Resumo Geral apoio imposto cl'!U48*'[1]Uniforme Apoio'!$BM$15+'Resumo Geral apoio imposto cl'!X48*'[1]Uniforme Apoio'!$BM$17+AA48*'[1]Uniforme Apoio'!$BM$16+'Resumo Geral apoio imposto cl'!AD48*'[1]Uniforme Apoio'!$BM$18+'Resumo Geral apoio imposto cl'!AG48*'[1]Uniforme Apoio'!$BM$19+'Resumo Geral apoio imposto cl'!AJ48*'[1]Uniforme Apoio'!$BM$20+'Resumo Geral apoio imposto cl'!AM48*'[1]Uniforme Apoio'!$BM$21+'Resumo Geral apoio imposto cl'!AP48*'[1]Uniforme Apoio'!$BM$22+'Resumo Geral apoio imposto cl'!AS48*'[1]Uniforme Apoio'!$BM$23+'Resumo Geral apoio imposto cl'!AV48*'[1]Uniforme Apoio'!$BM$24+'Resumo Geral apoio imposto cl'!AY48*'[1]Uniforme Apoio'!$BM$25+'Resumo Geral apoio imposto cl'!BB48*'[1]Uniforme Apoio'!$BM$26+BE48*'[1]Uniforme Apoio'!$BM$27+'Resumo Geral apoio imposto cl'!BH48*'[1]Uniforme Apoio'!$BM$28+'Resumo Geral apoio imposto cl'!BK48*'[1]Uniforme Apoio'!$BM$29+'Resumo Geral apoio imposto cl'!BN48*'[1]Uniforme Apoio'!$BM$30+'Resumo Geral apoio imposto cl'!BQ48*'[1]Uniforme Apoio'!$BM$30+'Resumo Geral apoio imposto cl'!BT48*'[1]Uniforme Apoio'!$BM$30+'Resumo Geral apoio imposto cl'!BW48*'[1]Uniforme Apoio'!$BM$31+'Resumo Geral apoio imposto cl'!BZ48*'[1]Uniforme Apoio'!$BM$31+'Resumo Geral apoio imposto cl'!CC48*'[1]Uniforme Apoio'!$BM$32+'Resumo Geral apoio imposto cl'!CF48*'[1]Uniforme Apoio'!$BM$33+'Resumo Geral apoio imposto cl'!CI48*'[1]Uniforme Apoio'!$BM$34+'Resumo Geral apoio imposto cl'!CL48*'[1]Uniforme Apoio'!$BM$35+'Resumo Geral apoio imposto cl'!CO48*'[1]Uniforme Apoio'!$BM$36+'Resumo Geral apoio imposto cl'!CR48*'[1]Uniforme Apoio'!$BM$37+'Resumo Geral apoio imposto cl'!CU48*'[1]Uniforme Apoio'!$BM$38+'Resumo Geral apoio imposto cl'!CX48*'[1]Uniforme Apoio'!$BM$39+'Resumo Geral apoio imposto cl'!DA48*'[1]Uniforme Apoio'!$BM$40</f>
        <v>103.18</v>
      </c>
      <c r="DY48" s="19"/>
      <c r="DZ48" s="19">
        <f>AP48*'[1]Equipamentos Jardinagem'!$H$7</f>
        <v>0</v>
      </c>
      <c r="EA48" s="19"/>
      <c r="EB48" s="19">
        <f t="shared" si="43"/>
        <v>103.18</v>
      </c>
      <c r="EC48" s="19">
        <f t="shared" si="44"/>
        <v>501.45400000000001</v>
      </c>
      <c r="ED48" s="19">
        <f t="shared" si="19"/>
        <v>37.609049999999996</v>
      </c>
      <c r="EE48" s="19">
        <f t="shared" si="20"/>
        <v>25.072700000000001</v>
      </c>
      <c r="EF48" s="19">
        <f t="shared" si="21"/>
        <v>5.0145400000000002</v>
      </c>
      <c r="EG48" s="19">
        <f t="shared" si="22"/>
        <v>62.681750000000001</v>
      </c>
      <c r="EH48" s="19">
        <f t="shared" si="23"/>
        <v>200.58160000000001</v>
      </c>
      <c r="EI48" s="19">
        <f t="shared" si="24"/>
        <v>75.218099999999993</v>
      </c>
      <c r="EJ48" s="19">
        <f t="shared" si="25"/>
        <v>15.043620000000001</v>
      </c>
      <c r="EK48" s="19">
        <f t="shared" si="45"/>
        <v>922.67536000000007</v>
      </c>
      <c r="EL48" s="19">
        <f t="shared" si="46"/>
        <v>208.855591</v>
      </c>
      <c r="EM48" s="19">
        <f t="shared" si="47"/>
        <v>69.702106000000001</v>
      </c>
      <c r="EN48" s="19">
        <f t="shared" si="48"/>
        <v>102.547343</v>
      </c>
      <c r="EO48" s="19">
        <f t="shared" si="49"/>
        <v>381.10504000000003</v>
      </c>
      <c r="EP48" s="19">
        <f t="shared" si="50"/>
        <v>3.2594509999999999</v>
      </c>
      <c r="EQ48" s="19">
        <f t="shared" si="51"/>
        <v>1.2536350000000001</v>
      </c>
      <c r="ER48" s="19">
        <f t="shared" si="52"/>
        <v>4.5130859999999995</v>
      </c>
      <c r="ES48" s="19">
        <f t="shared" si="53"/>
        <v>18.804524999999998</v>
      </c>
      <c r="ET48" s="19">
        <f t="shared" si="54"/>
        <v>1.5043619999999998</v>
      </c>
      <c r="EU48" s="19">
        <f t="shared" si="55"/>
        <v>0.75218099999999988</v>
      </c>
      <c r="EV48" s="19">
        <f t="shared" si="56"/>
        <v>8.7754449999999995</v>
      </c>
      <c r="EW48" s="19">
        <f t="shared" si="57"/>
        <v>3.2594509999999999</v>
      </c>
      <c r="EX48" s="19">
        <f t="shared" si="58"/>
        <v>107.81260999999999</v>
      </c>
      <c r="EY48" s="19">
        <f t="shared" si="59"/>
        <v>4.262359</v>
      </c>
      <c r="EZ48" s="19">
        <f t="shared" si="60"/>
        <v>145.17093299999999</v>
      </c>
      <c r="FA48" s="19">
        <f t="shared" si="61"/>
        <v>208.855591</v>
      </c>
      <c r="FB48" s="19">
        <f t="shared" si="62"/>
        <v>34.851053</v>
      </c>
      <c r="FC48" s="19">
        <f t="shared" si="63"/>
        <v>21.061067999999999</v>
      </c>
      <c r="FD48" s="19">
        <f t="shared" si="64"/>
        <v>8.2739910000000005</v>
      </c>
      <c r="FE48" s="19">
        <f t="shared" si="65"/>
        <v>0</v>
      </c>
      <c r="FF48" s="19">
        <f t="shared" si="66"/>
        <v>100.54152699999999</v>
      </c>
      <c r="FG48" s="19">
        <f t="shared" si="67"/>
        <v>373.58323000000001</v>
      </c>
      <c r="FH48" s="19">
        <f t="shared" si="26"/>
        <v>1827.0476489999999</v>
      </c>
      <c r="FI48" s="19">
        <f t="shared" si="27"/>
        <v>4967.0376489999999</v>
      </c>
      <c r="FJ48" s="19">
        <f t="shared" si="68"/>
        <v>206.27</v>
      </c>
      <c r="FK48" s="144">
        <f t="shared" si="84"/>
        <v>3</v>
      </c>
      <c r="FL48" s="144">
        <f t="shared" si="29"/>
        <v>12.25</v>
      </c>
      <c r="FM48" s="20">
        <f t="shared" si="30"/>
        <v>3.4188034188034218</v>
      </c>
      <c r="FN48" s="19">
        <f t="shared" si="69"/>
        <v>181.84846663247882</v>
      </c>
      <c r="FO48" s="20">
        <f t="shared" si="31"/>
        <v>8.6609686609686669</v>
      </c>
      <c r="FP48" s="19">
        <f t="shared" si="70"/>
        <v>460.68278213561291</v>
      </c>
      <c r="FQ48" s="20">
        <f t="shared" si="32"/>
        <v>1.8803418803418819</v>
      </c>
      <c r="FR48" s="19">
        <f t="shared" si="71"/>
        <v>100.01665664786334</v>
      </c>
      <c r="FS48" s="19">
        <f t="shared" si="72"/>
        <v>145.76</v>
      </c>
      <c r="FT48" s="19">
        <f t="shared" si="73"/>
        <v>1094.577905415955</v>
      </c>
      <c r="FU48" s="145">
        <f t="shared" si="74"/>
        <v>6061.6155544159546</v>
      </c>
    </row>
    <row r="49" spans="1:177" ht="15" customHeight="1">
      <c r="A49" s="146" t="str">
        <f>[1]CCT!D56</f>
        <v>Alto Paranaiba</v>
      </c>
      <c r="B49" s="147" t="str">
        <f>[1]CCT!C56</f>
        <v>Nova Ponte</v>
      </c>
      <c r="C49" s="141"/>
      <c r="D49" s="151"/>
      <c r="E49" s="17">
        <f>C49*D49</f>
        <v>0</v>
      </c>
      <c r="F49" s="18"/>
      <c r="G49" s="151"/>
      <c r="H49" s="17">
        <f>F49*G49</f>
        <v>0</v>
      </c>
      <c r="I49" s="18"/>
      <c r="J49" s="151"/>
      <c r="K49" s="17">
        <f>I49*J49</f>
        <v>0</v>
      </c>
      <c r="L49" s="17"/>
      <c r="M49" s="17"/>
      <c r="N49" s="17"/>
      <c r="O49" s="17"/>
      <c r="P49" s="17"/>
      <c r="Q49" s="17"/>
      <c r="R49" s="17"/>
      <c r="S49" s="17"/>
      <c r="T49" s="17"/>
      <c r="U49" s="18"/>
      <c r="V49" s="151"/>
      <c r="W49" s="17">
        <f>U49*V49</f>
        <v>0</v>
      </c>
      <c r="X49" s="18"/>
      <c r="Y49" s="151"/>
      <c r="Z49" s="17">
        <f>X49*Y49</f>
        <v>0</v>
      </c>
      <c r="AA49" s="17"/>
      <c r="AB49" s="17"/>
      <c r="AC49" s="17"/>
      <c r="AD49" s="17"/>
      <c r="AE49" s="17"/>
      <c r="AF49" s="17"/>
      <c r="AG49" s="18"/>
      <c r="AH49" s="17"/>
      <c r="AI49" s="17">
        <f>AG49*AH49</f>
        <v>0</v>
      </c>
      <c r="AJ49" s="17"/>
      <c r="AK49" s="17"/>
      <c r="AL49" s="17"/>
      <c r="AM49" s="18"/>
      <c r="AN49" s="151"/>
      <c r="AO49" s="17">
        <f>AM49*AN49</f>
        <v>0</v>
      </c>
      <c r="AP49" s="17"/>
      <c r="AQ49" s="17"/>
      <c r="AR49" s="17"/>
      <c r="AS49" s="17"/>
      <c r="AT49" s="17"/>
      <c r="AU49" s="17"/>
      <c r="AV49" s="152"/>
      <c r="AW49" s="151"/>
      <c r="AX49" s="17">
        <f>AV49*AW49</f>
        <v>0</v>
      </c>
      <c r="AY49" s="17"/>
      <c r="AZ49" s="17"/>
      <c r="BA49" s="17"/>
      <c r="BB49" s="141"/>
      <c r="BC49" s="17"/>
      <c r="BD49" s="17">
        <f t="shared" si="85"/>
        <v>0</v>
      </c>
      <c r="BE49" s="152"/>
      <c r="BF49" s="151"/>
      <c r="BG49" s="17">
        <f>BE49*BF49</f>
        <v>0</v>
      </c>
      <c r="BH49" s="17"/>
      <c r="BI49" s="17"/>
      <c r="BJ49" s="17"/>
      <c r="BK49" s="17"/>
      <c r="BL49" s="17"/>
      <c r="BM49" s="17"/>
      <c r="BN49" s="18">
        <f>[1]CCT!AV56</f>
        <v>1</v>
      </c>
      <c r="BO49" s="17">
        <f>[1]CCT!AU56</f>
        <v>1043.74</v>
      </c>
      <c r="BP49" s="17">
        <f>BN49*BO49</f>
        <v>1043.74</v>
      </c>
      <c r="BQ49" s="18"/>
      <c r="BR49" s="17"/>
      <c r="BS49" s="17">
        <f>BQ49*BR49</f>
        <v>0</v>
      </c>
      <c r="BT49" s="18"/>
      <c r="BU49" s="17"/>
      <c r="BV49" s="17">
        <f>BT49*BU49</f>
        <v>0</v>
      </c>
      <c r="BW49" s="18"/>
      <c r="BX49" s="17"/>
      <c r="BY49" s="17">
        <f>BW49*BX49</f>
        <v>0</v>
      </c>
      <c r="BZ49" s="153"/>
      <c r="CA49" s="151"/>
      <c r="CB49" s="17">
        <f t="shared" si="86"/>
        <v>0</v>
      </c>
      <c r="CC49" s="17"/>
      <c r="CD49" s="17"/>
      <c r="CE49" s="17"/>
      <c r="CF49" s="152"/>
      <c r="CG49" s="151"/>
      <c r="CH49" s="17">
        <f>CF49*CG49</f>
        <v>0</v>
      </c>
      <c r="CI49" s="17"/>
      <c r="CJ49" s="17"/>
      <c r="CK49" s="17"/>
      <c r="CL49" s="152"/>
      <c r="CM49" s="151"/>
      <c r="CN49" s="17">
        <f>CL49*CM49</f>
        <v>0</v>
      </c>
      <c r="CO49" s="17"/>
      <c r="CP49" s="17"/>
      <c r="CQ49" s="17"/>
      <c r="CR49" s="17"/>
      <c r="CS49" s="17"/>
      <c r="CT49" s="17">
        <f t="shared" si="77"/>
        <v>0</v>
      </c>
      <c r="CU49" s="17"/>
      <c r="CV49" s="17"/>
      <c r="CW49" s="17"/>
      <c r="CX49" s="17"/>
      <c r="CY49" s="17"/>
      <c r="CZ49" s="17"/>
      <c r="DA49" s="152"/>
      <c r="DB49" s="151"/>
      <c r="DC49" s="17">
        <f>DA49*DB49</f>
        <v>0</v>
      </c>
      <c r="DD49" s="143">
        <f t="shared" si="36"/>
        <v>1</v>
      </c>
      <c r="DE49" s="19">
        <f t="shared" si="37"/>
        <v>1043.74</v>
      </c>
      <c r="DF49" s="19"/>
      <c r="DG49" s="19"/>
      <c r="DH49" s="19">
        <f t="shared" si="15"/>
        <v>0</v>
      </c>
      <c r="DI49" s="19"/>
      <c r="DJ49" s="19">
        <f t="shared" si="38"/>
        <v>94.885454545454536</v>
      </c>
      <c r="DK49" s="19">
        <f t="shared" si="39"/>
        <v>0</v>
      </c>
      <c r="DL49" s="19"/>
      <c r="DM49" s="19">
        <f t="shared" si="40"/>
        <v>1138.6254545454544</v>
      </c>
      <c r="DN49" s="19"/>
      <c r="DO49" s="19">
        <f>(VLOOKUP(A49,PARAMETROAPOIO,6,FALSE))*DD49</f>
        <v>219.02</v>
      </c>
      <c r="DP49" s="19">
        <f t="shared" si="81"/>
        <v>61.375599999999999</v>
      </c>
      <c r="DQ49" s="19"/>
      <c r="DR49" s="19">
        <f t="shared" si="41"/>
        <v>3.12</v>
      </c>
      <c r="DS49" s="19">
        <f>VLOOKUP('Resumo Geral apoio imposto cl'!A49,PARAMETROAPOIO,2,FALSE)*DD49</f>
        <v>19.440000000000001</v>
      </c>
      <c r="DT49" s="19">
        <f t="shared" si="82"/>
        <v>0</v>
      </c>
      <c r="DU49" s="19">
        <f t="shared" si="83"/>
        <v>0</v>
      </c>
      <c r="DV49" s="19">
        <f>BB49*[1]Parâmetro!$E$147</f>
        <v>0</v>
      </c>
      <c r="DW49" s="19">
        <f t="shared" si="42"/>
        <v>302.9556</v>
      </c>
      <c r="DX49" s="19">
        <f>C49*'[1]Uniforme Apoio'!$BM$9+'Resumo Geral apoio imposto cl'!F49*'[1]Uniforme Apoio'!$BM$10+'Resumo Geral apoio imposto cl'!I49*'[1]Uniforme Apoio'!$BM$11+'Resumo Geral apoio imposto cl'!L49*'[1]Uniforme Apoio'!$BM$12+'Resumo Geral apoio imposto cl'!O49*'[1]Uniforme Apoio'!$BM$13+'Resumo Geral apoio imposto cl'!R49*'[1]Uniforme Apoio'!$BM$14+'Resumo Geral apoio imposto cl'!U49*'[1]Uniforme Apoio'!$BM$15+'Resumo Geral apoio imposto cl'!X49*'[1]Uniforme Apoio'!$BM$17+AA49*'[1]Uniforme Apoio'!$BM$16+'Resumo Geral apoio imposto cl'!AD49*'[1]Uniforme Apoio'!$BM$18+'Resumo Geral apoio imposto cl'!AG49*'[1]Uniforme Apoio'!$BM$19+'Resumo Geral apoio imposto cl'!AJ49*'[1]Uniforme Apoio'!$BM$20+'Resumo Geral apoio imposto cl'!AM49*'[1]Uniforme Apoio'!$BM$21+'Resumo Geral apoio imposto cl'!AP49*'[1]Uniforme Apoio'!$BM$22+'Resumo Geral apoio imposto cl'!AS49*'[1]Uniforme Apoio'!$BM$23+'Resumo Geral apoio imposto cl'!AV49*'[1]Uniforme Apoio'!$BM$24+'Resumo Geral apoio imposto cl'!AY49*'[1]Uniforme Apoio'!$BM$25+'Resumo Geral apoio imposto cl'!BB49*'[1]Uniforme Apoio'!$BM$26+BE49*'[1]Uniforme Apoio'!$BM$27+'Resumo Geral apoio imposto cl'!BH49*'[1]Uniforme Apoio'!$BM$28+'Resumo Geral apoio imposto cl'!BK49*'[1]Uniforme Apoio'!$BM$29+'Resumo Geral apoio imposto cl'!BN49*'[1]Uniforme Apoio'!$BM$30+'Resumo Geral apoio imposto cl'!BQ49*'[1]Uniforme Apoio'!$BM$30+'Resumo Geral apoio imposto cl'!BT49*'[1]Uniforme Apoio'!$BM$30+'Resumo Geral apoio imposto cl'!BW49*'[1]Uniforme Apoio'!$BM$31+'Resumo Geral apoio imposto cl'!BZ49*'[1]Uniforme Apoio'!$BM$31+'Resumo Geral apoio imposto cl'!CC49*'[1]Uniforme Apoio'!$BM$32+'Resumo Geral apoio imposto cl'!CF49*'[1]Uniforme Apoio'!$BM$33+'Resumo Geral apoio imposto cl'!CI49*'[1]Uniforme Apoio'!$BM$34+'Resumo Geral apoio imposto cl'!CL49*'[1]Uniforme Apoio'!$BM$35+'Resumo Geral apoio imposto cl'!CO49*'[1]Uniforme Apoio'!$BM$36+'Resumo Geral apoio imposto cl'!CR49*'[1]Uniforme Apoio'!$BM$37+'Resumo Geral apoio imposto cl'!CU49*'[1]Uniforme Apoio'!$BM$38+'Resumo Geral apoio imposto cl'!CX49*'[1]Uniforme Apoio'!$BM$39+'Resumo Geral apoio imposto cl'!DA49*'[1]Uniforme Apoio'!$BM$40</f>
        <v>85.68</v>
      </c>
      <c r="DY49" s="19"/>
      <c r="DZ49" s="19">
        <f>AP49*'[1]Equipamentos Jardinagem'!$H$7</f>
        <v>0</v>
      </c>
      <c r="EA49" s="19"/>
      <c r="EB49" s="19">
        <f t="shared" si="43"/>
        <v>85.68</v>
      </c>
      <c r="EC49" s="19">
        <f t="shared" si="44"/>
        <v>227.72509090909091</v>
      </c>
      <c r="ED49" s="19">
        <f t="shared" si="19"/>
        <v>17.079381818181815</v>
      </c>
      <c r="EE49" s="19">
        <f t="shared" si="20"/>
        <v>11.386254545454545</v>
      </c>
      <c r="EF49" s="19">
        <f t="shared" si="21"/>
        <v>2.2772509090909088</v>
      </c>
      <c r="EG49" s="19">
        <f t="shared" si="22"/>
        <v>28.465636363636364</v>
      </c>
      <c r="EH49" s="19">
        <f t="shared" si="23"/>
        <v>91.090036363636358</v>
      </c>
      <c r="EI49" s="19">
        <f t="shared" si="24"/>
        <v>34.158763636363631</v>
      </c>
      <c r="EJ49" s="19">
        <f t="shared" si="25"/>
        <v>6.8317527272727263</v>
      </c>
      <c r="EK49" s="19">
        <f t="shared" si="45"/>
        <v>419.01416727272721</v>
      </c>
      <c r="EL49" s="19">
        <f t="shared" si="46"/>
        <v>94.847500363636357</v>
      </c>
      <c r="EM49" s="19">
        <f t="shared" si="47"/>
        <v>31.653787636363631</v>
      </c>
      <c r="EN49" s="19">
        <f t="shared" si="48"/>
        <v>46.569781090909082</v>
      </c>
      <c r="EO49" s="19">
        <f t="shared" si="49"/>
        <v>173.07106909090908</v>
      </c>
      <c r="EP49" s="19">
        <f t="shared" si="50"/>
        <v>1.4802130909090907</v>
      </c>
      <c r="EQ49" s="19">
        <f t="shared" si="51"/>
        <v>0.56931272727272719</v>
      </c>
      <c r="ER49" s="19">
        <f t="shared" si="52"/>
        <v>2.0495258181818179</v>
      </c>
      <c r="ES49" s="19">
        <f t="shared" si="53"/>
        <v>8.5396909090909077</v>
      </c>
      <c r="ET49" s="19">
        <f t="shared" si="54"/>
        <v>0.68317527272727263</v>
      </c>
      <c r="EU49" s="19">
        <f t="shared" si="55"/>
        <v>0.34158763636363632</v>
      </c>
      <c r="EV49" s="19">
        <f t="shared" si="56"/>
        <v>3.9851890909090906</v>
      </c>
      <c r="EW49" s="19">
        <f t="shared" si="57"/>
        <v>1.4802130909090907</v>
      </c>
      <c r="EX49" s="19">
        <f t="shared" si="58"/>
        <v>48.960894545454536</v>
      </c>
      <c r="EY49" s="19">
        <f t="shared" si="59"/>
        <v>1.9356632727272725</v>
      </c>
      <c r="EZ49" s="19">
        <f t="shared" si="60"/>
        <v>65.9264138181818</v>
      </c>
      <c r="FA49" s="19">
        <f t="shared" si="61"/>
        <v>94.847500363636357</v>
      </c>
      <c r="FB49" s="19">
        <f t="shared" si="62"/>
        <v>15.826893818181816</v>
      </c>
      <c r="FC49" s="19">
        <f t="shared" si="63"/>
        <v>9.5644538181818159</v>
      </c>
      <c r="FD49" s="19">
        <f t="shared" si="64"/>
        <v>3.7574639999999997</v>
      </c>
      <c r="FE49" s="19">
        <f t="shared" si="65"/>
        <v>0</v>
      </c>
      <c r="FF49" s="19">
        <f t="shared" si="66"/>
        <v>45.658880727272717</v>
      </c>
      <c r="FG49" s="19">
        <f t="shared" si="67"/>
        <v>169.65519272727272</v>
      </c>
      <c r="FH49" s="19">
        <f t="shared" si="26"/>
        <v>829.71636872727265</v>
      </c>
      <c r="FI49" s="19">
        <f t="shared" si="27"/>
        <v>2356.9774232727273</v>
      </c>
      <c r="FJ49" s="19">
        <f t="shared" si="68"/>
        <v>206.27</v>
      </c>
      <c r="FK49" s="144">
        <f t="shared" si="84"/>
        <v>2</v>
      </c>
      <c r="FL49" s="144">
        <f t="shared" si="29"/>
        <v>11.25</v>
      </c>
      <c r="FM49" s="20">
        <f t="shared" si="30"/>
        <v>2.2535211267605644</v>
      </c>
      <c r="FN49" s="19">
        <f t="shared" si="69"/>
        <v>61.0480546089629</v>
      </c>
      <c r="FO49" s="20">
        <f t="shared" si="31"/>
        <v>8.5633802816901436</v>
      </c>
      <c r="FP49" s="19">
        <f t="shared" si="70"/>
        <v>231.982607514059</v>
      </c>
      <c r="FQ49" s="20">
        <f t="shared" si="32"/>
        <v>1.8591549295774654</v>
      </c>
      <c r="FR49" s="19">
        <f t="shared" si="71"/>
        <v>50.364645052394387</v>
      </c>
      <c r="FS49" s="19">
        <f t="shared" si="72"/>
        <v>145.76</v>
      </c>
      <c r="FT49" s="19">
        <f t="shared" si="73"/>
        <v>695.42530717541626</v>
      </c>
      <c r="FU49" s="145">
        <f t="shared" si="74"/>
        <v>3052.4027304481433</v>
      </c>
    </row>
    <row r="50" spans="1:177" ht="15" customHeight="1">
      <c r="A50" s="146" t="str">
        <f>[1]CCT!D57</f>
        <v>Região de Divinopolis</v>
      </c>
      <c r="B50" s="147" t="str">
        <f>[1]CCT!C57</f>
        <v>Oliveira</v>
      </c>
      <c r="C50" s="141"/>
      <c r="D50" s="151"/>
      <c r="E50" s="17">
        <f t="shared" si="0"/>
        <v>0</v>
      </c>
      <c r="F50" s="18"/>
      <c r="G50" s="151"/>
      <c r="H50" s="17">
        <f t="shared" si="33"/>
        <v>0</v>
      </c>
      <c r="I50" s="18"/>
      <c r="J50" s="151"/>
      <c r="K50" s="17">
        <f t="shared" si="34"/>
        <v>0</v>
      </c>
      <c r="L50" s="17"/>
      <c r="M50" s="17"/>
      <c r="N50" s="17"/>
      <c r="O50" s="17"/>
      <c r="P50" s="17"/>
      <c r="Q50" s="17"/>
      <c r="R50" s="17"/>
      <c r="S50" s="17"/>
      <c r="T50" s="17"/>
      <c r="U50" s="18"/>
      <c r="V50" s="151"/>
      <c r="W50" s="17">
        <f t="shared" si="1"/>
        <v>0</v>
      </c>
      <c r="X50" s="18"/>
      <c r="Y50" s="151"/>
      <c r="Z50" s="17">
        <f t="shared" si="2"/>
        <v>0</v>
      </c>
      <c r="AA50" s="17"/>
      <c r="AB50" s="17"/>
      <c r="AC50" s="17"/>
      <c r="AD50" s="17"/>
      <c r="AE50" s="17"/>
      <c r="AF50" s="17"/>
      <c r="AG50" s="18"/>
      <c r="AH50" s="17"/>
      <c r="AI50" s="17">
        <f t="shared" si="3"/>
        <v>0</v>
      </c>
      <c r="AJ50" s="17"/>
      <c r="AK50" s="17"/>
      <c r="AL50" s="17"/>
      <c r="AM50" s="18"/>
      <c r="AN50" s="151"/>
      <c r="AO50" s="17">
        <f t="shared" si="4"/>
        <v>0</v>
      </c>
      <c r="AP50" s="17"/>
      <c r="AQ50" s="17"/>
      <c r="AR50" s="17"/>
      <c r="AS50" s="17"/>
      <c r="AT50" s="17"/>
      <c r="AU50" s="17"/>
      <c r="AV50" s="152"/>
      <c r="AW50" s="151"/>
      <c r="AX50" s="17">
        <f t="shared" si="5"/>
        <v>0</v>
      </c>
      <c r="AY50" s="17"/>
      <c r="AZ50" s="17"/>
      <c r="BA50" s="17"/>
      <c r="BB50" s="141"/>
      <c r="BC50" s="17"/>
      <c r="BD50" s="17">
        <f t="shared" si="85"/>
        <v>0</v>
      </c>
      <c r="BE50" s="152"/>
      <c r="BF50" s="151"/>
      <c r="BG50" s="17">
        <f t="shared" si="6"/>
        <v>0</v>
      </c>
      <c r="BH50" s="17"/>
      <c r="BI50" s="17"/>
      <c r="BJ50" s="17"/>
      <c r="BK50" s="17"/>
      <c r="BL50" s="17"/>
      <c r="BM50" s="17"/>
      <c r="BN50" s="18"/>
      <c r="BO50" s="17"/>
      <c r="BP50" s="17">
        <f t="shared" si="7"/>
        <v>0</v>
      </c>
      <c r="BQ50" s="18"/>
      <c r="BR50" s="17"/>
      <c r="BS50" s="17">
        <f t="shared" si="8"/>
        <v>0</v>
      </c>
      <c r="BT50" s="18"/>
      <c r="BU50" s="17"/>
      <c r="BV50" s="17">
        <f t="shared" si="9"/>
        <v>0</v>
      </c>
      <c r="BW50" s="18"/>
      <c r="BX50" s="17"/>
      <c r="BY50" s="17">
        <f t="shared" si="10"/>
        <v>0</v>
      </c>
      <c r="BZ50" s="153">
        <f>[1]CCT!BD57</f>
        <v>1</v>
      </c>
      <c r="CA50" s="151">
        <f>[1]CCT!BC57</f>
        <v>1231.31</v>
      </c>
      <c r="CB50" s="17">
        <f t="shared" si="86"/>
        <v>1231.31</v>
      </c>
      <c r="CC50" s="17"/>
      <c r="CD50" s="17"/>
      <c r="CE50" s="17"/>
      <c r="CF50" s="152"/>
      <c r="CG50" s="151"/>
      <c r="CH50" s="17">
        <f t="shared" si="12"/>
        <v>0</v>
      </c>
      <c r="CI50" s="17"/>
      <c r="CJ50" s="17"/>
      <c r="CK50" s="17"/>
      <c r="CL50" s="152"/>
      <c r="CM50" s="151"/>
      <c r="CN50" s="17">
        <f t="shared" si="13"/>
        <v>0</v>
      </c>
      <c r="CO50" s="17"/>
      <c r="CP50" s="17"/>
      <c r="CQ50" s="17"/>
      <c r="CR50" s="17"/>
      <c r="CS50" s="17"/>
      <c r="CT50" s="17">
        <f t="shared" si="77"/>
        <v>0</v>
      </c>
      <c r="CU50" s="17"/>
      <c r="CV50" s="17"/>
      <c r="CW50" s="17"/>
      <c r="CX50" s="17"/>
      <c r="CY50" s="17"/>
      <c r="CZ50" s="17"/>
      <c r="DA50" s="152"/>
      <c r="DB50" s="151"/>
      <c r="DC50" s="17">
        <f t="shared" si="14"/>
        <v>0</v>
      </c>
      <c r="DD50" s="143">
        <f t="shared" si="36"/>
        <v>1</v>
      </c>
      <c r="DE50" s="19">
        <f t="shared" si="37"/>
        <v>1231.31</v>
      </c>
      <c r="DF50" s="19"/>
      <c r="DG50" s="19"/>
      <c r="DH50" s="19">
        <f t="shared" si="15"/>
        <v>0</v>
      </c>
      <c r="DI50" s="19"/>
      <c r="DJ50" s="19">
        <f t="shared" si="38"/>
        <v>0</v>
      </c>
      <c r="DK50" s="19">
        <f t="shared" si="39"/>
        <v>0</v>
      </c>
      <c r="DL50" s="19"/>
      <c r="DM50" s="19">
        <f t="shared" si="40"/>
        <v>1231.31</v>
      </c>
      <c r="DN50" s="19"/>
      <c r="DO50" s="19">
        <f t="shared" ref="DO50:DO74" si="87">(VLOOKUP(A50,PARAMETROAPOIO,6,FALSE)*20-1)*DD50</f>
        <v>279</v>
      </c>
      <c r="DP50" s="19">
        <f t="shared" si="81"/>
        <v>50.121400000000008</v>
      </c>
      <c r="DQ50" s="19"/>
      <c r="DR50" s="19">
        <f t="shared" si="41"/>
        <v>3.12</v>
      </c>
      <c r="DS50" s="19">
        <f>VLOOKUP('Resumo Geral apoio imposto cl'!A50,PARAMETROAPOIO,2,FALSE)*DD50</f>
        <v>28.19</v>
      </c>
      <c r="DT50" s="19">
        <f t="shared" si="82"/>
        <v>0</v>
      </c>
      <c r="DU50" s="19">
        <f t="shared" si="83"/>
        <v>0</v>
      </c>
      <c r="DV50" s="19">
        <f>BB50*[1]Parâmetro!$E$147</f>
        <v>0</v>
      </c>
      <c r="DW50" s="19">
        <f t="shared" si="42"/>
        <v>360.4314</v>
      </c>
      <c r="DX50" s="19">
        <f>C50*'[1]Uniforme Apoio'!$BM$9+'Resumo Geral apoio imposto cl'!F50*'[1]Uniforme Apoio'!$BM$10+'Resumo Geral apoio imposto cl'!I50*'[1]Uniforme Apoio'!$BM$11+'Resumo Geral apoio imposto cl'!L50*'[1]Uniforme Apoio'!$BM$12+'Resumo Geral apoio imposto cl'!O50*'[1]Uniforme Apoio'!$BM$13+'Resumo Geral apoio imposto cl'!R50*'[1]Uniforme Apoio'!$BM$14+'Resumo Geral apoio imposto cl'!U50*'[1]Uniforme Apoio'!$BM$15+'Resumo Geral apoio imposto cl'!X50*'[1]Uniforme Apoio'!$BM$17+AA50*'[1]Uniforme Apoio'!$BM$16+'Resumo Geral apoio imposto cl'!AD50*'[1]Uniforme Apoio'!$BM$18+'Resumo Geral apoio imposto cl'!AG50*'[1]Uniforme Apoio'!$BM$19+'Resumo Geral apoio imposto cl'!AJ50*'[1]Uniforme Apoio'!$BM$20+'Resumo Geral apoio imposto cl'!AM50*'[1]Uniforme Apoio'!$BM$21+'Resumo Geral apoio imposto cl'!AP50*'[1]Uniforme Apoio'!$BM$22+'Resumo Geral apoio imposto cl'!AS50*'[1]Uniforme Apoio'!$BM$23+'Resumo Geral apoio imposto cl'!AV50*'[1]Uniforme Apoio'!$BM$24+'Resumo Geral apoio imposto cl'!AY50*'[1]Uniforme Apoio'!$BM$25+'Resumo Geral apoio imposto cl'!BB50*'[1]Uniforme Apoio'!$BM$26+BE50*'[1]Uniforme Apoio'!$BM$27+'Resumo Geral apoio imposto cl'!BH50*'[1]Uniforme Apoio'!$BM$28+'Resumo Geral apoio imposto cl'!BK50*'[1]Uniforme Apoio'!$BM$29+'Resumo Geral apoio imposto cl'!BN50*'[1]Uniforme Apoio'!$BM$30+'Resumo Geral apoio imposto cl'!BQ50*'[1]Uniforme Apoio'!$BM$30+'Resumo Geral apoio imposto cl'!BT50*'[1]Uniforme Apoio'!$BM$30+'Resumo Geral apoio imposto cl'!BW50*'[1]Uniforme Apoio'!$BM$31+'Resumo Geral apoio imposto cl'!BZ50*'[1]Uniforme Apoio'!$BM$31+'Resumo Geral apoio imposto cl'!CC50*'[1]Uniforme Apoio'!$BM$32+'Resumo Geral apoio imposto cl'!CF50*'[1]Uniforme Apoio'!$BM$33+'Resumo Geral apoio imposto cl'!CI50*'[1]Uniforme Apoio'!$BM$34+'Resumo Geral apoio imposto cl'!CL50*'[1]Uniforme Apoio'!$BM$35+'Resumo Geral apoio imposto cl'!CO50*'[1]Uniforme Apoio'!$BM$36+'Resumo Geral apoio imposto cl'!CR50*'[1]Uniforme Apoio'!$BM$37+'Resumo Geral apoio imposto cl'!CU50*'[1]Uniforme Apoio'!$BM$38+'Resumo Geral apoio imposto cl'!CX50*'[1]Uniforme Apoio'!$BM$39+'Resumo Geral apoio imposto cl'!DA50*'[1]Uniforme Apoio'!$BM$40</f>
        <v>81.430000000000007</v>
      </c>
      <c r="DY50" s="19"/>
      <c r="DZ50" s="19">
        <f>AP50*'[1]Equipamentos Jardinagem'!$H$7</f>
        <v>0</v>
      </c>
      <c r="EA50" s="19"/>
      <c r="EB50" s="19">
        <f t="shared" si="43"/>
        <v>81.430000000000007</v>
      </c>
      <c r="EC50" s="19">
        <f t="shared" si="44"/>
        <v>246.262</v>
      </c>
      <c r="ED50" s="19">
        <f t="shared" si="19"/>
        <v>18.469649999999998</v>
      </c>
      <c r="EE50" s="19">
        <f t="shared" si="20"/>
        <v>12.3131</v>
      </c>
      <c r="EF50" s="19">
        <f t="shared" si="21"/>
        <v>2.4626199999999998</v>
      </c>
      <c r="EG50" s="19">
        <f t="shared" si="22"/>
        <v>30.78275</v>
      </c>
      <c r="EH50" s="19">
        <f t="shared" si="23"/>
        <v>98.504800000000003</v>
      </c>
      <c r="EI50" s="19">
        <f t="shared" si="24"/>
        <v>36.939299999999996</v>
      </c>
      <c r="EJ50" s="19">
        <f t="shared" si="25"/>
        <v>7.3878599999999999</v>
      </c>
      <c r="EK50" s="19">
        <f t="shared" si="45"/>
        <v>453.12208000000004</v>
      </c>
      <c r="EL50" s="19">
        <f t="shared" si="46"/>
        <v>102.568123</v>
      </c>
      <c r="EM50" s="19">
        <f t="shared" si="47"/>
        <v>34.230417999999993</v>
      </c>
      <c r="EN50" s="19">
        <f t="shared" si="48"/>
        <v>50.360578999999994</v>
      </c>
      <c r="EO50" s="19">
        <f t="shared" si="49"/>
        <v>187.15912</v>
      </c>
      <c r="EP50" s="19">
        <f t="shared" si="50"/>
        <v>1.6007029999999998</v>
      </c>
      <c r="EQ50" s="19">
        <f t="shared" si="51"/>
        <v>0.61565499999999995</v>
      </c>
      <c r="ER50" s="19">
        <f t="shared" si="52"/>
        <v>2.2163579999999996</v>
      </c>
      <c r="ES50" s="19">
        <f t="shared" si="53"/>
        <v>9.234824999999999</v>
      </c>
      <c r="ET50" s="19">
        <f t="shared" si="54"/>
        <v>0.73878599999999994</v>
      </c>
      <c r="EU50" s="19">
        <f t="shared" si="55"/>
        <v>0.36939299999999997</v>
      </c>
      <c r="EV50" s="19">
        <f t="shared" si="56"/>
        <v>4.3095850000000002</v>
      </c>
      <c r="EW50" s="19">
        <f t="shared" si="57"/>
        <v>1.6007029999999998</v>
      </c>
      <c r="EX50" s="19">
        <f t="shared" si="58"/>
        <v>52.946329999999996</v>
      </c>
      <c r="EY50" s="19">
        <f t="shared" si="59"/>
        <v>2.0932269999999997</v>
      </c>
      <c r="EZ50" s="19">
        <f t="shared" si="60"/>
        <v>71.29284899999999</v>
      </c>
      <c r="FA50" s="19">
        <f t="shared" si="61"/>
        <v>102.568123</v>
      </c>
      <c r="FB50" s="19">
        <f t="shared" si="62"/>
        <v>17.115208999999997</v>
      </c>
      <c r="FC50" s="19">
        <f t="shared" si="63"/>
        <v>10.343003999999999</v>
      </c>
      <c r="FD50" s="19">
        <f t="shared" si="64"/>
        <v>4.0633229999999996</v>
      </c>
      <c r="FE50" s="19">
        <f t="shared" si="65"/>
        <v>0</v>
      </c>
      <c r="FF50" s="19">
        <f t="shared" si="66"/>
        <v>49.375530999999995</v>
      </c>
      <c r="FG50" s="19">
        <f t="shared" si="67"/>
        <v>183.46518999999998</v>
      </c>
      <c r="FH50" s="19">
        <f t="shared" si="26"/>
        <v>897.25559699999997</v>
      </c>
      <c r="FI50" s="19">
        <f t="shared" si="27"/>
        <v>2570.426997</v>
      </c>
      <c r="FJ50" s="19">
        <f t="shared" si="68"/>
        <v>206.27</v>
      </c>
      <c r="FK50" s="144">
        <f t="shared" si="84"/>
        <v>3</v>
      </c>
      <c r="FL50" s="144">
        <f t="shared" si="29"/>
        <v>12.25</v>
      </c>
      <c r="FM50" s="20">
        <f t="shared" si="30"/>
        <v>3.4188034188034218</v>
      </c>
      <c r="FN50" s="19">
        <f t="shared" si="69"/>
        <v>99.913059726495817</v>
      </c>
      <c r="FO50" s="20">
        <f t="shared" si="31"/>
        <v>8.6609686609686669</v>
      </c>
      <c r="FP50" s="19">
        <f t="shared" si="70"/>
        <v>253.11308464045601</v>
      </c>
      <c r="FQ50" s="20">
        <f t="shared" si="32"/>
        <v>1.8803418803418819</v>
      </c>
      <c r="FR50" s="19">
        <f t="shared" si="71"/>
        <v>54.952182849572694</v>
      </c>
      <c r="FS50" s="19">
        <f t="shared" si="72"/>
        <v>145.76</v>
      </c>
      <c r="FT50" s="19">
        <f t="shared" si="73"/>
        <v>760.00832721652455</v>
      </c>
      <c r="FU50" s="145">
        <f t="shared" si="74"/>
        <v>3330.4353242165244</v>
      </c>
    </row>
    <row r="51" spans="1:177" ht="15" customHeight="1">
      <c r="A51" s="146" t="str">
        <f>[1]CCT!D58</f>
        <v>Região de Ouro Preto</v>
      </c>
      <c r="B51" s="147" t="str">
        <f>[1]CCT!C58</f>
        <v>Ouro Preto</v>
      </c>
      <c r="C51" s="141"/>
      <c r="D51" s="17"/>
      <c r="E51" s="17">
        <f t="shared" si="0"/>
        <v>0</v>
      </c>
      <c r="F51" s="18"/>
      <c r="G51" s="17"/>
      <c r="H51" s="17">
        <f t="shared" si="33"/>
        <v>0</v>
      </c>
      <c r="I51" s="18"/>
      <c r="J51" s="17"/>
      <c r="K51" s="17">
        <f t="shared" si="34"/>
        <v>0</v>
      </c>
      <c r="L51" s="17"/>
      <c r="M51" s="17"/>
      <c r="N51" s="17"/>
      <c r="O51" s="17"/>
      <c r="P51" s="17"/>
      <c r="Q51" s="17"/>
      <c r="R51" s="17"/>
      <c r="S51" s="17"/>
      <c r="T51" s="17"/>
      <c r="U51" s="18"/>
      <c r="V51" s="17"/>
      <c r="W51" s="17">
        <f t="shared" si="1"/>
        <v>0</v>
      </c>
      <c r="X51" s="18"/>
      <c r="Y51" s="17"/>
      <c r="Z51" s="17">
        <f t="shared" si="2"/>
        <v>0</v>
      </c>
      <c r="AA51" s="17"/>
      <c r="AB51" s="17"/>
      <c r="AC51" s="17"/>
      <c r="AD51" s="17"/>
      <c r="AE51" s="17"/>
      <c r="AF51" s="17"/>
      <c r="AG51" s="18"/>
      <c r="AH51" s="17"/>
      <c r="AI51" s="17">
        <f t="shared" si="3"/>
        <v>0</v>
      </c>
      <c r="AJ51" s="17"/>
      <c r="AK51" s="17"/>
      <c r="AL51" s="17"/>
      <c r="AM51" s="18"/>
      <c r="AN51" s="17"/>
      <c r="AO51" s="17">
        <f t="shared" si="4"/>
        <v>0</v>
      </c>
      <c r="AP51" s="17"/>
      <c r="AQ51" s="17"/>
      <c r="AR51" s="17"/>
      <c r="AS51" s="17"/>
      <c r="AT51" s="17"/>
      <c r="AU51" s="17"/>
      <c r="AV51" s="18"/>
      <c r="AW51" s="17"/>
      <c r="AX51" s="17">
        <f t="shared" si="5"/>
        <v>0</v>
      </c>
      <c r="AY51" s="17"/>
      <c r="AZ51" s="17"/>
      <c r="BA51" s="17"/>
      <c r="BB51" s="141"/>
      <c r="BC51" s="17"/>
      <c r="BD51" s="17">
        <f t="shared" si="85"/>
        <v>0</v>
      </c>
      <c r="BE51" s="18"/>
      <c r="BF51" s="17"/>
      <c r="BG51" s="17">
        <f t="shared" si="6"/>
        <v>0</v>
      </c>
      <c r="BH51" s="17"/>
      <c r="BI51" s="17"/>
      <c r="BJ51" s="17"/>
      <c r="BK51" s="17"/>
      <c r="BL51" s="17"/>
      <c r="BM51" s="17"/>
      <c r="BN51" s="18">
        <f>[1]CCT!AV58</f>
        <v>1</v>
      </c>
      <c r="BO51" s="17">
        <f>[1]CCT!AU58</f>
        <v>1043.74</v>
      </c>
      <c r="BP51" s="17">
        <f t="shared" si="7"/>
        <v>1043.74</v>
      </c>
      <c r="BQ51" s="18"/>
      <c r="BR51" s="17"/>
      <c r="BS51" s="17">
        <f t="shared" si="8"/>
        <v>0</v>
      </c>
      <c r="BT51" s="18"/>
      <c r="BU51" s="17"/>
      <c r="BV51" s="17">
        <f t="shared" si="9"/>
        <v>0</v>
      </c>
      <c r="BW51" s="18"/>
      <c r="BX51" s="17"/>
      <c r="BY51" s="17">
        <f t="shared" si="10"/>
        <v>0</v>
      </c>
      <c r="BZ51" s="142"/>
      <c r="CA51" s="17"/>
      <c r="CB51" s="17">
        <f t="shared" si="86"/>
        <v>0</v>
      </c>
      <c r="CC51" s="17"/>
      <c r="CD51" s="17"/>
      <c r="CE51" s="17"/>
      <c r="CF51" s="18"/>
      <c r="CG51" s="17"/>
      <c r="CH51" s="17">
        <f t="shared" si="12"/>
        <v>0</v>
      </c>
      <c r="CI51" s="17"/>
      <c r="CJ51" s="17"/>
      <c r="CK51" s="17"/>
      <c r="CL51" s="18"/>
      <c r="CM51" s="17"/>
      <c r="CN51" s="17">
        <f t="shared" si="13"/>
        <v>0</v>
      </c>
      <c r="CO51" s="17"/>
      <c r="CP51" s="17"/>
      <c r="CQ51" s="17"/>
      <c r="CR51" s="17"/>
      <c r="CS51" s="17"/>
      <c r="CT51" s="17">
        <f t="shared" si="77"/>
        <v>0</v>
      </c>
      <c r="CU51" s="17"/>
      <c r="CV51" s="17"/>
      <c r="CW51" s="17"/>
      <c r="CX51" s="17"/>
      <c r="CY51" s="17"/>
      <c r="CZ51" s="17"/>
      <c r="DA51" s="18"/>
      <c r="DB51" s="17"/>
      <c r="DC51" s="17">
        <f t="shared" si="14"/>
        <v>0</v>
      </c>
      <c r="DD51" s="143">
        <f t="shared" si="36"/>
        <v>1</v>
      </c>
      <c r="DE51" s="19">
        <f t="shared" si="37"/>
        <v>1043.74</v>
      </c>
      <c r="DF51" s="19"/>
      <c r="DG51" s="19"/>
      <c r="DH51" s="19">
        <f t="shared" si="15"/>
        <v>0</v>
      </c>
      <c r="DI51" s="19"/>
      <c r="DJ51" s="19">
        <f t="shared" si="38"/>
        <v>94.885454545454536</v>
      </c>
      <c r="DK51" s="19">
        <f t="shared" si="39"/>
        <v>0</v>
      </c>
      <c r="DL51" s="19"/>
      <c r="DM51" s="19">
        <f t="shared" si="40"/>
        <v>1138.6254545454544</v>
      </c>
      <c r="DN51" s="19"/>
      <c r="DO51" s="19">
        <f>(VLOOKUP(A51,PARAMETROAPOIO,6,FALSE)*20-1)*DD51</f>
        <v>279</v>
      </c>
      <c r="DP51" s="19">
        <f t="shared" si="81"/>
        <v>61.375599999999999</v>
      </c>
      <c r="DQ51" s="19"/>
      <c r="DR51" s="19">
        <f t="shared" si="41"/>
        <v>3.12</v>
      </c>
      <c r="DS51" s="19">
        <f>VLOOKUP('Resumo Geral apoio imposto cl'!A51,PARAMETROAPOIO,2,FALSE)*DD51</f>
        <v>28.19</v>
      </c>
      <c r="DT51" s="19">
        <f t="shared" si="82"/>
        <v>0</v>
      </c>
      <c r="DU51" s="19">
        <f t="shared" si="83"/>
        <v>0</v>
      </c>
      <c r="DV51" s="19">
        <f>BB51*[1]Parâmetro!$E$147</f>
        <v>0</v>
      </c>
      <c r="DW51" s="19">
        <f t="shared" si="42"/>
        <v>371.68560000000002</v>
      </c>
      <c r="DX51" s="19">
        <f>C51*'[1]Uniforme Apoio'!$BM$9+'Resumo Geral apoio imposto cl'!F51*'[1]Uniforme Apoio'!$BM$10+'Resumo Geral apoio imposto cl'!I51*'[1]Uniforme Apoio'!$BM$11+'Resumo Geral apoio imposto cl'!L51*'[1]Uniforme Apoio'!$BM$12+'Resumo Geral apoio imposto cl'!O51*'[1]Uniforme Apoio'!$BM$13+'Resumo Geral apoio imposto cl'!R51*'[1]Uniforme Apoio'!$BM$14+'Resumo Geral apoio imposto cl'!U51*'[1]Uniforme Apoio'!$BM$15+'Resumo Geral apoio imposto cl'!X51*'[1]Uniforme Apoio'!$BM$17+AA51*'[1]Uniforme Apoio'!$BM$16+'Resumo Geral apoio imposto cl'!AD51*'[1]Uniforme Apoio'!$BM$18+'Resumo Geral apoio imposto cl'!AG51*'[1]Uniforme Apoio'!$BM$19+'Resumo Geral apoio imposto cl'!AJ51*'[1]Uniforme Apoio'!$BM$20+'Resumo Geral apoio imposto cl'!AM51*'[1]Uniforme Apoio'!$BM$21+'Resumo Geral apoio imposto cl'!AP51*'[1]Uniforme Apoio'!$BM$22+'Resumo Geral apoio imposto cl'!AS51*'[1]Uniforme Apoio'!$BM$23+'Resumo Geral apoio imposto cl'!AV51*'[1]Uniforme Apoio'!$BM$24+'Resumo Geral apoio imposto cl'!AY51*'[1]Uniforme Apoio'!$BM$25+'Resumo Geral apoio imposto cl'!BB51*'[1]Uniforme Apoio'!$BM$26+BE51*'[1]Uniforme Apoio'!$BM$27+'Resumo Geral apoio imposto cl'!BH51*'[1]Uniforme Apoio'!$BM$28+'Resumo Geral apoio imposto cl'!BK51*'[1]Uniforme Apoio'!$BM$29+'Resumo Geral apoio imposto cl'!BN51*'[1]Uniforme Apoio'!$BM$30+'Resumo Geral apoio imposto cl'!BQ51*'[1]Uniforme Apoio'!$BM$30+'Resumo Geral apoio imposto cl'!BT51*'[1]Uniforme Apoio'!$BM$30+'Resumo Geral apoio imposto cl'!BW51*'[1]Uniforme Apoio'!$BM$31+'Resumo Geral apoio imposto cl'!BZ51*'[1]Uniforme Apoio'!$BM$31+'Resumo Geral apoio imposto cl'!CC51*'[1]Uniforme Apoio'!$BM$32+'Resumo Geral apoio imposto cl'!CF51*'[1]Uniforme Apoio'!$BM$33+'Resumo Geral apoio imposto cl'!CI51*'[1]Uniforme Apoio'!$BM$34+'Resumo Geral apoio imposto cl'!CL51*'[1]Uniforme Apoio'!$BM$35+'Resumo Geral apoio imposto cl'!CO51*'[1]Uniforme Apoio'!$BM$36+'Resumo Geral apoio imposto cl'!CR51*'[1]Uniforme Apoio'!$BM$37+'Resumo Geral apoio imposto cl'!CU51*'[1]Uniforme Apoio'!$BM$38+'Resumo Geral apoio imposto cl'!CX51*'[1]Uniforme Apoio'!$BM$39+'Resumo Geral apoio imposto cl'!DA51*'[1]Uniforme Apoio'!$BM$40</f>
        <v>85.68</v>
      </c>
      <c r="DY51" s="19"/>
      <c r="DZ51" s="19">
        <f>AP51*'[1]Equipamentos Jardinagem'!$H$7</f>
        <v>0</v>
      </c>
      <c r="EA51" s="19"/>
      <c r="EB51" s="19">
        <f t="shared" si="43"/>
        <v>85.68</v>
      </c>
      <c r="EC51" s="19">
        <f t="shared" si="44"/>
        <v>227.72509090909091</v>
      </c>
      <c r="ED51" s="19">
        <f t="shared" si="19"/>
        <v>17.079381818181815</v>
      </c>
      <c r="EE51" s="19">
        <f t="shared" si="20"/>
        <v>11.386254545454545</v>
      </c>
      <c r="EF51" s="19">
        <f t="shared" si="21"/>
        <v>2.2772509090909088</v>
      </c>
      <c r="EG51" s="19">
        <f t="shared" si="22"/>
        <v>28.465636363636364</v>
      </c>
      <c r="EH51" s="19">
        <f t="shared" si="23"/>
        <v>91.090036363636358</v>
      </c>
      <c r="EI51" s="19">
        <f t="shared" si="24"/>
        <v>34.158763636363631</v>
      </c>
      <c r="EJ51" s="19">
        <f t="shared" si="25"/>
        <v>6.8317527272727263</v>
      </c>
      <c r="EK51" s="19">
        <f t="shared" si="45"/>
        <v>419.01416727272721</v>
      </c>
      <c r="EL51" s="19">
        <f t="shared" si="46"/>
        <v>94.847500363636357</v>
      </c>
      <c r="EM51" s="19">
        <f t="shared" si="47"/>
        <v>31.653787636363631</v>
      </c>
      <c r="EN51" s="19">
        <f t="shared" si="48"/>
        <v>46.569781090909082</v>
      </c>
      <c r="EO51" s="19">
        <f t="shared" si="49"/>
        <v>173.07106909090908</v>
      </c>
      <c r="EP51" s="19">
        <f t="shared" si="50"/>
        <v>1.4802130909090907</v>
      </c>
      <c r="EQ51" s="19">
        <f t="shared" si="51"/>
        <v>0.56931272727272719</v>
      </c>
      <c r="ER51" s="19">
        <f t="shared" si="52"/>
        <v>2.0495258181818179</v>
      </c>
      <c r="ES51" s="19">
        <f t="shared" si="53"/>
        <v>8.5396909090909077</v>
      </c>
      <c r="ET51" s="19">
        <f t="shared" si="54"/>
        <v>0.68317527272727263</v>
      </c>
      <c r="EU51" s="19">
        <f t="shared" si="55"/>
        <v>0.34158763636363632</v>
      </c>
      <c r="EV51" s="19">
        <f t="shared" si="56"/>
        <v>3.9851890909090906</v>
      </c>
      <c r="EW51" s="19">
        <f t="shared" si="57"/>
        <v>1.4802130909090907</v>
      </c>
      <c r="EX51" s="19">
        <f t="shared" si="58"/>
        <v>48.960894545454536</v>
      </c>
      <c r="EY51" s="19">
        <f t="shared" si="59"/>
        <v>1.9356632727272725</v>
      </c>
      <c r="EZ51" s="19">
        <f t="shared" si="60"/>
        <v>65.9264138181818</v>
      </c>
      <c r="FA51" s="19">
        <f t="shared" si="61"/>
        <v>94.847500363636357</v>
      </c>
      <c r="FB51" s="19">
        <f t="shared" si="62"/>
        <v>15.826893818181816</v>
      </c>
      <c r="FC51" s="19">
        <f t="shared" si="63"/>
        <v>9.5644538181818159</v>
      </c>
      <c r="FD51" s="19">
        <f t="shared" si="64"/>
        <v>3.7574639999999997</v>
      </c>
      <c r="FE51" s="19">
        <f t="shared" si="65"/>
        <v>0</v>
      </c>
      <c r="FF51" s="19">
        <f t="shared" si="66"/>
        <v>45.658880727272717</v>
      </c>
      <c r="FG51" s="19">
        <f t="shared" si="67"/>
        <v>169.65519272727272</v>
      </c>
      <c r="FH51" s="19">
        <f t="shared" si="26"/>
        <v>829.71636872727265</v>
      </c>
      <c r="FI51" s="19">
        <f t="shared" si="27"/>
        <v>2425.7074232727273</v>
      </c>
      <c r="FJ51" s="19">
        <f t="shared" si="68"/>
        <v>206.27</v>
      </c>
      <c r="FK51" s="144">
        <f t="shared" si="84"/>
        <v>3</v>
      </c>
      <c r="FL51" s="144">
        <f t="shared" si="29"/>
        <v>12.25</v>
      </c>
      <c r="FM51" s="20">
        <f t="shared" si="30"/>
        <v>3.4188034188034218</v>
      </c>
      <c r="FN51" s="19">
        <f t="shared" si="69"/>
        <v>94.965381992230064</v>
      </c>
      <c r="FO51" s="20">
        <f t="shared" si="31"/>
        <v>8.6609686609686669</v>
      </c>
      <c r="FP51" s="19">
        <f t="shared" si="70"/>
        <v>240.57896771364943</v>
      </c>
      <c r="FQ51" s="20">
        <f t="shared" si="32"/>
        <v>1.8803418803418819</v>
      </c>
      <c r="FR51" s="19">
        <f t="shared" si="71"/>
        <v>52.23096009572653</v>
      </c>
      <c r="FS51" s="19">
        <f t="shared" si="72"/>
        <v>145.76</v>
      </c>
      <c r="FT51" s="19">
        <f t="shared" si="73"/>
        <v>739.80530980160609</v>
      </c>
      <c r="FU51" s="145">
        <f t="shared" si="74"/>
        <v>3165.5127330743335</v>
      </c>
    </row>
    <row r="52" spans="1:177" ht="15" customHeight="1">
      <c r="A52" s="149" t="str">
        <f>[1]CCT!D59</f>
        <v>Região de São Lourenço</v>
      </c>
      <c r="B52" s="150" t="str">
        <f>[1]CCT!C59</f>
        <v>Passos</v>
      </c>
      <c r="C52" s="141"/>
      <c r="D52" s="17"/>
      <c r="E52" s="17"/>
      <c r="F52" s="18"/>
      <c r="G52" s="17"/>
      <c r="H52" s="17"/>
      <c r="I52" s="18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8"/>
      <c r="V52" s="17"/>
      <c r="W52" s="17"/>
      <c r="X52" s="18"/>
      <c r="Y52" s="17"/>
      <c r="Z52" s="17"/>
      <c r="AA52" s="17"/>
      <c r="AB52" s="17"/>
      <c r="AC52" s="17"/>
      <c r="AD52" s="17"/>
      <c r="AE52" s="17"/>
      <c r="AF52" s="17"/>
      <c r="AG52" s="18"/>
      <c r="AH52" s="17"/>
      <c r="AI52" s="17"/>
      <c r="AJ52" s="17"/>
      <c r="AK52" s="17"/>
      <c r="AL52" s="17"/>
      <c r="AM52" s="18"/>
      <c r="AN52" s="17"/>
      <c r="AO52" s="17"/>
      <c r="AP52" s="17"/>
      <c r="AQ52" s="17"/>
      <c r="AR52" s="17"/>
      <c r="AS52" s="17"/>
      <c r="AT52" s="17"/>
      <c r="AU52" s="17"/>
      <c r="AV52" s="18"/>
      <c r="AW52" s="17"/>
      <c r="AX52" s="17"/>
      <c r="AY52" s="17"/>
      <c r="AZ52" s="17"/>
      <c r="BA52" s="17"/>
      <c r="BB52" s="141"/>
      <c r="BC52" s="17"/>
      <c r="BD52" s="17">
        <f t="shared" si="85"/>
        <v>0</v>
      </c>
      <c r="BE52" s="18"/>
      <c r="BF52" s="17"/>
      <c r="BG52" s="17"/>
      <c r="BH52" s="17"/>
      <c r="BI52" s="17"/>
      <c r="BJ52" s="17"/>
      <c r="BK52" s="17"/>
      <c r="BL52" s="17"/>
      <c r="BM52" s="17"/>
      <c r="BN52" s="18">
        <f>[1]CCT!AV59</f>
        <v>1</v>
      </c>
      <c r="BO52" s="17">
        <f>[1]CCT!AU59</f>
        <v>1043.74</v>
      </c>
      <c r="BP52" s="17">
        <f t="shared" si="7"/>
        <v>1043.74</v>
      </c>
      <c r="BQ52" s="18"/>
      <c r="BR52" s="17"/>
      <c r="BS52" s="17"/>
      <c r="BT52" s="18"/>
      <c r="BU52" s="17"/>
      <c r="BV52" s="17"/>
      <c r="BW52" s="18"/>
      <c r="BX52" s="17"/>
      <c r="BY52" s="17"/>
      <c r="BZ52" s="142">
        <f>[1]CCT!BD59</f>
        <v>1</v>
      </c>
      <c r="CA52" s="17">
        <f>[1]CCT!BC59</f>
        <v>1231.31</v>
      </c>
      <c r="CB52" s="17">
        <f t="shared" si="86"/>
        <v>1231.31</v>
      </c>
      <c r="CC52" s="17"/>
      <c r="CD52" s="17"/>
      <c r="CE52" s="17"/>
      <c r="CF52" s="18"/>
      <c r="CG52" s="17"/>
      <c r="CH52" s="17"/>
      <c r="CI52" s="17"/>
      <c r="CJ52" s="17"/>
      <c r="CK52" s="17"/>
      <c r="CL52" s="18"/>
      <c r="CM52" s="17"/>
      <c r="CN52" s="17"/>
      <c r="CO52" s="17"/>
      <c r="CP52" s="17"/>
      <c r="CQ52" s="17"/>
      <c r="CR52" s="17"/>
      <c r="CS52" s="17"/>
      <c r="CT52" s="17">
        <f t="shared" si="77"/>
        <v>0</v>
      </c>
      <c r="CU52" s="17"/>
      <c r="CV52" s="17"/>
      <c r="CW52" s="17"/>
      <c r="CX52" s="17"/>
      <c r="CY52" s="17"/>
      <c r="CZ52" s="17"/>
      <c r="DA52" s="18"/>
      <c r="DB52" s="17"/>
      <c r="DC52" s="17"/>
      <c r="DD52" s="143">
        <f t="shared" si="36"/>
        <v>2</v>
      </c>
      <c r="DE52" s="19">
        <f t="shared" si="37"/>
        <v>2275.0500000000002</v>
      </c>
      <c r="DF52" s="19"/>
      <c r="DG52" s="19"/>
      <c r="DH52" s="19">
        <f>(BU52/220)*20%*10.285*15.5*BT52</f>
        <v>0</v>
      </c>
      <c r="DI52" s="19"/>
      <c r="DJ52" s="19">
        <f t="shared" si="38"/>
        <v>94.885454545454536</v>
      </c>
      <c r="DK52" s="19">
        <f t="shared" si="39"/>
        <v>0</v>
      </c>
      <c r="DL52" s="19"/>
      <c r="DM52" s="19">
        <f t="shared" si="40"/>
        <v>2369.9354545454548</v>
      </c>
      <c r="DN52" s="19"/>
      <c r="DO52" s="19">
        <f t="shared" si="87"/>
        <v>558</v>
      </c>
      <c r="DP52" s="19">
        <f t="shared" si="81"/>
        <v>111.49699999999999</v>
      </c>
      <c r="DQ52" s="19"/>
      <c r="DR52" s="19">
        <f t="shared" si="41"/>
        <v>6.24</v>
      </c>
      <c r="DS52" s="19">
        <v>0</v>
      </c>
      <c r="DT52" s="19">
        <f t="shared" si="82"/>
        <v>0</v>
      </c>
      <c r="DU52" s="19">
        <f t="shared" si="83"/>
        <v>0</v>
      </c>
      <c r="DV52" s="19">
        <f>BB52*[1]Parâmetro!$E$147</f>
        <v>0</v>
      </c>
      <c r="DW52" s="19">
        <f t="shared" si="42"/>
        <v>675.73699999999997</v>
      </c>
      <c r="DX52" s="19">
        <f>C52*'[1]Uniforme Apoio'!$BM$9+'Resumo Geral apoio imposto cl'!F52*'[1]Uniforme Apoio'!$BM$10+'Resumo Geral apoio imposto cl'!I52*'[1]Uniforme Apoio'!$BM$11+'Resumo Geral apoio imposto cl'!L52*'[1]Uniforme Apoio'!$BM$12+'Resumo Geral apoio imposto cl'!O52*'[1]Uniforme Apoio'!$BM$13+'Resumo Geral apoio imposto cl'!R52*'[1]Uniforme Apoio'!$BM$14+'Resumo Geral apoio imposto cl'!U52*'[1]Uniforme Apoio'!$BM$15+'Resumo Geral apoio imposto cl'!X52*'[1]Uniforme Apoio'!$BM$17+AA52*'[1]Uniforme Apoio'!$BM$16+'Resumo Geral apoio imposto cl'!AD52*'[1]Uniforme Apoio'!$BM$18+'Resumo Geral apoio imposto cl'!AG52*'[1]Uniforme Apoio'!$BM$19+'Resumo Geral apoio imposto cl'!AJ52*'[1]Uniforme Apoio'!$BM$20+'Resumo Geral apoio imposto cl'!AM52*'[1]Uniforme Apoio'!$BM$21+'Resumo Geral apoio imposto cl'!AP52*'[1]Uniforme Apoio'!$BM$22+'Resumo Geral apoio imposto cl'!AS52*'[1]Uniforme Apoio'!$BM$23+'Resumo Geral apoio imposto cl'!AV52*'[1]Uniforme Apoio'!$BM$24+'Resumo Geral apoio imposto cl'!AY52*'[1]Uniforme Apoio'!$BM$25+'Resumo Geral apoio imposto cl'!BB52*'[1]Uniforme Apoio'!$BM$26+BE52*'[1]Uniforme Apoio'!$BM$27+'Resumo Geral apoio imposto cl'!BH52*'[1]Uniforme Apoio'!$BM$28+'Resumo Geral apoio imposto cl'!BK52*'[1]Uniforme Apoio'!$BM$29+'Resumo Geral apoio imposto cl'!BN52*'[1]Uniforme Apoio'!$BM$30+'Resumo Geral apoio imposto cl'!BQ52*'[1]Uniforme Apoio'!$BM$30+'Resumo Geral apoio imposto cl'!BT52*'[1]Uniforme Apoio'!$BM$30+'Resumo Geral apoio imposto cl'!BW52*'[1]Uniforme Apoio'!$BM$31+'Resumo Geral apoio imposto cl'!BZ52*'[1]Uniforme Apoio'!$BM$31+'Resumo Geral apoio imposto cl'!CC52*'[1]Uniforme Apoio'!$BM$32+'Resumo Geral apoio imposto cl'!CF52*'[1]Uniforme Apoio'!$BM$33+'Resumo Geral apoio imposto cl'!CI52*'[1]Uniforme Apoio'!$BM$34+'Resumo Geral apoio imposto cl'!CL52*'[1]Uniforme Apoio'!$BM$35+'Resumo Geral apoio imposto cl'!CO52*'[1]Uniforme Apoio'!$BM$36+'Resumo Geral apoio imposto cl'!CR52*'[1]Uniforme Apoio'!$BM$37+'Resumo Geral apoio imposto cl'!CU52*'[1]Uniforme Apoio'!$BM$38+'Resumo Geral apoio imposto cl'!CX52*'[1]Uniforme Apoio'!$BM$39+'Resumo Geral apoio imposto cl'!DA52*'[1]Uniforme Apoio'!$BM$40</f>
        <v>167.11</v>
      </c>
      <c r="DY52" s="19"/>
      <c r="DZ52" s="19">
        <f>AP52*'[1]Equipamentos Jardinagem'!$H$7</f>
        <v>0</v>
      </c>
      <c r="EA52" s="19"/>
      <c r="EB52" s="19">
        <f t="shared" si="43"/>
        <v>167.11</v>
      </c>
      <c r="EC52" s="19">
        <f t="shared" si="44"/>
        <v>473.98709090909097</v>
      </c>
      <c r="ED52" s="19">
        <f t="shared" si="19"/>
        <v>35.549031818181824</v>
      </c>
      <c r="EE52" s="19">
        <f t="shared" si="20"/>
        <v>23.69935454545455</v>
      </c>
      <c r="EF52" s="19">
        <f t="shared" si="21"/>
        <v>4.7398709090909099</v>
      </c>
      <c r="EG52" s="19">
        <f t="shared" si="22"/>
        <v>59.248386363636371</v>
      </c>
      <c r="EH52" s="19">
        <f t="shared" si="23"/>
        <v>189.5948363636364</v>
      </c>
      <c r="EI52" s="19">
        <f t="shared" si="24"/>
        <v>71.098063636363648</v>
      </c>
      <c r="EJ52" s="19">
        <f t="shared" si="25"/>
        <v>14.219612727272729</v>
      </c>
      <c r="EK52" s="19">
        <f t="shared" si="45"/>
        <v>872.13624727272747</v>
      </c>
      <c r="EL52" s="19">
        <f t="shared" si="46"/>
        <v>197.4156233636364</v>
      </c>
      <c r="EM52" s="19">
        <f t="shared" si="47"/>
        <v>65.884205636363646</v>
      </c>
      <c r="EN52" s="19">
        <f t="shared" si="48"/>
        <v>96.930360090909105</v>
      </c>
      <c r="EO52" s="19">
        <f t="shared" si="49"/>
        <v>360.23018909090916</v>
      </c>
      <c r="EP52" s="19">
        <f t="shared" si="50"/>
        <v>3.0809160909090911</v>
      </c>
      <c r="EQ52" s="19">
        <f t="shared" si="51"/>
        <v>1.1849677272727275</v>
      </c>
      <c r="ER52" s="19">
        <f t="shared" si="52"/>
        <v>4.2658838181818188</v>
      </c>
      <c r="ES52" s="19">
        <f t="shared" si="53"/>
        <v>17.774515909090912</v>
      </c>
      <c r="ET52" s="19">
        <f t="shared" si="54"/>
        <v>1.4219612727272728</v>
      </c>
      <c r="EU52" s="19">
        <f t="shared" si="55"/>
        <v>0.7109806363636364</v>
      </c>
      <c r="EV52" s="19">
        <f t="shared" si="56"/>
        <v>8.2947740909090921</v>
      </c>
      <c r="EW52" s="19">
        <f t="shared" si="57"/>
        <v>3.0809160909090911</v>
      </c>
      <c r="EX52" s="19">
        <f t="shared" si="58"/>
        <v>101.90722454545455</v>
      </c>
      <c r="EY52" s="19">
        <f t="shared" si="59"/>
        <v>4.0288902727272733</v>
      </c>
      <c r="EZ52" s="19">
        <f t="shared" si="60"/>
        <v>137.21926281818182</v>
      </c>
      <c r="FA52" s="19">
        <f t="shared" si="61"/>
        <v>197.4156233636364</v>
      </c>
      <c r="FB52" s="19">
        <f t="shared" si="62"/>
        <v>32.942102818181823</v>
      </c>
      <c r="FC52" s="19">
        <f t="shared" si="63"/>
        <v>19.907457818181818</v>
      </c>
      <c r="FD52" s="19">
        <f t="shared" si="64"/>
        <v>7.820787000000001</v>
      </c>
      <c r="FE52" s="19">
        <f t="shared" si="65"/>
        <v>0</v>
      </c>
      <c r="FF52" s="19">
        <f t="shared" si="66"/>
        <v>95.034411727272726</v>
      </c>
      <c r="FG52" s="19">
        <f t="shared" si="67"/>
        <v>353.12038272727284</v>
      </c>
      <c r="FH52" s="19">
        <f t="shared" si="26"/>
        <v>1726.9719657272731</v>
      </c>
      <c r="FI52" s="19">
        <f t="shared" si="27"/>
        <v>4939.7544202727277</v>
      </c>
      <c r="FJ52" s="19">
        <f t="shared" si="68"/>
        <v>412.54</v>
      </c>
      <c r="FK52" s="144">
        <f t="shared" si="84"/>
        <v>3</v>
      </c>
      <c r="FL52" s="144">
        <f t="shared" si="29"/>
        <v>12.25</v>
      </c>
      <c r="FM52" s="20">
        <f t="shared" si="30"/>
        <v>3.4188034188034218</v>
      </c>
      <c r="FN52" s="19">
        <f t="shared" si="69"/>
        <v>192.95092035120453</v>
      </c>
      <c r="FO52" s="20">
        <f t="shared" si="31"/>
        <v>8.6609686609686669</v>
      </c>
      <c r="FP52" s="19">
        <f t="shared" si="70"/>
        <v>488.80899822305133</v>
      </c>
      <c r="FQ52" s="20">
        <f t="shared" si="32"/>
        <v>1.8803418803418819</v>
      </c>
      <c r="FR52" s="19">
        <f t="shared" si="71"/>
        <v>106.12300619316248</v>
      </c>
      <c r="FS52" s="19">
        <f t="shared" si="72"/>
        <v>291.52</v>
      </c>
      <c r="FT52" s="19">
        <f t="shared" si="73"/>
        <v>1491.9429247674182</v>
      </c>
      <c r="FU52" s="145">
        <f t="shared" si="74"/>
        <v>6431.6973450401456</v>
      </c>
    </row>
    <row r="53" spans="1:177" ht="15" customHeight="1">
      <c r="A53" s="184" t="str">
        <f>[1]CCT!D60</f>
        <v>Rodoviários de Passos + SEAC-MG</v>
      </c>
      <c r="B53" s="147" t="str">
        <f>[1]CCT!C60</f>
        <v>Passos</v>
      </c>
      <c r="C53" s="141"/>
      <c r="D53" s="17"/>
      <c r="E53" s="17">
        <f t="shared" si="0"/>
        <v>0</v>
      </c>
      <c r="F53" s="18"/>
      <c r="G53" s="17"/>
      <c r="H53" s="17">
        <f t="shared" si="33"/>
        <v>0</v>
      </c>
      <c r="I53" s="18"/>
      <c r="J53" s="17"/>
      <c r="K53" s="17">
        <f t="shared" si="34"/>
        <v>0</v>
      </c>
      <c r="L53" s="17"/>
      <c r="M53" s="17"/>
      <c r="N53" s="17"/>
      <c r="O53" s="17"/>
      <c r="P53" s="17"/>
      <c r="Q53" s="17"/>
      <c r="R53" s="17"/>
      <c r="S53" s="17"/>
      <c r="T53" s="17"/>
      <c r="U53" s="18"/>
      <c r="V53" s="17"/>
      <c r="W53" s="17">
        <f t="shared" si="1"/>
        <v>0</v>
      </c>
      <c r="X53" s="18"/>
      <c r="Y53" s="17"/>
      <c r="Z53" s="17">
        <f t="shared" si="2"/>
        <v>0</v>
      </c>
      <c r="AA53" s="17"/>
      <c r="AB53" s="17"/>
      <c r="AC53" s="17"/>
      <c r="AD53" s="17"/>
      <c r="AE53" s="17"/>
      <c r="AF53" s="17"/>
      <c r="AG53" s="18"/>
      <c r="AH53" s="17"/>
      <c r="AI53" s="17">
        <f t="shared" si="3"/>
        <v>0</v>
      </c>
      <c r="AJ53" s="17"/>
      <c r="AK53" s="17"/>
      <c r="AL53" s="17"/>
      <c r="AM53" s="18"/>
      <c r="AN53" s="17"/>
      <c r="AO53" s="17">
        <f t="shared" si="4"/>
        <v>0</v>
      </c>
      <c r="AP53" s="17"/>
      <c r="AQ53" s="17"/>
      <c r="AR53" s="17"/>
      <c r="AS53" s="17"/>
      <c r="AT53" s="17"/>
      <c r="AU53" s="17"/>
      <c r="AV53" s="18"/>
      <c r="AW53" s="17"/>
      <c r="AX53" s="17">
        <f t="shared" si="5"/>
        <v>0</v>
      </c>
      <c r="AY53" s="17"/>
      <c r="AZ53" s="17"/>
      <c r="BA53" s="17"/>
      <c r="BB53" s="141">
        <f>[1]CCT!AN60</f>
        <v>1</v>
      </c>
      <c r="BC53" s="17">
        <f>[1]CCT!AM60</f>
        <v>2507.27</v>
      </c>
      <c r="BD53" s="17">
        <f t="shared" si="85"/>
        <v>2507.27</v>
      </c>
      <c r="BE53" s="18"/>
      <c r="BF53" s="17"/>
      <c r="BG53" s="17">
        <f t="shared" si="6"/>
        <v>0</v>
      </c>
      <c r="BH53" s="17"/>
      <c r="BI53" s="17"/>
      <c r="BJ53" s="17"/>
      <c r="BK53" s="17"/>
      <c r="BL53" s="17"/>
      <c r="BM53" s="17"/>
      <c r="BN53" s="18"/>
      <c r="BO53" s="17"/>
      <c r="BP53" s="17">
        <f t="shared" si="7"/>
        <v>0</v>
      </c>
      <c r="BQ53" s="18"/>
      <c r="BR53" s="17"/>
      <c r="BS53" s="17">
        <f t="shared" si="8"/>
        <v>0</v>
      </c>
      <c r="BT53" s="18"/>
      <c r="BU53" s="17"/>
      <c r="BV53" s="17">
        <f t="shared" si="9"/>
        <v>0</v>
      </c>
      <c r="BW53" s="18"/>
      <c r="BX53" s="17"/>
      <c r="BY53" s="17">
        <f t="shared" si="10"/>
        <v>0</v>
      </c>
      <c r="BZ53" s="142"/>
      <c r="CA53" s="17"/>
      <c r="CB53" s="17">
        <f t="shared" si="86"/>
        <v>0</v>
      </c>
      <c r="CC53" s="17"/>
      <c r="CD53" s="17"/>
      <c r="CE53" s="17"/>
      <c r="CF53" s="18"/>
      <c r="CG53" s="17"/>
      <c r="CH53" s="17">
        <f t="shared" si="12"/>
        <v>0</v>
      </c>
      <c r="CI53" s="17"/>
      <c r="CJ53" s="17"/>
      <c r="CK53" s="17"/>
      <c r="CL53" s="18"/>
      <c r="CM53" s="17"/>
      <c r="CN53" s="17">
        <f t="shared" si="13"/>
        <v>0</v>
      </c>
      <c r="CO53" s="17"/>
      <c r="CP53" s="17"/>
      <c r="CQ53" s="17"/>
      <c r="CR53" s="17"/>
      <c r="CS53" s="17"/>
      <c r="CT53" s="17">
        <f t="shared" si="77"/>
        <v>0</v>
      </c>
      <c r="CU53" s="17"/>
      <c r="CV53" s="17"/>
      <c r="CW53" s="17"/>
      <c r="CX53" s="17"/>
      <c r="CY53" s="17"/>
      <c r="CZ53" s="17"/>
      <c r="DA53" s="18"/>
      <c r="DB53" s="17"/>
      <c r="DC53" s="17">
        <f t="shared" si="14"/>
        <v>0</v>
      </c>
      <c r="DD53" s="143">
        <f t="shared" si="36"/>
        <v>1</v>
      </c>
      <c r="DE53" s="19">
        <f t="shared" si="37"/>
        <v>2507.27</v>
      </c>
      <c r="DF53" s="19"/>
      <c r="DG53" s="19"/>
      <c r="DH53" s="19">
        <f t="shared" si="15"/>
        <v>0</v>
      </c>
      <c r="DI53" s="19"/>
      <c r="DJ53" s="19">
        <f t="shared" si="38"/>
        <v>0</v>
      </c>
      <c r="DK53" s="19">
        <f t="shared" si="39"/>
        <v>0</v>
      </c>
      <c r="DL53" s="19"/>
      <c r="DM53" s="19">
        <f t="shared" si="40"/>
        <v>2507.27</v>
      </c>
      <c r="DN53" s="19"/>
      <c r="DO53" s="19">
        <f t="shared" si="87"/>
        <v>279</v>
      </c>
      <c r="DP53" s="19">
        <f t="shared" si="81"/>
        <v>0</v>
      </c>
      <c r="DQ53" s="19"/>
      <c r="DR53" s="19">
        <f t="shared" si="41"/>
        <v>3.12</v>
      </c>
      <c r="DS53" s="19">
        <f>VLOOKUP('Resumo Geral apoio imposto cl'!A53,PARAMETROAPOIO,2,FALSE)*DD53</f>
        <v>0</v>
      </c>
      <c r="DT53" s="19">
        <f t="shared" si="82"/>
        <v>0</v>
      </c>
      <c r="DU53" s="19">
        <f t="shared" si="83"/>
        <v>0</v>
      </c>
      <c r="DV53" s="19">
        <f>BB53*[1]Parâmetro!$E$147</f>
        <v>247.42</v>
      </c>
      <c r="DW53" s="19">
        <f t="shared" si="42"/>
        <v>529.54</v>
      </c>
      <c r="DX53" s="19">
        <f>C53*'[1]Uniforme Apoio'!$BM$9+'Resumo Geral apoio imposto cl'!F53*'[1]Uniforme Apoio'!$BM$10+'Resumo Geral apoio imposto cl'!I53*'[1]Uniforme Apoio'!$BM$11+'Resumo Geral apoio imposto cl'!L53*'[1]Uniforme Apoio'!$BM$12+'Resumo Geral apoio imposto cl'!O53*'[1]Uniforme Apoio'!$BM$13+'Resumo Geral apoio imposto cl'!R53*'[1]Uniforme Apoio'!$BM$14+'Resumo Geral apoio imposto cl'!U53*'[1]Uniforme Apoio'!$BM$15+'Resumo Geral apoio imposto cl'!X53*'[1]Uniforme Apoio'!$BM$17+AA53*'[1]Uniforme Apoio'!$BM$16+'Resumo Geral apoio imposto cl'!AD53*'[1]Uniforme Apoio'!$BM$18+'Resumo Geral apoio imposto cl'!AG53*'[1]Uniforme Apoio'!$BM$19+'Resumo Geral apoio imposto cl'!AJ53*'[1]Uniforme Apoio'!$BM$20+'Resumo Geral apoio imposto cl'!AM53*'[1]Uniforme Apoio'!$BM$21+'Resumo Geral apoio imposto cl'!AP53*'[1]Uniforme Apoio'!$BM$22+'Resumo Geral apoio imposto cl'!AS53*'[1]Uniforme Apoio'!$BM$23+'Resumo Geral apoio imposto cl'!AV53*'[1]Uniforme Apoio'!$BM$24+'Resumo Geral apoio imposto cl'!AY53*'[1]Uniforme Apoio'!$BM$25+'Resumo Geral apoio imposto cl'!BB53*'[1]Uniforme Apoio'!$BM$26+BE53*'[1]Uniforme Apoio'!$BM$27+'Resumo Geral apoio imposto cl'!BH53*'[1]Uniforme Apoio'!$BM$28+'Resumo Geral apoio imposto cl'!BK53*'[1]Uniforme Apoio'!$BM$29+'Resumo Geral apoio imposto cl'!BN53*'[1]Uniforme Apoio'!$BM$30+'Resumo Geral apoio imposto cl'!BQ53*'[1]Uniforme Apoio'!$BM$30+'Resumo Geral apoio imposto cl'!BT53*'[1]Uniforme Apoio'!$BM$30+'Resumo Geral apoio imposto cl'!BW53*'[1]Uniforme Apoio'!$BM$31+'Resumo Geral apoio imposto cl'!BZ53*'[1]Uniforme Apoio'!$BM$31+'Resumo Geral apoio imposto cl'!CC53*'[1]Uniforme Apoio'!$BM$32+'Resumo Geral apoio imposto cl'!CF53*'[1]Uniforme Apoio'!$BM$33+'Resumo Geral apoio imposto cl'!CI53*'[1]Uniforme Apoio'!$BM$34+'Resumo Geral apoio imposto cl'!CL53*'[1]Uniforme Apoio'!$BM$35+'Resumo Geral apoio imposto cl'!CO53*'[1]Uniforme Apoio'!$BM$36+'Resumo Geral apoio imposto cl'!CR53*'[1]Uniforme Apoio'!$BM$37+'Resumo Geral apoio imposto cl'!CU53*'[1]Uniforme Apoio'!$BM$38+'Resumo Geral apoio imposto cl'!CX53*'[1]Uniforme Apoio'!$BM$39+'Resumo Geral apoio imposto cl'!DA53*'[1]Uniforme Apoio'!$BM$40</f>
        <v>103.18</v>
      </c>
      <c r="DY53" s="19"/>
      <c r="DZ53" s="19">
        <f>AP53*'[1]Equipamentos Jardinagem'!$H$7</f>
        <v>0</v>
      </c>
      <c r="EA53" s="19"/>
      <c r="EB53" s="19">
        <f t="shared" si="43"/>
        <v>103.18</v>
      </c>
      <c r="EC53" s="19">
        <f t="shared" si="44"/>
        <v>501.45400000000001</v>
      </c>
      <c r="ED53" s="19">
        <f t="shared" si="19"/>
        <v>37.609049999999996</v>
      </c>
      <c r="EE53" s="19">
        <f t="shared" si="20"/>
        <v>25.072700000000001</v>
      </c>
      <c r="EF53" s="19">
        <f t="shared" si="21"/>
        <v>5.0145400000000002</v>
      </c>
      <c r="EG53" s="19">
        <f t="shared" si="22"/>
        <v>62.681750000000001</v>
      </c>
      <c r="EH53" s="19">
        <f t="shared" si="23"/>
        <v>200.58160000000001</v>
      </c>
      <c r="EI53" s="19">
        <f t="shared" si="24"/>
        <v>75.218099999999993</v>
      </c>
      <c r="EJ53" s="19">
        <f t="shared" si="25"/>
        <v>15.043620000000001</v>
      </c>
      <c r="EK53" s="19">
        <f t="shared" si="45"/>
        <v>922.67536000000007</v>
      </c>
      <c r="EL53" s="19">
        <f t="shared" si="46"/>
        <v>208.855591</v>
      </c>
      <c r="EM53" s="19">
        <f t="shared" si="47"/>
        <v>69.702106000000001</v>
      </c>
      <c r="EN53" s="19">
        <f t="shared" si="48"/>
        <v>102.547343</v>
      </c>
      <c r="EO53" s="19">
        <f t="shared" si="49"/>
        <v>381.10504000000003</v>
      </c>
      <c r="EP53" s="19">
        <f t="shared" si="50"/>
        <v>3.2594509999999999</v>
      </c>
      <c r="EQ53" s="19">
        <f t="shared" si="51"/>
        <v>1.2536350000000001</v>
      </c>
      <c r="ER53" s="19">
        <f t="shared" si="52"/>
        <v>4.5130859999999995</v>
      </c>
      <c r="ES53" s="19">
        <f t="shared" si="53"/>
        <v>18.804524999999998</v>
      </c>
      <c r="ET53" s="19">
        <f t="shared" si="54"/>
        <v>1.5043619999999998</v>
      </c>
      <c r="EU53" s="19">
        <f t="shared" si="55"/>
        <v>0.75218099999999988</v>
      </c>
      <c r="EV53" s="19">
        <f t="shared" si="56"/>
        <v>8.7754449999999995</v>
      </c>
      <c r="EW53" s="19">
        <f t="shared" si="57"/>
        <v>3.2594509999999999</v>
      </c>
      <c r="EX53" s="19">
        <f t="shared" si="58"/>
        <v>107.81260999999999</v>
      </c>
      <c r="EY53" s="19">
        <f t="shared" si="59"/>
        <v>4.262359</v>
      </c>
      <c r="EZ53" s="19">
        <f t="shared" si="60"/>
        <v>145.17093299999999</v>
      </c>
      <c r="FA53" s="19">
        <f t="shared" si="61"/>
        <v>208.855591</v>
      </c>
      <c r="FB53" s="19">
        <f t="shared" si="62"/>
        <v>34.851053</v>
      </c>
      <c r="FC53" s="19">
        <f t="shared" si="63"/>
        <v>21.061067999999999</v>
      </c>
      <c r="FD53" s="19">
        <f t="shared" si="64"/>
        <v>8.2739910000000005</v>
      </c>
      <c r="FE53" s="19">
        <f t="shared" si="65"/>
        <v>0</v>
      </c>
      <c r="FF53" s="19">
        <f t="shared" si="66"/>
        <v>100.54152699999999</v>
      </c>
      <c r="FG53" s="19">
        <f t="shared" si="67"/>
        <v>373.58323000000001</v>
      </c>
      <c r="FH53" s="19">
        <f t="shared" si="26"/>
        <v>1827.0476489999999</v>
      </c>
      <c r="FI53" s="19">
        <f t="shared" si="27"/>
        <v>4967.0376489999999</v>
      </c>
      <c r="FJ53" s="19">
        <f t="shared" si="68"/>
        <v>206.27</v>
      </c>
      <c r="FK53" s="144">
        <f t="shared" si="84"/>
        <v>3</v>
      </c>
      <c r="FL53" s="144">
        <f t="shared" si="29"/>
        <v>12.25</v>
      </c>
      <c r="FM53" s="20">
        <f t="shared" si="30"/>
        <v>3.4188034188034218</v>
      </c>
      <c r="FN53" s="19">
        <f t="shared" si="69"/>
        <v>181.84846663247882</v>
      </c>
      <c r="FO53" s="20">
        <f t="shared" si="31"/>
        <v>8.6609686609686669</v>
      </c>
      <c r="FP53" s="19">
        <f t="shared" si="70"/>
        <v>460.68278213561291</v>
      </c>
      <c r="FQ53" s="20">
        <f t="shared" si="32"/>
        <v>1.8803418803418819</v>
      </c>
      <c r="FR53" s="19">
        <f t="shared" si="71"/>
        <v>100.01665664786334</v>
      </c>
      <c r="FS53" s="19">
        <f t="shared" si="72"/>
        <v>145.76</v>
      </c>
      <c r="FT53" s="19">
        <f t="shared" si="73"/>
        <v>1094.577905415955</v>
      </c>
      <c r="FU53" s="145">
        <f t="shared" si="74"/>
        <v>6061.6155544159546</v>
      </c>
    </row>
    <row r="54" spans="1:177" ht="15" customHeight="1">
      <c r="A54" s="186" t="str">
        <f>[1]CCT!D61</f>
        <v>Rodoviários de Patos de Minas + SEAC-MG</v>
      </c>
      <c r="B54" s="147" t="str">
        <f>[1]CCT!C61</f>
        <v>Patos de Minas</v>
      </c>
      <c r="C54" s="141"/>
      <c r="D54" s="17"/>
      <c r="E54" s="17">
        <f t="shared" si="0"/>
        <v>0</v>
      </c>
      <c r="F54" s="18"/>
      <c r="G54" s="17"/>
      <c r="H54" s="17">
        <f t="shared" si="33"/>
        <v>0</v>
      </c>
      <c r="I54" s="18"/>
      <c r="J54" s="17"/>
      <c r="K54" s="17">
        <f t="shared" si="34"/>
        <v>0</v>
      </c>
      <c r="L54" s="17"/>
      <c r="M54" s="17"/>
      <c r="N54" s="17"/>
      <c r="O54" s="17"/>
      <c r="P54" s="17"/>
      <c r="Q54" s="17"/>
      <c r="R54" s="17"/>
      <c r="S54" s="17"/>
      <c r="T54" s="17"/>
      <c r="U54" s="18"/>
      <c r="V54" s="17"/>
      <c r="W54" s="17">
        <f t="shared" si="1"/>
        <v>0</v>
      </c>
      <c r="X54" s="18"/>
      <c r="Y54" s="17"/>
      <c r="Z54" s="17">
        <f t="shared" si="2"/>
        <v>0</v>
      </c>
      <c r="AA54" s="17"/>
      <c r="AB54" s="17"/>
      <c r="AC54" s="17"/>
      <c r="AD54" s="17"/>
      <c r="AE54" s="17"/>
      <c r="AF54" s="17"/>
      <c r="AG54" s="18"/>
      <c r="AH54" s="17"/>
      <c r="AI54" s="17">
        <f t="shared" si="3"/>
        <v>0</v>
      </c>
      <c r="AJ54" s="17"/>
      <c r="AK54" s="17"/>
      <c r="AL54" s="17"/>
      <c r="AM54" s="18"/>
      <c r="AN54" s="17"/>
      <c r="AO54" s="17">
        <f t="shared" si="4"/>
        <v>0</v>
      </c>
      <c r="AP54" s="17"/>
      <c r="AQ54" s="17"/>
      <c r="AR54" s="17"/>
      <c r="AS54" s="17"/>
      <c r="AT54" s="17"/>
      <c r="AU54" s="17"/>
      <c r="AV54" s="18"/>
      <c r="AW54" s="17"/>
      <c r="AX54" s="17">
        <f t="shared" si="5"/>
        <v>0</v>
      </c>
      <c r="AY54" s="17"/>
      <c r="AZ54" s="17"/>
      <c r="BA54" s="17"/>
      <c r="BB54" s="141">
        <f>[1]CCT!AN61</f>
        <v>2</v>
      </c>
      <c r="BC54" s="17">
        <f>[1]CCT!AM61</f>
        <v>2507.27</v>
      </c>
      <c r="BD54" s="17">
        <f t="shared" si="85"/>
        <v>5014.54</v>
      </c>
      <c r="BE54" s="18"/>
      <c r="BF54" s="17"/>
      <c r="BG54" s="17">
        <f t="shared" si="6"/>
        <v>0</v>
      </c>
      <c r="BH54" s="17"/>
      <c r="BI54" s="17"/>
      <c r="BJ54" s="17"/>
      <c r="BK54" s="17"/>
      <c r="BL54" s="17"/>
      <c r="BM54" s="17"/>
      <c r="BN54" s="18"/>
      <c r="BO54" s="17"/>
      <c r="BP54" s="17">
        <f t="shared" si="7"/>
        <v>0</v>
      </c>
      <c r="BQ54" s="18"/>
      <c r="BR54" s="17"/>
      <c r="BS54" s="17">
        <f t="shared" si="8"/>
        <v>0</v>
      </c>
      <c r="BT54" s="18"/>
      <c r="BU54" s="17"/>
      <c r="BV54" s="17">
        <f t="shared" si="9"/>
        <v>0</v>
      </c>
      <c r="BW54" s="18"/>
      <c r="BX54" s="17"/>
      <c r="BY54" s="17">
        <f t="shared" si="10"/>
        <v>0</v>
      </c>
      <c r="BZ54" s="142"/>
      <c r="CA54" s="17"/>
      <c r="CB54" s="17">
        <f t="shared" si="86"/>
        <v>0</v>
      </c>
      <c r="CC54" s="17"/>
      <c r="CD54" s="17"/>
      <c r="CE54" s="17"/>
      <c r="CF54" s="18"/>
      <c r="CG54" s="17"/>
      <c r="CH54" s="17">
        <f t="shared" si="12"/>
        <v>0</v>
      </c>
      <c r="CI54" s="17"/>
      <c r="CJ54" s="17"/>
      <c r="CK54" s="17"/>
      <c r="CL54" s="18"/>
      <c r="CM54" s="17"/>
      <c r="CN54" s="17">
        <f t="shared" si="13"/>
        <v>0</v>
      </c>
      <c r="CO54" s="17"/>
      <c r="CP54" s="17"/>
      <c r="CQ54" s="17"/>
      <c r="CR54" s="17"/>
      <c r="CS54" s="17"/>
      <c r="CT54" s="17">
        <f t="shared" si="77"/>
        <v>0</v>
      </c>
      <c r="CU54" s="17"/>
      <c r="CV54" s="17"/>
      <c r="CW54" s="17"/>
      <c r="CX54" s="17"/>
      <c r="CY54" s="17"/>
      <c r="CZ54" s="17"/>
      <c r="DA54" s="18"/>
      <c r="DB54" s="17"/>
      <c r="DC54" s="17">
        <f t="shared" si="14"/>
        <v>0</v>
      </c>
      <c r="DD54" s="143">
        <f t="shared" si="36"/>
        <v>2</v>
      </c>
      <c r="DE54" s="19">
        <f t="shared" si="37"/>
        <v>5014.54</v>
      </c>
      <c r="DF54" s="19"/>
      <c r="DG54" s="19"/>
      <c r="DH54" s="19">
        <f t="shared" si="15"/>
        <v>0</v>
      </c>
      <c r="DI54" s="19"/>
      <c r="DJ54" s="19">
        <f t="shared" si="38"/>
        <v>0</v>
      </c>
      <c r="DK54" s="19">
        <f t="shared" si="39"/>
        <v>0</v>
      </c>
      <c r="DL54" s="19"/>
      <c r="DM54" s="19">
        <f t="shared" si="40"/>
        <v>5014.54</v>
      </c>
      <c r="DN54" s="19"/>
      <c r="DO54" s="19">
        <f t="shared" si="87"/>
        <v>558</v>
      </c>
      <c r="DP54" s="19">
        <f t="shared" si="81"/>
        <v>0</v>
      </c>
      <c r="DQ54" s="19"/>
      <c r="DR54" s="19">
        <f t="shared" si="41"/>
        <v>6.24</v>
      </c>
      <c r="DS54" s="19">
        <f>VLOOKUP('Resumo Geral apoio imposto cl'!A54,PARAMETROAPOIO,2,FALSE)*DD54</f>
        <v>0</v>
      </c>
      <c r="DT54" s="19">
        <f t="shared" si="82"/>
        <v>0</v>
      </c>
      <c r="DU54" s="19">
        <f t="shared" si="83"/>
        <v>0</v>
      </c>
      <c r="DV54" s="19">
        <f>BB54*[1]Parâmetro!$E$147</f>
        <v>494.84</v>
      </c>
      <c r="DW54" s="19">
        <f t="shared" si="42"/>
        <v>1059.08</v>
      </c>
      <c r="DX54" s="19">
        <f>C54*'[1]Uniforme Apoio'!$BM$9+'Resumo Geral apoio imposto cl'!F54*'[1]Uniforme Apoio'!$BM$10+'Resumo Geral apoio imposto cl'!I54*'[1]Uniforme Apoio'!$BM$11+'Resumo Geral apoio imposto cl'!L54*'[1]Uniforme Apoio'!$BM$12+'Resumo Geral apoio imposto cl'!O54*'[1]Uniforme Apoio'!$BM$13+'Resumo Geral apoio imposto cl'!R54*'[1]Uniforme Apoio'!$BM$14+'Resumo Geral apoio imposto cl'!U54*'[1]Uniforme Apoio'!$BM$15+'Resumo Geral apoio imposto cl'!X54*'[1]Uniforme Apoio'!$BM$17+AA54*'[1]Uniforme Apoio'!$BM$16+'Resumo Geral apoio imposto cl'!AD54*'[1]Uniforme Apoio'!$BM$18+'Resumo Geral apoio imposto cl'!AG54*'[1]Uniforme Apoio'!$BM$19+'Resumo Geral apoio imposto cl'!AJ54*'[1]Uniforme Apoio'!$BM$20+'Resumo Geral apoio imposto cl'!AM54*'[1]Uniforme Apoio'!$BM$21+'Resumo Geral apoio imposto cl'!AP54*'[1]Uniforme Apoio'!$BM$22+'Resumo Geral apoio imposto cl'!AS54*'[1]Uniforme Apoio'!$BM$23+'Resumo Geral apoio imposto cl'!AV54*'[1]Uniforme Apoio'!$BM$24+'Resumo Geral apoio imposto cl'!AY54*'[1]Uniforme Apoio'!$BM$25+'Resumo Geral apoio imposto cl'!BB54*'[1]Uniforme Apoio'!$BM$26+BE54*'[1]Uniforme Apoio'!$BM$27+'Resumo Geral apoio imposto cl'!BH54*'[1]Uniforme Apoio'!$BM$28+'Resumo Geral apoio imposto cl'!BK54*'[1]Uniforme Apoio'!$BM$29+'Resumo Geral apoio imposto cl'!BN54*'[1]Uniforme Apoio'!$BM$30+'Resumo Geral apoio imposto cl'!BQ54*'[1]Uniforme Apoio'!$BM$30+'Resumo Geral apoio imposto cl'!BT54*'[1]Uniforme Apoio'!$BM$30+'Resumo Geral apoio imposto cl'!BW54*'[1]Uniforme Apoio'!$BM$31+'Resumo Geral apoio imposto cl'!BZ54*'[1]Uniforme Apoio'!$BM$31+'Resumo Geral apoio imposto cl'!CC54*'[1]Uniforme Apoio'!$BM$32+'Resumo Geral apoio imposto cl'!CF54*'[1]Uniforme Apoio'!$BM$33+'Resumo Geral apoio imposto cl'!CI54*'[1]Uniforme Apoio'!$BM$34+'Resumo Geral apoio imposto cl'!CL54*'[1]Uniforme Apoio'!$BM$35+'Resumo Geral apoio imposto cl'!CO54*'[1]Uniforme Apoio'!$BM$36+'Resumo Geral apoio imposto cl'!CR54*'[1]Uniforme Apoio'!$BM$37+'Resumo Geral apoio imposto cl'!CU54*'[1]Uniforme Apoio'!$BM$38+'Resumo Geral apoio imposto cl'!CX54*'[1]Uniforme Apoio'!$BM$39+'Resumo Geral apoio imposto cl'!DA54*'[1]Uniforme Apoio'!$BM$40</f>
        <v>206.36</v>
      </c>
      <c r="DY54" s="19"/>
      <c r="DZ54" s="19">
        <f>AP54*'[1]Equipamentos Jardinagem'!$H$7</f>
        <v>0</v>
      </c>
      <c r="EA54" s="19"/>
      <c r="EB54" s="19">
        <f t="shared" si="43"/>
        <v>206.36</v>
      </c>
      <c r="EC54" s="19">
        <f t="shared" si="44"/>
        <v>1002.908</v>
      </c>
      <c r="ED54" s="19">
        <f t="shared" si="19"/>
        <v>75.218099999999993</v>
      </c>
      <c r="EE54" s="19">
        <f t="shared" si="20"/>
        <v>50.145400000000002</v>
      </c>
      <c r="EF54" s="19">
        <f t="shared" si="21"/>
        <v>10.02908</v>
      </c>
      <c r="EG54" s="19">
        <f t="shared" si="22"/>
        <v>125.3635</v>
      </c>
      <c r="EH54" s="19">
        <f t="shared" si="23"/>
        <v>401.16320000000002</v>
      </c>
      <c r="EI54" s="19">
        <f t="shared" si="24"/>
        <v>150.43619999999999</v>
      </c>
      <c r="EJ54" s="19">
        <f t="shared" si="25"/>
        <v>30.087240000000001</v>
      </c>
      <c r="EK54" s="19">
        <f t="shared" si="45"/>
        <v>1845.3507200000001</v>
      </c>
      <c r="EL54" s="19">
        <f t="shared" si="46"/>
        <v>417.71118200000001</v>
      </c>
      <c r="EM54" s="19">
        <f t="shared" si="47"/>
        <v>139.404212</v>
      </c>
      <c r="EN54" s="19">
        <f t="shared" si="48"/>
        <v>205.094686</v>
      </c>
      <c r="EO54" s="19">
        <f t="shared" si="49"/>
        <v>762.21008000000006</v>
      </c>
      <c r="EP54" s="19">
        <f t="shared" si="50"/>
        <v>6.5189019999999998</v>
      </c>
      <c r="EQ54" s="19">
        <f t="shared" si="51"/>
        <v>2.5072700000000001</v>
      </c>
      <c r="ER54" s="19">
        <f t="shared" si="52"/>
        <v>9.026171999999999</v>
      </c>
      <c r="ES54" s="19">
        <f t="shared" si="53"/>
        <v>37.609049999999996</v>
      </c>
      <c r="ET54" s="19">
        <f t="shared" si="54"/>
        <v>3.0087239999999995</v>
      </c>
      <c r="EU54" s="19">
        <f t="shared" si="55"/>
        <v>1.5043619999999998</v>
      </c>
      <c r="EV54" s="19">
        <f t="shared" si="56"/>
        <v>17.550889999999999</v>
      </c>
      <c r="EW54" s="19">
        <f t="shared" si="57"/>
        <v>6.5189019999999998</v>
      </c>
      <c r="EX54" s="19">
        <f t="shared" si="58"/>
        <v>215.62521999999998</v>
      </c>
      <c r="EY54" s="19">
        <f t="shared" si="59"/>
        <v>8.524718</v>
      </c>
      <c r="EZ54" s="19">
        <f t="shared" si="60"/>
        <v>290.34186599999998</v>
      </c>
      <c r="FA54" s="19">
        <f t="shared" si="61"/>
        <v>417.71118200000001</v>
      </c>
      <c r="FB54" s="19">
        <f t="shared" si="62"/>
        <v>69.702106000000001</v>
      </c>
      <c r="FC54" s="19">
        <f t="shared" si="63"/>
        <v>42.122135999999998</v>
      </c>
      <c r="FD54" s="19">
        <f t="shared" si="64"/>
        <v>16.547982000000001</v>
      </c>
      <c r="FE54" s="19">
        <f t="shared" si="65"/>
        <v>0</v>
      </c>
      <c r="FF54" s="19">
        <f t="shared" si="66"/>
        <v>201.08305399999998</v>
      </c>
      <c r="FG54" s="19">
        <f t="shared" si="67"/>
        <v>747.16646000000003</v>
      </c>
      <c r="FH54" s="19">
        <f t="shared" si="26"/>
        <v>3654.0952979999997</v>
      </c>
      <c r="FI54" s="19">
        <f t="shared" si="27"/>
        <v>9934.0752979999997</v>
      </c>
      <c r="FJ54" s="19">
        <f t="shared" si="68"/>
        <v>412.54</v>
      </c>
      <c r="FK54" s="144">
        <f t="shared" si="84"/>
        <v>2</v>
      </c>
      <c r="FL54" s="144">
        <f t="shared" si="29"/>
        <v>11.25</v>
      </c>
      <c r="FM54" s="20">
        <f t="shared" si="30"/>
        <v>2.2535211267605644</v>
      </c>
      <c r="FN54" s="19">
        <f t="shared" si="69"/>
        <v>239.73262643380295</v>
      </c>
      <c r="FO54" s="20">
        <f t="shared" si="31"/>
        <v>8.5633802816901436</v>
      </c>
      <c r="FP54" s="19">
        <f t="shared" si="70"/>
        <v>910.98398044845112</v>
      </c>
      <c r="FQ54" s="20">
        <f t="shared" si="32"/>
        <v>1.8591549295774654</v>
      </c>
      <c r="FR54" s="19">
        <f t="shared" si="71"/>
        <v>197.77941680788743</v>
      </c>
      <c r="FS54" s="19">
        <f t="shared" si="72"/>
        <v>291.52</v>
      </c>
      <c r="FT54" s="19">
        <f t="shared" si="73"/>
        <v>2052.5560236901415</v>
      </c>
      <c r="FU54" s="145">
        <f t="shared" si="74"/>
        <v>11986.631321690142</v>
      </c>
    </row>
    <row r="55" spans="1:177" ht="15" customHeight="1">
      <c r="A55" s="146" t="str">
        <f>[1]CCT!D62</f>
        <v>Fethemg RM</v>
      </c>
      <c r="B55" s="147" t="str">
        <f>[1]CCT!C62</f>
        <v>Pedro Leopoldo</v>
      </c>
      <c r="C55" s="141"/>
      <c r="D55" s="17"/>
      <c r="E55" s="17">
        <f t="shared" si="0"/>
        <v>0</v>
      </c>
      <c r="F55" s="18"/>
      <c r="G55" s="17"/>
      <c r="H55" s="17">
        <f t="shared" si="33"/>
        <v>0</v>
      </c>
      <c r="I55" s="18"/>
      <c r="J55" s="17"/>
      <c r="K55" s="17">
        <f t="shared" si="34"/>
        <v>0</v>
      </c>
      <c r="L55" s="17"/>
      <c r="M55" s="17"/>
      <c r="N55" s="17"/>
      <c r="O55" s="17"/>
      <c r="P55" s="17"/>
      <c r="Q55" s="17"/>
      <c r="R55" s="17"/>
      <c r="S55" s="17"/>
      <c r="T55" s="17"/>
      <c r="U55" s="18"/>
      <c r="V55" s="17"/>
      <c r="W55" s="17">
        <f t="shared" si="1"/>
        <v>0</v>
      </c>
      <c r="X55" s="18"/>
      <c r="Y55" s="17"/>
      <c r="Z55" s="17">
        <f t="shared" si="2"/>
        <v>0</v>
      </c>
      <c r="AA55" s="17"/>
      <c r="AB55" s="17"/>
      <c r="AC55" s="17"/>
      <c r="AD55" s="17"/>
      <c r="AE55" s="17"/>
      <c r="AF55" s="17"/>
      <c r="AG55" s="156"/>
      <c r="AH55" s="17"/>
      <c r="AI55" s="17">
        <f t="shared" si="3"/>
        <v>0</v>
      </c>
      <c r="AJ55" s="17"/>
      <c r="AK55" s="17"/>
      <c r="AL55" s="17"/>
      <c r="AM55" s="18"/>
      <c r="AN55" s="17"/>
      <c r="AO55" s="17">
        <f t="shared" si="4"/>
        <v>0</v>
      </c>
      <c r="AP55" s="17"/>
      <c r="AQ55" s="17"/>
      <c r="AR55" s="17"/>
      <c r="AS55" s="17"/>
      <c r="AT55" s="17"/>
      <c r="AU55" s="17"/>
      <c r="AV55" s="18"/>
      <c r="AW55" s="17"/>
      <c r="AX55" s="17">
        <f t="shared" si="5"/>
        <v>0</v>
      </c>
      <c r="AY55" s="17"/>
      <c r="AZ55" s="17"/>
      <c r="BA55" s="17"/>
      <c r="BB55" s="141"/>
      <c r="BC55" s="17"/>
      <c r="BD55" s="17">
        <f t="shared" si="85"/>
        <v>0</v>
      </c>
      <c r="BE55" s="18"/>
      <c r="BF55" s="17"/>
      <c r="BG55" s="17">
        <f t="shared" si="6"/>
        <v>0</v>
      </c>
      <c r="BH55" s="17"/>
      <c r="BI55" s="17"/>
      <c r="BJ55" s="17"/>
      <c r="BK55" s="17"/>
      <c r="BL55" s="17"/>
      <c r="BM55" s="17"/>
      <c r="BN55" s="18"/>
      <c r="BO55" s="17"/>
      <c r="BP55" s="17">
        <f t="shared" si="7"/>
        <v>0</v>
      </c>
      <c r="BQ55" s="18"/>
      <c r="BR55" s="17"/>
      <c r="BS55" s="17">
        <f t="shared" si="8"/>
        <v>0</v>
      </c>
      <c r="BT55" s="18"/>
      <c r="BU55" s="17"/>
      <c r="BV55" s="17">
        <f t="shared" si="9"/>
        <v>0</v>
      </c>
      <c r="BW55" s="18"/>
      <c r="BX55" s="17"/>
      <c r="BY55" s="17">
        <f t="shared" si="10"/>
        <v>0</v>
      </c>
      <c r="BZ55" s="142">
        <f>[1]CCT!BD62</f>
        <v>1</v>
      </c>
      <c r="CA55" s="17">
        <f>[1]CCT!BC62</f>
        <v>1231.31</v>
      </c>
      <c r="CB55" s="17">
        <f t="shared" si="86"/>
        <v>1231.31</v>
      </c>
      <c r="CC55" s="17"/>
      <c r="CD55" s="17"/>
      <c r="CE55" s="17"/>
      <c r="CF55" s="18"/>
      <c r="CG55" s="17"/>
      <c r="CH55" s="17">
        <f t="shared" si="12"/>
        <v>0</v>
      </c>
      <c r="CI55" s="17"/>
      <c r="CJ55" s="17"/>
      <c r="CK55" s="17"/>
      <c r="CL55" s="18"/>
      <c r="CM55" s="17"/>
      <c r="CN55" s="17">
        <f t="shared" si="13"/>
        <v>0</v>
      </c>
      <c r="CO55" s="17"/>
      <c r="CP55" s="17"/>
      <c r="CQ55" s="17"/>
      <c r="CR55" s="17"/>
      <c r="CS55" s="17"/>
      <c r="CT55" s="17">
        <f t="shared" si="77"/>
        <v>0</v>
      </c>
      <c r="CU55" s="17"/>
      <c r="CV55" s="17"/>
      <c r="CW55" s="17"/>
      <c r="CX55" s="17"/>
      <c r="CY55" s="17"/>
      <c r="CZ55" s="17"/>
      <c r="DA55" s="18"/>
      <c r="DB55" s="17"/>
      <c r="DC55" s="17">
        <f t="shared" si="14"/>
        <v>0</v>
      </c>
      <c r="DD55" s="143">
        <f t="shared" si="36"/>
        <v>1</v>
      </c>
      <c r="DE55" s="19">
        <f t="shared" si="37"/>
        <v>1231.31</v>
      </c>
      <c r="DF55" s="19"/>
      <c r="DG55" s="19"/>
      <c r="DH55" s="19">
        <f t="shared" si="15"/>
        <v>0</v>
      </c>
      <c r="DI55" s="19"/>
      <c r="DJ55" s="19">
        <f t="shared" si="38"/>
        <v>0</v>
      </c>
      <c r="DK55" s="19">
        <f t="shared" si="39"/>
        <v>0</v>
      </c>
      <c r="DL55" s="19"/>
      <c r="DM55" s="19">
        <f t="shared" si="40"/>
        <v>1231.31</v>
      </c>
      <c r="DN55" s="19"/>
      <c r="DO55" s="19">
        <f t="shared" si="87"/>
        <v>279</v>
      </c>
      <c r="DP55" s="19">
        <f t="shared" si="81"/>
        <v>50.121400000000008</v>
      </c>
      <c r="DQ55" s="19"/>
      <c r="DR55" s="19">
        <f t="shared" si="41"/>
        <v>3.12</v>
      </c>
      <c r="DS55" s="19">
        <f>VLOOKUP('Resumo Geral apoio imposto cl'!A55,PARAMETROAPOIO,2,FALSE)*DD55</f>
        <v>0</v>
      </c>
      <c r="DT55" s="19">
        <f t="shared" si="82"/>
        <v>0</v>
      </c>
      <c r="DU55" s="19">
        <f t="shared" si="83"/>
        <v>8.43</v>
      </c>
      <c r="DV55" s="19">
        <f>BB55*[1]Parâmetro!$E$147</f>
        <v>0</v>
      </c>
      <c r="DW55" s="19">
        <f t="shared" si="42"/>
        <v>340.67140000000001</v>
      </c>
      <c r="DX55" s="19">
        <f>C55*'[1]Uniforme Apoio'!$BM$9+'Resumo Geral apoio imposto cl'!F55*'[1]Uniforme Apoio'!$BM$10+'Resumo Geral apoio imposto cl'!I55*'[1]Uniforme Apoio'!$BM$11+'Resumo Geral apoio imposto cl'!L55*'[1]Uniforme Apoio'!$BM$12+'Resumo Geral apoio imposto cl'!O55*'[1]Uniforme Apoio'!$BM$13+'Resumo Geral apoio imposto cl'!R55*'[1]Uniforme Apoio'!$BM$14+'Resumo Geral apoio imposto cl'!U55*'[1]Uniforme Apoio'!$BM$15+'Resumo Geral apoio imposto cl'!X55*'[1]Uniforme Apoio'!$BM$17+AA55*'[1]Uniforme Apoio'!$BM$16+'Resumo Geral apoio imposto cl'!AD55*'[1]Uniforme Apoio'!$BM$18+'Resumo Geral apoio imposto cl'!AG55*'[1]Uniforme Apoio'!$BM$19+'Resumo Geral apoio imposto cl'!AJ55*'[1]Uniforme Apoio'!$BM$20+'Resumo Geral apoio imposto cl'!AM55*'[1]Uniforme Apoio'!$BM$21+'Resumo Geral apoio imposto cl'!AP55*'[1]Uniforme Apoio'!$BM$22+'Resumo Geral apoio imposto cl'!AS55*'[1]Uniforme Apoio'!$BM$23+'Resumo Geral apoio imposto cl'!AV55*'[1]Uniforme Apoio'!$BM$24+'Resumo Geral apoio imposto cl'!AY55*'[1]Uniforme Apoio'!$BM$25+'Resumo Geral apoio imposto cl'!BB55*'[1]Uniforme Apoio'!$BM$26+BE55*'[1]Uniforme Apoio'!$BM$27+'Resumo Geral apoio imposto cl'!BH55*'[1]Uniforme Apoio'!$BM$28+'Resumo Geral apoio imposto cl'!BK55*'[1]Uniforme Apoio'!$BM$29+'Resumo Geral apoio imposto cl'!BN55*'[1]Uniforme Apoio'!$BM$30+'Resumo Geral apoio imposto cl'!BQ55*'[1]Uniforme Apoio'!$BM$30+'Resumo Geral apoio imposto cl'!BT55*'[1]Uniforme Apoio'!$BM$30+'Resumo Geral apoio imposto cl'!BW55*'[1]Uniforme Apoio'!$BM$31+'Resumo Geral apoio imposto cl'!BZ55*'[1]Uniforme Apoio'!$BM$31+'Resumo Geral apoio imposto cl'!CC55*'[1]Uniforme Apoio'!$BM$32+'Resumo Geral apoio imposto cl'!CF55*'[1]Uniforme Apoio'!$BM$33+'Resumo Geral apoio imposto cl'!CI55*'[1]Uniforme Apoio'!$BM$34+'Resumo Geral apoio imposto cl'!CL55*'[1]Uniforme Apoio'!$BM$35+'Resumo Geral apoio imposto cl'!CO55*'[1]Uniforme Apoio'!$BM$36+'Resumo Geral apoio imposto cl'!CR55*'[1]Uniforme Apoio'!$BM$37+'Resumo Geral apoio imposto cl'!CU55*'[1]Uniforme Apoio'!$BM$38+'Resumo Geral apoio imposto cl'!CX55*'[1]Uniforme Apoio'!$BM$39+'Resumo Geral apoio imposto cl'!DA55*'[1]Uniforme Apoio'!$BM$40</f>
        <v>81.430000000000007</v>
      </c>
      <c r="DY55" s="19"/>
      <c r="DZ55" s="19">
        <f>AP55*'[1]Equipamentos Jardinagem'!$H$7</f>
        <v>0</v>
      </c>
      <c r="EA55" s="19"/>
      <c r="EB55" s="19">
        <f t="shared" si="43"/>
        <v>81.430000000000007</v>
      </c>
      <c r="EC55" s="19">
        <f t="shared" si="44"/>
        <v>246.262</v>
      </c>
      <c r="ED55" s="19">
        <f t="shared" si="19"/>
        <v>18.469649999999998</v>
      </c>
      <c r="EE55" s="19">
        <f t="shared" si="20"/>
        <v>12.3131</v>
      </c>
      <c r="EF55" s="19">
        <f t="shared" si="21"/>
        <v>2.4626199999999998</v>
      </c>
      <c r="EG55" s="19">
        <f t="shared" si="22"/>
        <v>30.78275</v>
      </c>
      <c r="EH55" s="19">
        <f t="shared" si="23"/>
        <v>98.504800000000003</v>
      </c>
      <c r="EI55" s="19">
        <f t="shared" si="24"/>
        <v>36.939299999999996</v>
      </c>
      <c r="EJ55" s="19">
        <f t="shared" si="25"/>
        <v>7.3878599999999999</v>
      </c>
      <c r="EK55" s="19">
        <f t="shared" si="45"/>
        <v>453.12208000000004</v>
      </c>
      <c r="EL55" s="19">
        <f t="shared" si="46"/>
        <v>102.568123</v>
      </c>
      <c r="EM55" s="19">
        <f t="shared" si="47"/>
        <v>34.230417999999993</v>
      </c>
      <c r="EN55" s="19">
        <f t="shared" si="48"/>
        <v>50.360578999999994</v>
      </c>
      <c r="EO55" s="19">
        <f t="shared" si="49"/>
        <v>187.15912</v>
      </c>
      <c r="EP55" s="19">
        <f t="shared" si="50"/>
        <v>1.6007029999999998</v>
      </c>
      <c r="EQ55" s="19">
        <f t="shared" si="51"/>
        <v>0.61565499999999995</v>
      </c>
      <c r="ER55" s="19">
        <f t="shared" si="52"/>
        <v>2.2163579999999996</v>
      </c>
      <c r="ES55" s="19">
        <f t="shared" si="53"/>
        <v>9.234824999999999</v>
      </c>
      <c r="ET55" s="19">
        <f t="shared" si="54"/>
        <v>0.73878599999999994</v>
      </c>
      <c r="EU55" s="19">
        <f t="shared" si="55"/>
        <v>0.36939299999999997</v>
      </c>
      <c r="EV55" s="19">
        <f t="shared" si="56"/>
        <v>4.3095850000000002</v>
      </c>
      <c r="EW55" s="19">
        <f t="shared" si="57"/>
        <v>1.6007029999999998</v>
      </c>
      <c r="EX55" s="19">
        <f t="shared" si="58"/>
        <v>52.946329999999996</v>
      </c>
      <c r="EY55" s="19">
        <f t="shared" si="59"/>
        <v>2.0932269999999997</v>
      </c>
      <c r="EZ55" s="19">
        <f t="shared" si="60"/>
        <v>71.29284899999999</v>
      </c>
      <c r="FA55" s="19">
        <f t="shared" si="61"/>
        <v>102.568123</v>
      </c>
      <c r="FB55" s="19">
        <f t="shared" si="62"/>
        <v>17.115208999999997</v>
      </c>
      <c r="FC55" s="19">
        <f t="shared" si="63"/>
        <v>10.343003999999999</v>
      </c>
      <c r="FD55" s="19">
        <f t="shared" si="64"/>
        <v>4.0633229999999996</v>
      </c>
      <c r="FE55" s="19">
        <f t="shared" si="65"/>
        <v>0</v>
      </c>
      <c r="FF55" s="19">
        <f t="shared" si="66"/>
        <v>49.375530999999995</v>
      </c>
      <c r="FG55" s="19">
        <f t="shared" si="67"/>
        <v>183.46518999999998</v>
      </c>
      <c r="FH55" s="19">
        <f t="shared" si="26"/>
        <v>897.25559699999997</v>
      </c>
      <c r="FI55" s="19">
        <f t="shared" si="27"/>
        <v>2550.6669969999998</v>
      </c>
      <c r="FJ55" s="19">
        <f t="shared" si="68"/>
        <v>206.27</v>
      </c>
      <c r="FK55" s="144">
        <f t="shared" si="84"/>
        <v>2</v>
      </c>
      <c r="FL55" s="144">
        <f t="shared" si="29"/>
        <v>11.25</v>
      </c>
      <c r="FM55" s="20">
        <f t="shared" si="30"/>
        <v>2.2535211267605644</v>
      </c>
      <c r="FN55" s="19">
        <f t="shared" si="69"/>
        <v>65.412890073239467</v>
      </c>
      <c r="FO55" s="20">
        <f t="shared" si="31"/>
        <v>8.5633802816901436</v>
      </c>
      <c r="FP55" s="19">
        <f t="shared" si="70"/>
        <v>248.56898227830993</v>
      </c>
      <c r="FQ55" s="20">
        <f t="shared" si="32"/>
        <v>1.8591549295774654</v>
      </c>
      <c r="FR55" s="19">
        <f t="shared" si="71"/>
        <v>53.965634310422551</v>
      </c>
      <c r="FS55" s="19">
        <f t="shared" si="72"/>
        <v>145.76</v>
      </c>
      <c r="FT55" s="19">
        <f t="shared" si="73"/>
        <v>719.97750666197192</v>
      </c>
      <c r="FU55" s="145">
        <f t="shared" si="74"/>
        <v>3270.6445036619716</v>
      </c>
    </row>
    <row r="56" spans="1:177" ht="15" customHeight="1">
      <c r="A56" s="186" t="str">
        <f>[1]CCT!D63</f>
        <v>Rodoviários de Poços de Caldas + SEAC-MG</v>
      </c>
      <c r="B56" s="147" t="str">
        <f>[1]CCT!C63</f>
        <v>Poços de Caldas</v>
      </c>
      <c r="C56" s="141"/>
      <c r="D56" s="17"/>
      <c r="E56" s="17">
        <f>C56*D56</f>
        <v>0</v>
      </c>
      <c r="F56" s="18"/>
      <c r="G56" s="17"/>
      <c r="H56" s="17">
        <f>F56*G56</f>
        <v>0</v>
      </c>
      <c r="I56" s="18"/>
      <c r="J56" s="17"/>
      <c r="K56" s="17">
        <f>I56*J56</f>
        <v>0</v>
      </c>
      <c r="L56" s="17"/>
      <c r="M56" s="17"/>
      <c r="N56" s="17"/>
      <c r="O56" s="17"/>
      <c r="P56" s="17"/>
      <c r="Q56" s="17"/>
      <c r="R56" s="17"/>
      <c r="S56" s="17"/>
      <c r="T56" s="17"/>
      <c r="U56" s="18"/>
      <c r="V56" s="17"/>
      <c r="W56" s="17">
        <f>U56*V56</f>
        <v>0</v>
      </c>
      <c r="X56" s="18"/>
      <c r="Y56" s="17"/>
      <c r="Z56" s="17">
        <f>X56*Y56</f>
        <v>0</v>
      </c>
      <c r="AA56" s="17"/>
      <c r="AB56" s="17"/>
      <c r="AC56" s="17"/>
      <c r="AD56" s="17"/>
      <c r="AE56" s="17"/>
      <c r="AF56" s="17"/>
      <c r="AG56" s="156"/>
      <c r="AH56" s="17"/>
      <c r="AI56" s="17">
        <f>AG56*AH56</f>
        <v>0</v>
      </c>
      <c r="AJ56" s="17"/>
      <c r="AK56" s="17"/>
      <c r="AL56" s="17"/>
      <c r="AM56" s="18"/>
      <c r="AN56" s="17"/>
      <c r="AO56" s="17">
        <f>AM56*AN56</f>
        <v>0</v>
      </c>
      <c r="AP56" s="17"/>
      <c r="AQ56" s="17"/>
      <c r="AR56" s="17"/>
      <c r="AS56" s="17"/>
      <c r="AT56" s="17"/>
      <c r="AU56" s="17"/>
      <c r="AV56" s="18"/>
      <c r="AW56" s="17"/>
      <c r="AX56" s="17">
        <f>AV56*AW56</f>
        <v>0</v>
      </c>
      <c r="AY56" s="17"/>
      <c r="AZ56" s="17"/>
      <c r="BA56" s="17"/>
      <c r="BB56" s="141">
        <f>[1]CCT!AN63</f>
        <v>1</v>
      </c>
      <c r="BC56" s="17">
        <f>[1]CCT!AM63</f>
        <v>2507.27</v>
      </c>
      <c r="BD56" s="17">
        <f t="shared" si="85"/>
        <v>2507.27</v>
      </c>
      <c r="BE56" s="18"/>
      <c r="BF56" s="17"/>
      <c r="BG56" s="17">
        <f>BE56*BF56</f>
        <v>0</v>
      </c>
      <c r="BH56" s="17"/>
      <c r="BI56" s="17"/>
      <c r="BJ56" s="17"/>
      <c r="BK56" s="17"/>
      <c r="BL56" s="17"/>
      <c r="BM56" s="17"/>
      <c r="BN56" s="18"/>
      <c r="BO56" s="17"/>
      <c r="BP56" s="17">
        <f>BN56*BO56</f>
        <v>0</v>
      </c>
      <c r="BQ56" s="18"/>
      <c r="BR56" s="17"/>
      <c r="BS56" s="17">
        <f>BQ56*BR56</f>
        <v>0</v>
      </c>
      <c r="BT56" s="18"/>
      <c r="BU56" s="17"/>
      <c r="BV56" s="17">
        <f>BT56*BU56</f>
        <v>0</v>
      </c>
      <c r="BW56" s="18"/>
      <c r="BX56" s="17"/>
      <c r="BY56" s="17">
        <f>BW56*BX56</f>
        <v>0</v>
      </c>
      <c r="BZ56" s="142"/>
      <c r="CA56" s="17"/>
      <c r="CB56" s="17">
        <f t="shared" si="86"/>
        <v>0</v>
      </c>
      <c r="CC56" s="17"/>
      <c r="CD56" s="17"/>
      <c r="CE56" s="17"/>
      <c r="CF56" s="18"/>
      <c r="CG56" s="17"/>
      <c r="CH56" s="17">
        <f>CF56*CG56</f>
        <v>0</v>
      </c>
      <c r="CI56" s="17"/>
      <c r="CJ56" s="17"/>
      <c r="CK56" s="17"/>
      <c r="CL56" s="18"/>
      <c r="CM56" s="17"/>
      <c r="CN56" s="17">
        <f>CL56*CM56</f>
        <v>0</v>
      </c>
      <c r="CO56" s="17"/>
      <c r="CP56" s="17"/>
      <c r="CQ56" s="17"/>
      <c r="CR56" s="17"/>
      <c r="CS56" s="17"/>
      <c r="CT56" s="17">
        <f t="shared" si="77"/>
        <v>0</v>
      </c>
      <c r="CU56" s="17"/>
      <c r="CV56" s="17"/>
      <c r="CW56" s="17"/>
      <c r="CX56" s="17"/>
      <c r="CY56" s="17"/>
      <c r="CZ56" s="17"/>
      <c r="DA56" s="18"/>
      <c r="DB56" s="17"/>
      <c r="DC56" s="17">
        <f>DA56*DB56</f>
        <v>0</v>
      </c>
      <c r="DD56" s="143">
        <f t="shared" si="36"/>
        <v>1</v>
      </c>
      <c r="DE56" s="19">
        <f t="shared" si="37"/>
        <v>2507.27</v>
      </c>
      <c r="DF56" s="19"/>
      <c r="DG56" s="19"/>
      <c r="DH56" s="19">
        <f t="shared" si="15"/>
        <v>0</v>
      </c>
      <c r="DI56" s="19"/>
      <c r="DJ56" s="19">
        <f t="shared" si="38"/>
        <v>0</v>
      </c>
      <c r="DK56" s="19">
        <f t="shared" si="39"/>
        <v>0</v>
      </c>
      <c r="DL56" s="19"/>
      <c r="DM56" s="19">
        <f t="shared" si="40"/>
        <v>2507.27</v>
      </c>
      <c r="DN56" s="19"/>
      <c r="DO56" s="19">
        <f t="shared" si="87"/>
        <v>279</v>
      </c>
      <c r="DP56" s="19">
        <f t="shared" si="81"/>
        <v>0</v>
      </c>
      <c r="DQ56" s="19"/>
      <c r="DR56" s="19">
        <f t="shared" si="41"/>
        <v>3.12</v>
      </c>
      <c r="DS56" s="19">
        <f>VLOOKUP('Resumo Geral apoio imposto cl'!A56,PARAMETROAPOIO,2,FALSE)*DD56</f>
        <v>0</v>
      </c>
      <c r="DT56" s="19">
        <f t="shared" si="82"/>
        <v>0</v>
      </c>
      <c r="DU56" s="19">
        <f t="shared" si="83"/>
        <v>0</v>
      </c>
      <c r="DV56" s="19">
        <f>BB56*[1]Parâmetro!$E$147</f>
        <v>247.42</v>
      </c>
      <c r="DW56" s="19">
        <f t="shared" si="42"/>
        <v>529.54</v>
      </c>
      <c r="DX56" s="19">
        <f>C56*'[1]Uniforme Apoio'!$BM$9+'Resumo Geral apoio imposto cl'!F56*'[1]Uniforme Apoio'!$BM$10+'Resumo Geral apoio imposto cl'!I56*'[1]Uniforme Apoio'!$BM$11+'Resumo Geral apoio imposto cl'!L56*'[1]Uniforme Apoio'!$BM$12+'Resumo Geral apoio imposto cl'!O56*'[1]Uniforme Apoio'!$BM$13+'Resumo Geral apoio imposto cl'!R56*'[1]Uniforme Apoio'!$BM$14+'Resumo Geral apoio imposto cl'!U56*'[1]Uniforme Apoio'!$BM$15+'Resumo Geral apoio imposto cl'!X56*'[1]Uniforme Apoio'!$BM$17+AA56*'[1]Uniforme Apoio'!$BM$16+'Resumo Geral apoio imposto cl'!AD56*'[1]Uniforme Apoio'!$BM$18+'Resumo Geral apoio imposto cl'!AG56*'[1]Uniforme Apoio'!$BM$19+'Resumo Geral apoio imposto cl'!AJ56*'[1]Uniforme Apoio'!$BM$20+'Resumo Geral apoio imposto cl'!AM56*'[1]Uniforme Apoio'!$BM$21+'Resumo Geral apoio imposto cl'!AP56*'[1]Uniforme Apoio'!$BM$22+'Resumo Geral apoio imposto cl'!AS56*'[1]Uniforme Apoio'!$BM$23+'Resumo Geral apoio imposto cl'!AV56*'[1]Uniforme Apoio'!$BM$24+'Resumo Geral apoio imposto cl'!AY56*'[1]Uniforme Apoio'!$BM$25+'Resumo Geral apoio imposto cl'!BB56*'[1]Uniforme Apoio'!$BM$26+BE56*'[1]Uniforme Apoio'!$BM$27+'Resumo Geral apoio imposto cl'!BH56*'[1]Uniforme Apoio'!$BM$28+'Resumo Geral apoio imposto cl'!BK56*'[1]Uniforme Apoio'!$BM$29+'Resumo Geral apoio imposto cl'!BN56*'[1]Uniforme Apoio'!$BM$30+'Resumo Geral apoio imposto cl'!BQ56*'[1]Uniforme Apoio'!$BM$30+'Resumo Geral apoio imposto cl'!BT56*'[1]Uniforme Apoio'!$BM$30+'Resumo Geral apoio imposto cl'!BW56*'[1]Uniforme Apoio'!$BM$31+'Resumo Geral apoio imposto cl'!BZ56*'[1]Uniforme Apoio'!$BM$31+'Resumo Geral apoio imposto cl'!CC56*'[1]Uniforme Apoio'!$BM$32+'Resumo Geral apoio imposto cl'!CF56*'[1]Uniforme Apoio'!$BM$33+'Resumo Geral apoio imposto cl'!CI56*'[1]Uniforme Apoio'!$BM$34+'Resumo Geral apoio imposto cl'!CL56*'[1]Uniforme Apoio'!$BM$35+'Resumo Geral apoio imposto cl'!CO56*'[1]Uniforme Apoio'!$BM$36+'Resumo Geral apoio imposto cl'!CR56*'[1]Uniforme Apoio'!$BM$37+'Resumo Geral apoio imposto cl'!CU56*'[1]Uniforme Apoio'!$BM$38+'Resumo Geral apoio imposto cl'!CX56*'[1]Uniforme Apoio'!$BM$39+'Resumo Geral apoio imposto cl'!DA56*'[1]Uniforme Apoio'!$BM$40</f>
        <v>103.18</v>
      </c>
      <c r="DY56" s="19"/>
      <c r="DZ56" s="19">
        <f>AP56*'[1]Equipamentos Jardinagem'!$H$7</f>
        <v>0</v>
      </c>
      <c r="EA56" s="19"/>
      <c r="EB56" s="19">
        <f t="shared" si="43"/>
        <v>103.18</v>
      </c>
      <c r="EC56" s="19">
        <f t="shared" si="44"/>
        <v>501.45400000000001</v>
      </c>
      <c r="ED56" s="19">
        <f t="shared" si="19"/>
        <v>37.609049999999996</v>
      </c>
      <c r="EE56" s="19">
        <f t="shared" si="20"/>
        <v>25.072700000000001</v>
      </c>
      <c r="EF56" s="19">
        <f t="shared" si="21"/>
        <v>5.0145400000000002</v>
      </c>
      <c r="EG56" s="19">
        <f t="shared" si="22"/>
        <v>62.681750000000001</v>
      </c>
      <c r="EH56" s="19">
        <f t="shared" si="23"/>
        <v>200.58160000000001</v>
      </c>
      <c r="EI56" s="19">
        <f t="shared" si="24"/>
        <v>75.218099999999993</v>
      </c>
      <c r="EJ56" s="19">
        <f t="shared" si="25"/>
        <v>15.043620000000001</v>
      </c>
      <c r="EK56" s="19">
        <f t="shared" si="45"/>
        <v>922.67536000000007</v>
      </c>
      <c r="EL56" s="19">
        <f t="shared" si="46"/>
        <v>208.855591</v>
      </c>
      <c r="EM56" s="19">
        <f t="shared" si="47"/>
        <v>69.702106000000001</v>
      </c>
      <c r="EN56" s="19">
        <f t="shared" si="48"/>
        <v>102.547343</v>
      </c>
      <c r="EO56" s="19">
        <f t="shared" si="49"/>
        <v>381.10504000000003</v>
      </c>
      <c r="EP56" s="19">
        <f t="shared" si="50"/>
        <v>3.2594509999999999</v>
      </c>
      <c r="EQ56" s="19">
        <f t="shared" si="51"/>
        <v>1.2536350000000001</v>
      </c>
      <c r="ER56" s="19">
        <f t="shared" si="52"/>
        <v>4.5130859999999995</v>
      </c>
      <c r="ES56" s="19">
        <f t="shared" si="53"/>
        <v>18.804524999999998</v>
      </c>
      <c r="ET56" s="19">
        <f t="shared" si="54"/>
        <v>1.5043619999999998</v>
      </c>
      <c r="EU56" s="19">
        <f t="shared" si="55"/>
        <v>0.75218099999999988</v>
      </c>
      <c r="EV56" s="19">
        <f t="shared" si="56"/>
        <v>8.7754449999999995</v>
      </c>
      <c r="EW56" s="19">
        <f t="shared" si="57"/>
        <v>3.2594509999999999</v>
      </c>
      <c r="EX56" s="19">
        <f t="shared" si="58"/>
        <v>107.81260999999999</v>
      </c>
      <c r="EY56" s="19">
        <f t="shared" si="59"/>
        <v>4.262359</v>
      </c>
      <c r="EZ56" s="19">
        <f t="shared" si="60"/>
        <v>145.17093299999999</v>
      </c>
      <c r="FA56" s="19">
        <f t="shared" si="61"/>
        <v>208.855591</v>
      </c>
      <c r="FB56" s="19">
        <f t="shared" si="62"/>
        <v>34.851053</v>
      </c>
      <c r="FC56" s="19">
        <f t="shared" si="63"/>
        <v>21.061067999999999</v>
      </c>
      <c r="FD56" s="19">
        <f t="shared" si="64"/>
        <v>8.2739910000000005</v>
      </c>
      <c r="FE56" s="19">
        <f t="shared" si="65"/>
        <v>0</v>
      </c>
      <c r="FF56" s="19">
        <f t="shared" si="66"/>
        <v>100.54152699999999</v>
      </c>
      <c r="FG56" s="19">
        <f t="shared" si="67"/>
        <v>373.58323000000001</v>
      </c>
      <c r="FH56" s="19">
        <f t="shared" si="26"/>
        <v>1827.0476489999999</v>
      </c>
      <c r="FI56" s="19">
        <f t="shared" si="27"/>
        <v>4967.0376489999999</v>
      </c>
      <c r="FJ56" s="19">
        <f t="shared" si="68"/>
        <v>206.27</v>
      </c>
      <c r="FK56" s="144">
        <f t="shared" si="84"/>
        <v>5</v>
      </c>
      <c r="FL56" s="144">
        <f t="shared" si="29"/>
        <v>14.25</v>
      </c>
      <c r="FM56" s="20">
        <f t="shared" si="30"/>
        <v>5.8309037900874632</v>
      </c>
      <c r="FN56" s="19">
        <f t="shared" si="69"/>
        <v>310.14971714285718</v>
      </c>
      <c r="FO56" s="20">
        <f t="shared" si="31"/>
        <v>8.8629737609329435</v>
      </c>
      <c r="FP56" s="19">
        <f t="shared" si="70"/>
        <v>471.42757005714287</v>
      </c>
      <c r="FQ56" s="20">
        <f t="shared" si="32"/>
        <v>1.9241982507288626</v>
      </c>
      <c r="FR56" s="19">
        <f t="shared" si="71"/>
        <v>102.34940665714285</v>
      </c>
      <c r="FS56" s="19">
        <f t="shared" si="72"/>
        <v>145.76</v>
      </c>
      <c r="FT56" s="19">
        <f t="shared" si="73"/>
        <v>1235.9566938571429</v>
      </c>
      <c r="FU56" s="145">
        <f t="shared" si="74"/>
        <v>6202.9943428571423</v>
      </c>
    </row>
    <row r="57" spans="1:177" ht="15" customHeight="1">
      <c r="A57" s="149" t="str">
        <f>[1]CCT!D64</f>
        <v>Fethemg Interior</v>
      </c>
      <c r="B57" s="150" t="str">
        <f>[1]CCT!C64</f>
        <v>Ponte Nova</v>
      </c>
      <c r="C57" s="141"/>
      <c r="D57" s="17"/>
      <c r="E57" s="17"/>
      <c r="F57" s="18"/>
      <c r="G57" s="17"/>
      <c r="H57" s="17"/>
      <c r="I57" s="18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8"/>
      <c r="V57" s="17"/>
      <c r="W57" s="17"/>
      <c r="X57" s="18"/>
      <c r="Y57" s="17"/>
      <c r="Z57" s="17"/>
      <c r="AA57" s="17"/>
      <c r="AB57" s="17"/>
      <c r="AC57" s="17"/>
      <c r="AD57" s="17"/>
      <c r="AE57" s="17"/>
      <c r="AF57" s="17"/>
      <c r="AG57" s="156"/>
      <c r="AH57" s="17"/>
      <c r="AI57" s="17"/>
      <c r="AJ57" s="17"/>
      <c r="AK57" s="17"/>
      <c r="AL57" s="17"/>
      <c r="AM57" s="18"/>
      <c r="AN57" s="17"/>
      <c r="AO57" s="17"/>
      <c r="AP57" s="17"/>
      <c r="AQ57" s="17"/>
      <c r="AR57" s="17"/>
      <c r="AS57" s="17"/>
      <c r="AT57" s="17"/>
      <c r="AU57" s="17"/>
      <c r="AV57" s="18"/>
      <c r="AW57" s="17"/>
      <c r="AX57" s="17"/>
      <c r="AY57" s="17"/>
      <c r="AZ57" s="17"/>
      <c r="BA57" s="17"/>
      <c r="BB57" s="141"/>
      <c r="BC57" s="17"/>
      <c r="BD57" s="17">
        <f t="shared" si="85"/>
        <v>0</v>
      </c>
      <c r="BE57" s="18"/>
      <c r="BF57" s="17"/>
      <c r="BG57" s="17"/>
      <c r="BH57" s="17"/>
      <c r="BI57" s="17"/>
      <c r="BJ57" s="17"/>
      <c r="BK57" s="17"/>
      <c r="BL57" s="17"/>
      <c r="BM57" s="17"/>
      <c r="BN57" s="18">
        <f>[1]CCT!AV64</f>
        <v>1</v>
      </c>
      <c r="BO57" s="17">
        <f>[1]CCT!AU64</f>
        <v>1043.74</v>
      </c>
      <c r="BP57" s="17">
        <f>BN57*BO57</f>
        <v>1043.74</v>
      </c>
      <c r="BQ57" s="18"/>
      <c r="BR57" s="17"/>
      <c r="BS57" s="17"/>
      <c r="BT57" s="18"/>
      <c r="BU57" s="17"/>
      <c r="BV57" s="17"/>
      <c r="BW57" s="18"/>
      <c r="BX57" s="17"/>
      <c r="BY57" s="17"/>
      <c r="BZ57" s="142"/>
      <c r="CA57" s="17"/>
      <c r="CB57" s="17"/>
      <c r="CC57" s="17"/>
      <c r="CD57" s="17"/>
      <c r="CE57" s="17"/>
      <c r="CF57" s="18"/>
      <c r="CG57" s="17"/>
      <c r="CH57" s="17"/>
      <c r="CI57" s="17"/>
      <c r="CJ57" s="17"/>
      <c r="CK57" s="17"/>
      <c r="CL57" s="18"/>
      <c r="CM57" s="17"/>
      <c r="CN57" s="17"/>
      <c r="CO57" s="17"/>
      <c r="CP57" s="17"/>
      <c r="CQ57" s="17"/>
      <c r="CR57" s="17"/>
      <c r="CS57" s="17"/>
      <c r="CT57" s="17">
        <f t="shared" si="77"/>
        <v>0</v>
      </c>
      <c r="CU57" s="17"/>
      <c r="CV57" s="17"/>
      <c r="CW57" s="17"/>
      <c r="CX57" s="17"/>
      <c r="CY57" s="17"/>
      <c r="CZ57" s="17"/>
      <c r="DA57" s="18"/>
      <c r="DB57" s="17"/>
      <c r="DC57" s="17"/>
      <c r="DD57" s="143">
        <f t="shared" si="36"/>
        <v>1</v>
      </c>
      <c r="DE57" s="19">
        <f t="shared" si="37"/>
        <v>1043.74</v>
      </c>
      <c r="DF57" s="19"/>
      <c r="DG57" s="19"/>
      <c r="DH57" s="19">
        <f t="shared" si="15"/>
        <v>0</v>
      </c>
      <c r="DI57" s="19"/>
      <c r="DJ57" s="19">
        <f t="shared" si="38"/>
        <v>94.885454545454536</v>
      </c>
      <c r="DK57" s="19">
        <f t="shared" si="39"/>
        <v>0</v>
      </c>
      <c r="DL57" s="19"/>
      <c r="DM57" s="19">
        <f t="shared" si="40"/>
        <v>1138.6254545454544</v>
      </c>
      <c r="DN57" s="19"/>
      <c r="DO57" s="19">
        <f t="shared" si="87"/>
        <v>279</v>
      </c>
      <c r="DP57" s="19">
        <f t="shared" si="81"/>
        <v>61.375599999999999</v>
      </c>
      <c r="DQ57" s="19"/>
      <c r="DR57" s="19">
        <f t="shared" si="41"/>
        <v>3.12</v>
      </c>
      <c r="DS57" s="19">
        <f>VLOOKUP('Resumo Geral apoio imposto cl'!A57,PARAMETROAPOIO,2,FALSE)*DD57</f>
        <v>0</v>
      </c>
      <c r="DT57" s="19">
        <f t="shared" si="82"/>
        <v>0</v>
      </c>
      <c r="DU57" s="19">
        <f t="shared" si="83"/>
        <v>8.43</v>
      </c>
      <c r="DV57" s="19">
        <f>BB57*[1]Parâmetro!$E$147</f>
        <v>0</v>
      </c>
      <c r="DW57" s="19">
        <f t="shared" si="42"/>
        <v>351.92560000000003</v>
      </c>
      <c r="DX57" s="19">
        <f>C57*'[1]Uniforme Apoio'!$BM$9+'Resumo Geral apoio imposto cl'!F57*'[1]Uniforme Apoio'!$BM$10+'Resumo Geral apoio imposto cl'!I57*'[1]Uniforme Apoio'!$BM$11+'Resumo Geral apoio imposto cl'!L57*'[1]Uniforme Apoio'!$BM$12+'Resumo Geral apoio imposto cl'!O57*'[1]Uniforme Apoio'!$BM$13+'Resumo Geral apoio imposto cl'!R57*'[1]Uniforme Apoio'!$BM$14+'Resumo Geral apoio imposto cl'!U57*'[1]Uniforme Apoio'!$BM$15+'Resumo Geral apoio imposto cl'!X57*'[1]Uniforme Apoio'!$BM$17+AA57*'[1]Uniforme Apoio'!$BM$16+'Resumo Geral apoio imposto cl'!AD57*'[1]Uniforme Apoio'!$BM$18+'Resumo Geral apoio imposto cl'!AG57*'[1]Uniforme Apoio'!$BM$19+'Resumo Geral apoio imposto cl'!AJ57*'[1]Uniforme Apoio'!$BM$20+'Resumo Geral apoio imposto cl'!AM57*'[1]Uniforme Apoio'!$BM$21+'Resumo Geral apoio imposto cl'!AP57*'[1]Uniforme Apoio'!$BM$22+'Resumo Geral apoio imposto cl'!AS57*'[1]Uniforme Apoio'!$BM$23+'Resumo Geral apoio imposto cl'!AV57*'[1]Uniforme Apoio'!$BM$24+'Resumo Geral apoio imposto cl'!AY57*'[1]Uniforme Apoio'!$BM$25+'Resumo Geral apoio imposto cl'!BB57*'[1]Uniforme Apoio'!$BM$26+BE57*'[1]Uniforme Apoio'!$BM$27+'Resumo Geral apoio imposto cl'!BH57*'[1]Uniforme Apoio'!$BM$28+'Resumo Geral apoio imposto cl'!BK57*'[1]Uniforme Apoio'!$BM$29+'Resumo Geral apoio imposto cl'!BN57*'[1]Uniforme Apoio'!$BM$30+'Resumo Geral apoio imposto cl'!BQ57*'[1]Uniforme Apoio'!$BM$30+'Resumo Geral apoio imposto cl'!BT57*'[1]Uniforme Apoio'!$BM$30+'Resumo Geral apoio imposto cl'!BW57*'[1]Uniforme Apoio'!$BM$31+'Resumo Geral apoio imposto cl'!BZ57*'[1]Uniforme Apoio'!$BM$31+'Resumo Geral apoio imposto cl'!CC57*'[1]Uniforme Apoio'!$BM$32+'Resumo Geral apoio imposto cl'!CF57*'[1]Uniforme Apoio'!$BM$33+'Resumo Geral apoio imposto cl'!CI57*'[1]Uniforme Apoio'!$BM$34+'Resumo Geral apoio imposto cl'!CL57*'[1]Uniforme Apoio'!$BM$35+'Resumo Geral apoio imposto cl'!CO57*'[1]Uniforme Apoio'!$BM$36+'Resumo Geral apoio imposto cl'!CR57*'[1]Uniforme Apoio'!$BM$37+'Resumo Geral apoio imposto cl'!CU57*'[1]Uniforme Apoio'!$BM$38+'Resumo Geral apoio imposto cl'!CX57*'[1]Uniforme Apoio'!$BM$39+'Resumo Geral apoio imposto cl'!DA57*'[1]Uniforme Apoio'!$BM$40</f>
        <v>85.68</v>
      </c>
      <c r="DY57" s="19"/>
      <c r="DZ57" s="19">
        <f>AP57*'[1]Equipamentos Jardinagem'!$H$7</f>
        <v>0</v>
      </c>
      <c r="EA57" s="19"/>
      <c r="EB57" s="19">
        <f t="shared" si="43"/>
        <v>85.68</v>
      </c>
      <c r="EC57" s="19">
        <f t="shared" si="44"/>
        <v>227.72509090909091</v>
      </c>
      <c r="ED57" s="19">
        <f t="shared" si="19"/>
        <v>17.079381818181815</v>
      </c>
      <c r="EE57" s="19">
        <f t="shared" si="20"/>
        <v>11.386254545454545</v>
      </c>
      <c r="EF57" s="19">
        <f t="shared" si="21"/>
        <v>2.2772509090909088</v>
      </c>
      <c r="EG57" s="19">
        <f t="shared" si="22"/>
        <v>28.465636363636364</v>
      </c>
      <c r="EH57" s="19">
        <f t="shared" si="23"/>
        <v>91.090036363636358</v>
      </c>
      <c r="EI57" s="19">
        <f t="shared" si="24"/>
        <v>34.158763636363631</v>
      </c>
      <c r="EJ57" s="19">
        <f t="shared" si="25"/>
        <v>6.8317527272727263</v>
      </c>
      <c r="EK57" s="19">
        <f t="shared" si="45"/>
        <v>419.01416727272721</v>
      </c>
      <c r="EL57" s="19">
        <f t="shared" si="46"/>
        <v>94.847500363636357</v>
      </c>
      <c r="EM57" s="19">
        <f t="shared" si="47"/>
        <v>31.653787636363631</v>
      </c>
      <c r="EN57" s="19">
        <f t="shared" si="48"/>
        <v>46.569781090909082</v>
      </c>
      <c r="EO57" s="19">
        <f t="shared" si="49"/>
        <v>173.07106909090908</v>
      </c>
      <c r="EP57" s="19">
        <f t="shared" si="50"/>
        <v>1.4802130909090907</v>
      </c>
      <c r="EQ57" s="19">
        <f t="shared" si="51"/>
        <v>0.56931272727272719</v>
      </c>
      <c r="ER57" s="19">
        <f t="shared" si="52"/>
        <v>2.0495258181818179</v>
      </c>
      <c r="ES57" s="19">
        <f t="shared" si="53"/>
        <v>8.5396909090909077</v>
      </c>
      <c r="ET57" s="19">
        <f t="shared" si="54"/>
        <v>0.68317527272727263</v>
      </c>
      <c r="EU57" s="19">
        <f t="shared" si="55"/>
        <v>0.34158763636363632</v>
      </c>
      <c r="EV57" s="19">
        <f t="shared" si="56"/>
        <v>3.9851890909090906</v>
      </c>
      <c r="EW57" s="19">
        <f t="shared" si="57"/>
        <v>1.4802130909090907</v>
      </c>
      <c r="EX57" s="19">
        <f t="shared" si="58"/>
        <v>48.960894545454536</v>
      </c>
      <c r="EY57" s="19">
        <f t="shared" si="59"/>
        <v>1.9356632727272725</v>
      </c>
      <c r="EZ57" s="19">
        <f t="shared" si="60"/>
        <v>65.9264138181818</v>
      </c>
      <c r="FA57" s="19">
        <f t="shared" si="61"/>
        <v>94.847500363636357</v>
      </c>
      <c r="FB57" s="19">
        <f t="shared" si="62"/>
        <v>15.826893818181816</v>
      </c>
      <c r="FC57" s="19">
        <f t="shared" si="63"/>
        <v>9.5644538181818159</v>
      </c>
      <c r="FD57" s="19">
        <f t="shared" si="64"/>
        <v>3.7574639999999997</v>
      </c>
      <c r="FE57" s="19">
        <f t="shared" si="65"/>
        <v>0</v>
      </c>
      <c r="FF57" s="19">
        <f t="shared" si="66"/>
        <v>45.658880727272717</v>
      </c>
      <c r="FG57" s="19">
        <f t="shared" si="67"/>
        <v>169.65519272727272</v>
      </c>
      <c r="FH57" s="19">
        <f t="shared" si="26"/>
        <v>829.71636872727265</v>
      </c>
      <c r="FI57" s="19">
        <f t="shared" si="27"/>
        <v>2405.9474232727271</v>
      </c>
      <c r="FJ57" s="19">
        <f t="shared" si="68"/>
        <v>206.27</v>
      </c>
      <c r="FK57" s="144">
        <f t="shared" si="84"/>
        <v>3</v>
      </c>
      <c r="FL57" s="144">
        <f t="shared" si="29"/>
        <v>12.25</v>
      </c>
      <c r="FM57" s="20">
        <f t="shared" si="30"/>
        <v>3.4188034188034218</v>
      </c>
      <c r="FN57" s="19">
        <f t="shared" si="69"/>
        <v>94.289826436674502</v>
      </c>
      <c r="FO57" s="20">
        <f t="shared" si="31"/>
        <v>8.6609686609686669</v>
      </c>
      <c r="FP57" s="19">
        <f t="shared" si="70"/>
        <v>238.86756030624201</v>
      </c>
      <c r="FQ57" s="20">
        <f t="shared" si="32"/>
        <v>1.8803418803418819</v>
      </c>
      <c r="FR57" s="19">
        <f t="shared" si="71"/>
        <v>51.859404540170971</v>
      </c>
      <c r="FS57" s="19">
        <f t="shared" si="72"/>
        <v>145.76</v>
      </c>
      <c r="FT57" s="19">
        <f t="shared" si="73"/>
        <v>737.04679128308749</v>
      </c>
      <c r="FU57" s="145">
        <f t="shared" si="74"/>
        <v>3142.9942145558143</v>
      </c>
    </row>
    <row r="58" spans="1:177" ht="15" customHeight="1">
      <c r="A58" s="187" t="str">
        <f>[1]CCT!D65</f>
        <v>Rodoviários de Pouso Alegre + SEAC-MG</v>
      </c>
      <c r="B58" s="147" t="str">
        <f>[1]CCT!C65</f>
        <v>Pouso Alegre</v>
      </c>
      <c r="C58" s="141"/>
      <c r="D58" s="151"/>
      <c r="E58" s="17">
        <f t="shared" si="0"/>
        <v>0</v>
      </c>
      <c r="F58" s="18"/>
      <c r="G58" s="151"/>
      <c r="H58" s="17">
        <f t="shared" si="33"/>
        <v>0</v>
      </c>
      <c r="I58" s="18"/>
      <c r="J58" s="151"/>
      <c r="K58" s="17">
        <f t="shared" si="34"/>
        <v>0</v>
      </c>
      <c r="L58" s="17"/>
      <c r="M58" s="17"/>
      <c r="N58" s="17"/>
      <c r="O58" s="17"/>
      <c r="P58" s="17"/>
      <c r="Q58" s="17"/>
      <c r="R58" s="17"/>
      <c r="S58" s="17"/>
      <c r="T58" s="17"/>
      <c r="U58" s="18"/>
      <c r="V58" s="151"/>
      <c r="W58" s="17">
        <f t="shared" si="1"/>
        <v>0</v>
      </c>
      <c r="X58" s="18"/>
      <c r="Y58" s="151"/>
      <c r="Z58" s="17">
        <f t="shared" si="2"/>
        <v>0</v>
      </c>
      <c r="AA58" s="17"/>
      <c r="AB58" s="17"/>
      <c r="AC58" s="17"/>
      <c r="AD58" s="17"/>
      <c r="AE58" s="17"/>
      <c r="AF58" s="17"/>
      <c r="AG58" s="18"/>
      <c r="AH58" s="17"/>
      <c r="AI58" s="17">
        <f t="shared" si="3"/>
        <v>0</v>
      </c>
      <c r="AJ58" s="17"/>
      <c r="AK58" s="17"/>
      <c r="AL58" s="17"/>
      <c r="AM58" s="18"/>
      <c r="AN58" s="151"/>
      <c r="AO58" s="17">
        <f t="shared" si="4"/>
        <v>0</v>
      </c>
      <c r="AP58" s="17"/>
      <c r="AQ58" s="17"/>
      <c r="AR58" s="17"/>
      <c r="AS58" s="17"/>
      <c r="AT58" s="17"/>
      <c r="AU58" s="17"/>
      <c r="AV58" s="152"/>
      <c r="AW58" s="151"/>
      <c r="AX58" s="17">
        <f t="shared" si="5"/>
        <v>0</v>
      </c>
      <c r="AY58" s="17"/>
      <c r="AZ58" s="17"/>
      <c r="BA58" s="17"/>
      <c r="BB58" s="141">
        <f>[1]CCT!AN65</f>
        <v>1</v>
      </c>
      <c r="BC58" s="17">
        <f>[1]CCT!AM65</f>
        <v>2507.27</v>
      </c>
      <c r="BD58" s="17">
        <f t="shared" si="85"/>
        <v>2507.27</v>
      </c>
      <c r="BE58" s="152"/>
      <c r="BF58" s="151"/>
      <c r="BG58" s="17">
        <f t="shared" si="6"/>
        <v>0</v>
      </c>
      <c r="BH58" s="17"/>
      <c r="BI58" s="17"/>
      <c r="BJ58" s="17"/>
      <c r="BK58" s="17"/>
      <c r="BL58" s="17"/>
      <c r="BM58" s="17"/>
      <c r="BN58" s="18"/>
      <c r="BO58" s="17"/>
      <c r="BP58" s="17">
        <f t="shared" si="7"/>
        <v>0</v>
      </c>
      <c r="BQ58" s="18"/>
      <c r="BR58" s="17"/>
      <c r="BS58" s="17">
        <f t="shared" si="8"/>
        <v>0</v>
      </c>
      <c r="BT58" s="18"/>
      <c r="BU58" s="17"/>
      <c r="BV58" s="17">
        <f t="shared" si="9"/>
        <v>0</v>
      </c>
      <c r="BW58" s="18"/>
      <c r="BX58" s="17"/>
      <c r="BY58" s="17">
        <f t="shared" si="10"/>
        <v>0</v>
      </c>
      <c r="BZ58" s="153"/>
      <c r="CA58" s="151"/>
      <c r="CB58" s="17">
        <f t="shared" ref="CB58:CB64" si="88">BZ58*CA58</f>
        <v>0</v>
      </c>
      <c r="CC58" s="17"/>
      <c r="CD58" s="17"/>
      <c r="CE58" s="17"/>
      <c r="CF58" s="152"/>
      <c r="CG58" s="151"/>
      <c r="CH58" s="17">
        <f t="shared" si="12"/>
        <v>0</v>
      </c>
      <c r="CI58" s="17"/>
      <c r="CJ58" s="17"/>
      <c r="CK58" s="17"/>
      <c r="CL58" s="152"/>
      <c r="CM58" s="151"/>
      <c r="CN58" s="17">
        <f t="shared" si="13"/>
        <v>0</v>
      </c>
      <c r="CO58" s="17"/>
      <c r="CP58" s="17"/>
      <c r="CQ58" s="17"/>
      <c r="CR58" s="17"/>
      <c r="CS58" s="17"/>
      <c r="CT58" s="17">
        <f t="shared" si="77"/>
        <v>0</v>
      </c>
      <c r="CU58" s="17"/>
      <c r="CV58" s="17"/>
      <c r="CW58" s="17"/>
      <c r="CX58" s="17"/>
      <c r="CY58" s="17"/>
      <c r="CZ58" s="17"/>
      <c r="DA58" s="152"/>
      <c r="DB58" s="151"/>
      <c r="DC58" s="17">
        <f t="shared" si="14"/>
        <v>0</v>
      </c>
      <c r="DD58" s="143">
        <f t="shared" si="36"/>
        <v>1</v>
      </c>
      <c r="DE58" s="19">
        <f t="shared" si="37"/>
        <v>2507.27</v>
      </c>
      <c r="DF58" s="19"/>
      <c r="DG58" s="19"/>
      <c r="DH58" s="19">
        <f t="shared" si="15"/>
        <v>0</v>
      </c>
      <c r="DI58" s="19"/>
      <c r="DJ58" s="19">
        <f t="shared" si="38"/>
        <v>0</v>
      </c>
      <c r="DK58" s="19">
        <f t="shared" si="39"/>
        <v>0</v>
      </c>
      <c r="DL58" s="19"/>
      <c r="DM58" s="19">
        <f t="shared" si="40"/>
        <v>2507.27</v>
      </c>
      <c r="DN58" s="19"/>
      <c r="DO58" s="19">
        <f t="shared" si="87"/>
        <v>279</v>
      </c>
      <c r="DP58" s="19">
        <f t="shared" si="81"/>
        <v>0</v>
      </c>
      <c r="DQ58" s="19"/>
      <c r="DR58" s="19">
        <f t="shared" si="41"/>
        <v>3.12</v>
      </c>
      <c r="DS58" s="19">
        <f>VLOOKUP('Resumo Geral apoio imposto cl'!A58,PARAMETROAPOIO,2,FALSE)*DD58</f>
        <v>0</v>
      </c>
      <c r="DT58" s="19">
        <f t="shared" si="82"/>
        <v>0</v>
      </c>
      <c r="DU58" s="19">
        <f t="shared" si="83"/>
        <v>0</v>
      </c>
      <c r="DV58" s="19">
        <f>BB58*[1]Parâmetro!$E$147</f>
        <v>247.42</v>
      </c>
      <c r="DW58" s="19">
        <f t="shared" si="42"/>
        <v>529.54</v>
      </c>
      <c r="DX58" s="19">
        <f>C58*'[1]Uniforme Apoio'!$BM$9+'Resumo Geral apoio imposto cl'!F58*'[1]Uniforme Apoio'!$BM$10+'Resumo Geral apoio imposto cl'!I58*'[1]Uniforme Apoio'!$BM$11+'Resumo Geral apoio imposto cl'!L58*'[1]Uniforme Apoio'!$BM$12+'Resumo Geral apoio imposto cl'!O58*'[1]Uniforme Apoio'!$BM$13+'Resumo Geral apoio imposto cl'!R58*'[1]Uniforme Apoio'!$BM$14+'Resumo Geral apoio imposto cl'!U58*'[1]Uniforme Apoio'!$BM$15+'Resumo Geral apoio imposto cl'!X58*'[1]Uniforme Apoio'!$BM$17+AA58*'[1]Uniforme Apoio'!$BM$16+'Resumo Geral apoio imposto cl'!AD58*'[1]Uniforme Apoio'!$BM$18+'Resumo Geral apoio imposto cl'!AG58*'[1]Uniforme Apoio'!$BM$19+'Resumo Geral apoio imposto cl'!AJ58*'[1]Uniforme Apoio'!$BM$20+'Resumo Geral apoio imposto cl'!AM58*'[1]Uniforme Apoio'!$BM$21+'Resumo Geral apoio imposto cl'!AP58*'[1]Uniforme Apoio'!$BM$22+'Resumo Geral apoio imposto cl'!AS58*'[1]Uniforme Apoio'!$BM$23+'Resumo Geral apoio imposto cl'!AV58*'[1]Uniforme Apoio'!$BM$24+'Resumo Geral apoio imposto cl'!AY58*'[1]Uniforme Apoio'!$BM$25+'Resumo Geral apoio imposto cl'!BB58*'[1]Uniforme Apoio'!$BM$26+BE58*'[1]Uniforme Apoio'!$BM$27+'Resumo Geral apoio imposto cl'!BH58*'[1]Uniforme Apoio'!$BM$28+'Resumo Geral apoio imposto cl'!BK58*'[1]Uniforme Apoio'!$BM$29+'Resumo Geral apoio imposto cl'!BN58*'[1]Uniforme Apoio'!$BM$30+'Resumo Geral apoio imposto cl'!BQ58*'[1]Uniforme Apoio'!$BM$30+'Resumo Geral apoio imposto cl'!BT58*'[1]Uniforme Apoio'!$BM$30+'Resumo Geral apoio imposto cl'!BW58*'[1]Uniforme Apoio'!$BM$31+'Resumo Geral apoio imposto cl'!BZ58*'[1]Uniforme Apoio'!$BM$31+'Resumo Geral apoio imposto cl'!CC58*'[1]Uniforme Apoio'!$BM$32+'Resumo Geral apoio imposto cl'!CF58*'[1]Uniforme Apoio'!$BM$33+'Resumo Geral apoio imposto cl'!CI58*'[1]Uniforme Apoio'!$BM$34+'Resumo Geral apoio imposto cl'!CL58*'[1]Uniforme Apoio'!$BM$35+'Resumo Geral apoio imposto cl'!CO58*'[1]Uniforme Apoio'!$BM$36+'Resumo Geral apoio imposto cl'!CR58*'[1]Uniforme Apoio'!$BM$37+'Resumo Geral apoio imposto cl'!CU58*'[1]Uniforme Apoio'!$BM$38+'Resumo Geral apoio imposto cl'!CX58*'[1]Uniforme Apoio'!$BM$39+'Resumo Geral apoio imposto cl'!DA58*'[1]Uniforme Apoio'!$BM$40</f>
        <v>103.18</v>
      </c>
      <c r="DY58" s="19"/>
      <c r="DZ58" s="19">
        <f>AP58*'[1]Equipamentos Jardinagem'!$H$7</f>
        <v>0</v>
      </c>
      <c r="EA58" s="19"/>
      <c r="EB58" s="19">
        <f t="shared" si="43"/>
        <v>103.18</v>
      </c>
      <c r="EC58" s="19">
        <f t="shared" si="44"/>
        <v>501.45400000000001</v>
      </c>
      <c r="ED58" s="19">
        <f t="shared" si="19"/>
        <v>37.609049999999996</v>
      </c>
      <c r="EE58" s="19">
        <f t="shared" si="20"/>
        <v>25.072700000000001</v>
      </c>
      <c r="EF58" s="19">
        <f t="shared" si="21"/>
        <v>5.0145400000000002</v>
      </c>
      <c r="EG58" s="19">
        <f t="shared" si="22"/>
        <v>62.681750000000001</v>
      </c>
      <c r="EH58" s="19">
        <f t="shared" si="23"/>
        <v>200.58160000000001</v>
      </c>
      <c r="EI58" s="19">
        <f t="shared" si="24"/>
        <v>75.218099999999993</v>
      </c>
      <c r="EJ58" s="19">
        <f t="shared" si="25"/>
        <v>15.043620000000001</v>
      </c>
      <c r="EK58" s="19">
        <f t="shared" si="45"/>
        <v>922.67536000000007</v>
      </c>
      <c r="EL58" s="19">
        <f t="shared" si="46"/>
        <v>208.855591</v>
      </c>
      <c r="EM58" s="19">
        <f t="shared" si="47"/>
        <v>69.702106000000001</v>
      </c>
      <c r="EN58" s="19">
        <f t="shared" si="48"/>
        <v>102.547343</v>
      </c>
      <c r="EO58" s="19">
        <f t="shared" si="49"/>
        <v>381.10504000000003</v>
      </c>
      <c r="EP58" s="19">
        <f t="shared" si="50"/>
        <v>3.2594509999999999</v>
      </c>
      <c r="EQ58" s="19">
        <f t="shared" si="51"/>
        <v>1.2536350000000001</v>
      </c>
      <c r="ER58" s="19">
        <f t="shared" si="52"/>
        <v>4.5130859999999995</v>
      </c>
      <c r="ES58" s="19">
        <f t="shared" si="53"/>
        <v>18.804524999999998</v>
      </c>
      <c r="ET58" s="19">
        <f t="shared" si="54"/>
        <v>1.5043619999999998</v>
      </c>
      <c r="EU58" s="19">
        <f t="shared" si="55"/>
        <v>0.75218099999999988</v>
      </c>
      <c r="EV58" s="19">
        <f t="shared" si="56"/>
        <v>8.7754449999999995</v>
      </c>
      <c r="EW58" s="19">
        <f t="shared" si="57"/>
        <v>3.2594509999999999</v>
      </c>
      <c r="EX58" s="19">
        <f t="shared" si="58"/>
        <v>107.81260999999999</v>
      </c>
      <c r="EY58" s="19">
        <f t="shared" si="59"/>
        <v>4.262359</v>
      </c>
      <c r="EZ58" s="19">
        <f t="shared" si="60"/>
        <v>145.17093299999999</v>
      </c>
      <c r="FA58" s="19">
        <f t="shared" si="61"/>
        <v>208.855591</v>
      </c>
      <c r="FB58" s="19">
        <f t="shared" si="62"/>
        <v>34.851053</v>
      </c>
      <c r="FC58" s="19">
        <f t="shared" si="63"/>
        <v>21.061067999999999</v>
      </c>
      <c r="FD58" s="19">
        <f t="shared" si="64"/>
        <v>8.2739910000000005</v>
      </c>
      <c r="FE58" s="19">
        <f t="shared" si="65"/>
        <v>0</v>
      </c>
      <c r="FF58" s="19">
        <f t="shared" si="66"/>
        <v>100.54152699999999</v>
      </c>
      <c r="FG58" s="19">
        <f t="shared" si="67"/>
        <v>373.58323000000001</v>
      </c>
      <c r="FH58" s="19">
        <f t="shared" si="26"/>
        <v>1827.0476489999999</v>
      </c>
      <c r="FI58" s="19">
        <f t="shared" si="27"/>
        <v>4967.0376489999999</v>
      </c>
      <c r="FJ58" s="19">
        <f t="shared" si="68"/>
        <v>206.27</v>
      </c>
      <c r="FK58" s="144">
        <f t="shared" si="84"/>
        <v>2</v>
      </c>
      <c r="FL58" s="144">
        <f t="shared" si="29"/>
        <v>11.25</v>
      </c>
      <c r="FM58" s="20">
        <f t="shared" si="30"/>
        <v>2.2535211267605644</v>
      </c>
      <c r="FN58" s="19">
        <f t="shared" si="69"/>
        <v>119.86631321690147</v>
      </c>
      <c r="FO58" s="20">
        <f t="shared" si="31"/>
        <v>8.5633802816901436</v>
      </c>
      <c r="FP58" s="19">
        <f t="shared" si="70"/>
        <v>455.49199022422556</v>
      </c>
      <c r="FQ58" s="20">
        <f t="shared" si="32"/>
        <v>1.8591549295774654</v>
      </c>
      <c r="FR58" s="19">
        <f t="shared" si="71"/>
        <v>98.889708403943715</v>
      </c>
      <c r="FS58" s="19">
        <f t="shared" si="72"/>
        <v>145.76</v>
      </c>
      <c r="FT58" s="19">
        <f t="shared" si="73"/>
        <v>1026.2780118450708</v>
      </c>
      <c r="FU58" s="145">
        <f t="shared" si="74"/>
        <v>5993.3156608450709</v>
      </c>
    </row>
    <row r="59" spans="1:177" ht="15" customHeight="1">
      <c r="A59" s="187" t="str">
        <f>[1]CCT!D66</f>
        <v>Rodoviários de Belo Horizonte + SEAC-MG</v>
      </c>
      <c r="B59" s="147" t="str">
        <f>[1]CCT!C66</f>
        <v>Ribeirão das Neves</v>
      </c>
      <c r="C59" s="141"/>
      <c r="D59" s="17"/>
      <c r="E59" s="17">
        <f t="shared" si="0"/>
        <v>0</v>
      </c>
      <c r="F59" s="18"/>
      <c r="G59" s="17"/>
      <c r="H59" s="17">
        <f t="shared" si="33"/>
        <v>0</v>
      </c>
      <c r="I59" s="18"/>
      <c r="J59" s="17"/>
      <c r="K59" s="17">
        <f t="shared" si="34"/>
        <v>0</v>
      </c>
      <c r="L59" s="17"/>
      <c r="M59" s="17"/>
      <c r="N59" s="17"/>
      <c r="O59" s="17"/>
      <c r="P59" s="17"/>
      <c r="Q59" s="17"/>
      <c r="R59" s="17"/>
      <c r="S59" s="17"/>
      <c r="T59" s="17"/>
      <c r="U59" s="18"/>
      <c r="V59" s="17"/>
      <c r="W59" s="17">
        <f t="shared" si="1"/>
        <v>0</v>
      </c>
      <c r="X59" s="18"/>
      <c r="Y59" s="17"/>
      <c r="Z59" s="17">
        <f t="shared" si="2"/>
        <v>0</v>
      </c>
      <c r="AA59" s="17"/>
      <c r="AB59" s="17"/>
      <c r="AC59" s="17"/>
      <c r="AD59" s="17"/>
      <c r="AE59" s="17"/>
      <c r="AF59" s="17"/>
      <c r="AG59" s="18"/>
      <c r="AH59" s="17"/>
      <c r="AI59" s="17">
        <f t="shared" si="3"/>
        <v>0</v>
      </c>
      <c r="AJ59" s="17"/>
      <c r="AK59" s="17"/>
      <c r="AL59" s="17"/>
      <c r="AM59" s="18"/>
      <c r="AN59" s="17"/>
      <c r="AO59" s="17">
        <f t="shared" si="4"/>
        <v>0</v>
      </c>
      <c r="AP59" s="17"/>
      <c r="AQ59" s="17"/>
      <c r="AR59" s="17"/>
      <c r="AS59" s="17"/>
      <c r="AT59" s="17"/>
      <c r="AU59" s="17"/>
      <c r="AV59" s="18"/>
      <c r="AW59" s="17"/>
      <c r="AX59" s="17">
        <f t="shared" si="5"/>
        <v>0</v>
      </c>
      <c r="AY59" s="17"/>
      <c r="AZ59" s="17"/>
      <c r="BA59" s="17"/>
      <c r="BB59" s="141">
        <f>[1]CCT!AN66</f>
        <v>2</v>
      </c>
      <c r="BC59" s="17">
        <f>[1]CCT!AM66</f>
        <v>2507.27</v>
      </c>
      <c r="BD59" s="17">
        <f t="shared" si="85"/>
        <v>5014.54</v>
      </c>
      <c r="BE59" s="18"/>
      <c r="BF59" s="17"/>
      <c r="BG59" s="17">
        <f t="shared" si="6"/>
        <v>0</v>
      </c>
      <c r="BH59" s="17"/>
      <c r="BI59" s="17"/>
      <c r="BJ59" s="17"/>
      <c r="BK59" s="17"/>
      <c r="BL59" s="17"/>
      <c r="BM59" s="17"/>
      <c r="BN59" s="18"/>
      <c r="BO59" s="17"/>
      <c r="BP59" s="17">
        <f t="shared" si="7"/>
        <v>0</v>
      </c>
      <c r="BQ59" s="18"/>
      <c r="BR59" s="17"/>
      <c r="BS59" s="17">
        <f t="shared" si="8"/>
        <v>0</v>
      </c>
      <c r="BT59" s="18"/>
      <c r="BU59" s="17"/>
      <c r="BV59" s="17">
        <f t="shared" si="9"/>
        <v>0</v>
      </c>
      <c r="BW59" s="18"/>
      <c r="BX59" s="17"/>
      <c r="BY59" s="17">
        <f t="shared" si="10"/>
        <v>0</v>
      </c>
      <c r="BZ59" s="142"/>
      <c r="CA59" s="17"/>
      <c r="CB59" s="17">
        <f t="shared" si="88"/>
        <v>0</v>
      </c>
      <c r="CC59" s="17"/>
      <c r="CD59" s="17"/>
      <c r="CE59" s="17"/>
      <c r="CF59" s="18"/>
      <c r="CG59" s="17"/>
      <c r="CH59" s="17">
        <f t="shared" si="12"/>
        <v>0</v>
      </c>
      <c r="CI59" s="17"/>
      <c r="CJ59" s="17"/>
      <c r="CK59" s="17"/>
      <c r="CL59" s="18"/>
      <c r="CM59" s="17"/>
      <c r="CN59" s="17">
        <f t="shared" si="13"/>
        <v>0</v>
      </c>
      <c r="CO59" s="17"/>
      <c r="CP59" s="17"/>
      <c r="CQ59" s="17"/>
      <c r="CR59" s="17"/>
      <c r="CS59" s="17"/>
      <c r="CT59" s="17">
        <f t="shared" si="77"/>
        <v>0</v>
      </c>
      <c r="CU59" s="17"/>
      <c r="CV59" s="17"/>
      <c r="CW59" s="17"/>
      <c r="CX59" s="17"/>
      <c r="CY59" s="17"/>
      <c r="CZ59" s="17"/>
      <c r="DA59" s="18"/>
      <c r="DB59" s="17"/>
      <c r="DC59" s="17">
        <f t="shared" si="14"/>
        <v>0</v>
      </c>
      <c r="DD59" s="143">
        <f t="shared" si="36"/>
        <v>2</v>
      </c>
      <c r="DE59" s="19">
        <f t="shared" si="37"/>
        <v>5014.54</v>
      </c>
      <c r="DF59" s="19"/>
      <c r="DG59" s="19"/>
      <c r="DH59" s="19">
        <f t="shared" si="15"/>
        <v>0</v>
      </c>
      <c r="DI59" s="19"/>
      <c r="DJ59" s="19">
        <f t="shared" si="38"/>
        <v>0</v>
      </c>
      <c r="DK59" s="19">
        <f t="shared" si="39"/>
        <v>0</v>
      </c>
      <c r="DL59" s="19"/>
      <c r="DM59" s="19">
        <f t="shared" si="40"/>
        <v>5014.54</v>
      </c>
      <c r="DN59" s="19"/>
      <c r="DO59" s="19">
        <f t="shared" si="87"/>
        <v>558</v>
      </c>
      <c r="DP59" s="19">
        <f t="shared" si="81"/>
        <v>0</v>
      </c>
      <c r="DQ59" s="19"/>
      <c r="DR59" s="19">
        <f t="shared" si="41"/>
        <v>6.24</v>
      </c>
      <c r="DS59" s="19">
        <f>VLOOKUP('Resumo Geral apoio imposto cl'!A59,PARAMETROAPOIO,2,FALSE)*DD59</f>
        <v>0</v>
      </c>
      <c r="DT59" s="19">
        <f t="shared" si="82"/>
        <v>0</v>
      </c>
      <c r="DU59" s="19">
        <f t="shared" si="83"/>
        <v>0</v>
      </c>
      <c r="DV59" s="19">
        <f>BB59*[1]Parâmetro!$E$147</f>
        <v>494.84</v>
      </c>
      <c r="DW59" s="19">
        <f t="shared" si="42"/>
        <v>1059.08</v>
      </c>
      <c r="DX59" s="19">
        <f>C59*'[1]Uniforme Apoio'!$BM$9+'Resumo Geral apoio imposto cl'!F59*'[1]Uniforme Apoio'!$BM$10+'Resumo Geral apoio imposto cl'!I59*'[1]Uniforme Apoio'!$BM$11+'Resumo Geral apoio imposto cl'!L59*'[1]Uniforme Apoio'!$BM$12+'Resumo Geral apoio imposto cl'!O59*'[1]Uniforme Apoio'!$BM$13+'Resumo Geral apoio imposto cl'!R59*'[1]Uniforme Apoio'!$BM$14+'Resumo Geral apoio imposto cl'!U59*'[1]Uniforme Apoio'!$BM$15+'Resumo Geral apoio imposto cl'!X59*'[1]Uniforme Apoio'!$BM$17+AA59*'[1]Uniforme Apoio'!$BM$16+'Resumo Geral apoio imposto cl'!AD59*'[1]Uniforme Apoio'!$BM$18+'Resumo Geral apoio imposto cl'!AG59*'[1]Uniforme Apoio'!$BM$19+'Resumo Geral apoio imposto cl'!AJ59*'[1]Uniforme Apoio'!$BM$20+'Resumo Geral apoio imposto cl'!AM59*'[1]Uniforme Apoio'!$BM$21+'Resumo Geral apoio imposto cl'!AP59*'[1]Uniforme Apoio'!$BM$22+'Resumo Geral apoio imposto cl'!AS59*'[1]Uniforme Apoio'!$BM$23+'Resumo Geral apoio imposto cl'!AV59*'[1]Uniforme Apoio'!$BM$24+'Resumo Geral apoio imposto cl'!AY59*'[1]Uniforme Apoio'!$BM$25+'Resumo Geral apoio imposto cl'!BB59*'[1]Uniforme Apoio'!$BM$26+BE59*'[1]Uniforme Apoio'!$BM$27+'Resumo Geral apoio imposto cl'!BH59*'[1]Uniforme Apoio'!$BM$28+'Resumo Geral apoio imposto cl'!BK59*'[1]Uniforme Apoio'!$BM$29+'Resumo Geral apoio imposto cl'!BN59*'[1]Uniforme Apoio'!$BM$30+'Resumo Geral apoio imposto cl'!BQ59*'[1]Uniforme Apoio'!$BM$30+'Resumo Geral apoio imposto cl'!BT59*'[1]Uniforme Apoio'!$BM$30+'Resumo Geral apoio imposto cl'!BW59*'[1]Uniforme Apoio'!$BM$31+'Resumo Geral apoio imposto cl'!BZ59*'[1]Uniforme Apoio'!$BM$31+'Resumo Geral apoio imposto cl'!CC59*'[1]Uniforme Apoio'!$BM$32+'Resumo Geral apoio imposto cl'!CF59*'[1]Uniforme Apoio'!$BM$33+'Resumo Geral apoio imposto cl'!CI59*'[1]Uniforme Apoio'!$BM$34+'Resumo Geral apoio imposto cl'!CL59*'[1]Uniforme Apoio'!$BM$35+'Resumo Geral apoio imposto cl'!CO59*'[1]Uniforme Apoio'!$BM$36+'Resumo Geral apoio imposto cl'!CR59*'[1]Uniforme Apoio'!$BM$37+'Resumo Geral apoio imposto cl'!CU59*'[1]Uniforme Apoio'!$BM$38+'Resumo Geral apoio imposto cl'!CX59*'[1]Uniforme Apoio'!$BM$39+'Resumo Geral apoio imposto cl'!DA59*'[1]Uniforme Apoio'!$BM$40</f>
        <v>206.36</v>
      </c>
      <c r="DY59" s="19"/>
      <c r="DZ59" s="19">
        <f>AP59*'[1]Equipamentos Jardinagem'!$H$7</f>
        <v>0</v>
      </c>
      <c r="EA59" s="19"/>
      <c r="EB59" s="19">
        <f t="shared" si="43"/>
        <v>206.36</v>
      </c>
      <c r="EC59" s="19">
        <f t="shared" si="44"/>
        <v>1002.908</v>
      </c>
      <c r="ED59" s="19">
        <f t="shared" si="19"/>
        <v>75.218099999999993</v>
      </c>
      <c r="EE59" s="19">
        <f t="shared" si="20"/>
        <v>50.145400000000002</v>
      </c>
      <c r="EF59" s="19">
        <f t="shared" si="21"/>
        <v>10.02908</v>
      </c>
      <c r="EG59" s="19">
        <f t="shared" si="22"/>
        <v>125.3635</v>
      </c>
      <c r="EH59" s="19">
        <f t="shared" si="23"/>
        <v>401.16320000000002</v>
      </c>
      <c r="EI59" s="19">
        <f t="shared" si="24"/>
        <v>150.43619999999999</v>
      </c>
      <c r="EJ59" s="19">
        <f t="shared" si="25"/>
        <v>30.087240000000001</v>
      </c>
      <c r="EK59" s="19">
        <f t="shared" si="45"/>
        <v>1845.3507200000001</v>
      </c>
      <c r="EL59" s="19">
        <f t="shared" si="46"/>
        <v>417.71118200000001</v>
      </c>
      <c r="EM59" s="19">
        <f t="shared" si="47"/>
        <v>139.404212</v>
      </c>
      <c r="EN59" s="19">
        <f t="shared" si="48"/>
        <v>205.094686</v>
      </c>
      <c r="EO59" s="19">
        <f t="shared" si="49"/>
        <v>762.21008000000006</v>
      </c>
      <c r="EP59" s="19">
        <f t="shared" si="50"/>
        <v>6.5189019999999998</v>
      </c>
      <c r="EQ59" s="19">
        <f t="shared" si="51"/>
        <v>2.5072700000000001</v>
      </c>
      <c r="ER59" s="19">
        <f t="shared" si="52"/>
        <v>9.026171999999999</v>
      </c>
      <c r="ES59" s="19">
        <f t="shared" si="53"/>
        <v>37.609049999999996</v>
      </c>
      <c r="ET59" s="19">
        <f t="shared" si="54"/>
        <v>3.0087239999999995</v>
      </c>
      <c r="EU59" s="19">
        <f t="shared" si="55"/>
        <v>1.5043619999999998</v>
      </c>
      <c r="EV59" s="19">
        <f t="shared" si="56"/>
        <v>17.550889999999999</v>
      </c>
      <c r="EW59" s="19">
        <f t="shared" si="57"/>
        <v>6.5189019999999998</v>
      </c>
      <c r="EX59" s="19">
        <f t="shared" si="58"/>
        <v>215.62521999999998</v>
      </c>
      <c r="EY59" s="19">
        <f t="shared" si="59"/>
        <v>8.524718</v>
      </c>
      <c r="EZ59" s="19">
        <f t="shared" si="60"/>
        <v>290.34186599999998</v>
      </c>
      <c r="FA59" s="19">
        <f t="shared" si="61"/>
        <v>417.71118200000001</v>
      </c>
      <c r="FB59" s="19">
        <f t="shared" si="62"/>
        <v>69.702106000000001</v>
      </c>
      <c r="FC59" s="19">
        <f t="shared" si="63"/>
        <v>42.122135999999998</v>
      </c>
      <c r="FD59" s="19">
        <f t="shared" si="64"/>
        <v>16.547982000000001</v>
      </c>
      <c r="FE59" s="19">
        <f t="shared" si="65"/>
        <v>0</v>
      </c>
      <c r="FF59" s="19">
        <f t="shared" si="66"/>
        <v>201.08305399999998</v>
      </c>
      <c r="FG59" s="19">
        <f t="shared" si="67"/>
        <v>747.16646000000003</v>
      </c>
      <c r="FH59" s="19">
        <f t="shared" si="26"/>
        <v>3654.0952979999997</v>
      </c>
      <c r="FI59" s="19">
        <f t="shared" si="27"/>
        <v>9934.0752979999997</v>
      </c>
      <c r="FJ59" s="19">
        <f t="shared" si="68"/>
        <v>412.54</v>
      </c>
      <c r="FK59" s="144">
        <f t="shared" si="84"/>
        <v>4</v>
      </c>
      <c r="FL59" s="144">
        <f t="shared" si="29"/>
        <v>13.25</v>
      </c>
      <c r="FM59" s="20">
        <f t="shared" si="30"/>
        <v>4.6109510086455305</v>
      </c>
      <c r="FN59" s="19">
        <f t="shared" si="69"/>
        <v>490.51920682420729</v>
      </c>
      <c r="FO59" s="20">
        <f t="shared" si="31"/>
        <v>8.7608069164265068</v>
      </c>
      <c r="FP59" s="19">
        <f t="shared" si="70"/>
        <v>931.98649296599376</v>
      </c>
      <c r="FQ59" s="20">
        <f t="shared" si="32"/>
        <v>1.9020172910662811</v>
      </c>
      <c r="FR59" s="19">
        <f t="shared" si="71"/>
        <v>202.33917281498549</v>
      </c>
      <c r="FS59" s="19">
        <f t="shared" si="72"/>
        <v>291.52</v>
      </c>
      <c r="FT59" s="19">
        <f t="shared" si="73"/>
        <v>2328.9048726051865</v>
      </c>
      <c r="FU59" s="145">
        <f t="shared" si="74"/>
        <v>12262.980170605186</v>
      </c>
    </row>
    <row r="60" spans="1:177" ht="15" customHeight="1">
      <c r="A60" s="186" t="str">
        <f>[1]CCT!D67</f>
        <v>CCT Rodoviários de Belo Horizonte e RMBH + SEAC-MG</v>
      </c>
      <c r="B60" s="188" t="str">
        <f>[1]CCT!C67</f>
        <v>Santa Luzia</v>
      </c>
      <c r="C60" s="141"/>
      <c r="D60" s="17"/>
      <c r="E60" s="17">
        <f t="shared" si="0"/>
        <v>0</v>
      </c>
      <c r="F60" s="18"/>
      <c r="G60" s="17"/>
      <c r="H60" s="17">
        <f t="shared" si="33"/>
        <v>0</v>
      </c>
      <c r="I60" s="18"/>
      <c r="J60" s="17"/>
      <c r="K60" s="17">
        <f t="shared" si="34"/>
        <v>0</v>
      </c>
      <c r="L60" s="17"/>
      <c r="M60" s="17"/>
      <c r="N60" s="17"/>
      <c r="O60" s="17"/>
      <c r="P60" s="17"/>
      <c r="Q60" s="17"/>
      <c r="R60" s="17"/>
      <c r="S60" s="17"/>
      <c r="T60" s="17"/>
      <c r="U60" s="18"/>
      <c r="V60" s="17"/>
      <c r="W60" s="17">
        <f t="shared" si="1"/>
        <v>0</v>
      </c>
      <c r="X60" s="18"/>
      <c r="Y60" s="17"/>
      <c r="Z60" s="17">
        <f t="shared" si="2"/>
        <v>0</v>
      </c>
      <c r="AA60" s="17"/>
      <c r="AB60" s="17"/>
      <c r="AC60" s="17"/>
      <c r="AD60" s="17"/>
      <c r="AE60" s="17"/>
      <c r="AF60" s="17"/>
      <c r="AG60" s="18"/>
      <c r="AH60" s="17"/>
      <c r="AI60" s="17">
        <f t="shared" si="3"/>
        <v>0</v>
      </c>
      <c r="AJ60" s="17"/>
      <c r="AK60" s="17"/>
      <c r="AL60" s="17"/>
      <c r="AM60" s="18"/>
      <c r="AN60" s="17"/>
      <c r="AO60" s="17">
        <f t="shared" si="4"/>
        <v>0</v>
      </c>
      <c r="AP60" s="17"/>
      <c r="AQ60" s="17"/>
      <c r="AR60" s="17"/>
      <c r="AS60" s="17"/>
      <c r="AT60" s="17"/>
      <c r="AU60" s="17"/>
      <c r="AV60" s="18"/>
      <c r="AW60" s="17"/>
      <c r="AX60" s="17">
        <f t="shared" si="5"/>
        <v>0</v>
      </c>
      <c r="AY60" s="17"/>
      <c r="AZ60" s="17"/>
      <c r="BA60" s="17"/>
      <c r="BB60" s="141">
        <f>[1]CCT!AN67</f>
        <v>1</v>
      </c>
      <c r="BC60" s="17">
        <f>[1]CCT!AM67</f>
        <v>2507.27</v>
      </c>
      <c r="BD60" s="17">
        <f t="shared" si="85"/>
        <v>2507.27</v>
      </c>
      <c r="BE60" s="18"/>
      <c r="BF60" s="17"/>
      <c r="BG60" s="17">
        <f t="shared" si="6"/>
        <v>0</v>
      </c>
      <c r="BH60" s="17"/>
      <c r="BI60" s="17"/>
      <c r="BJ60" s="17"/>
      <c r="BK60" s="17"/>
      <c r="BL60" s="17"/>
      <c r="BM60" s="17"/>
      <c r="BN60" s="18"/>
      <c r="BO60" s="17"/>
      <c r="BP60" s="17">
        <f t="shared" si="7"/>
        <v>0</v>
      </c>
      <c r="BQ60" s="18"/>
      <c r="BR60" s="17"/>
      <c r="BS60" s="17">
        <f t="shared" si="8"/>
        <v>0</v>
      </c>
      <c r="BT60" s="18"/>
      <c r="BU60" s="17"/>
      <c r="BV60" s="17">
        <f t="shared" si="9"/>
        <v>0</v>
      </c>
      <c r="BW60" s="18"/>
      <c r="BX60" s="17"/>
      <c r="BY60" s="17">
        <f t="shared" si="10"/>
        <v>0</v>
      </c>
      <c r="BZ60" s="142"/>
      <c r="CA60" s="17"/>
      <c r="CB60" s="17">
        <f t="shared" si="88"/>
        <v>0</v>
      </c>
      <c r="CC60" s="17"/>
      <c r="CD60" s="17"/>
      <c r="CE60" s="17"/>
      <c r="CF60" s="18"/>
      <c r="CG60" s="17"/>
      <c r="CH60" s="17">
        <f t="shared" si="12"/>
        <v>0</v>
      </c>
      <c r="CI60" s="17"/>
      <c r="CJ60" s="17"/>
      <c r="CK60" s="17"/>
      <c r="CL60" s="18"/>
      <c r="CM60" s="17"/>
      <c r="CN60" s="17">
        <f t="shared" si="13"/>
        <v>0</v>
      </c>
      <c r="CO60" s="17"/>
      <c r="CP60" s="17"/>
      <c r="CQ60" s="17"/>
      <c r="CR60" s="17"/>
      <c r="CS60" s="17"/>
      <c r="CT60" s="17">
        <f t="shared" si="77"/>
        <v>0</v>
      </c>
      <c r="CU60" s="17"/>
      <c r="CV60" s="17"/>
      <c r="CW60" s="17"/>
      <c r="CX60" s="17"/>
      <c r="CY60" s="17"/>
      <c r="CZ60" s="17"/>
      <c r="DA60" s="18"/>
      <c r="DB60" s="17"/>
      <c r="DC60" s="17">
        <f t="shared" si="14"/>
        <v>0</v>
      </c>
      <c r="DD60" s="143">
        <f t="shared" si="36"/>
        <v>1</v>
      </c>
      <c r="DE60" s="19">
        <f t="shared" si="37"/>
        <v>2507.27</v>
      </c>
      <c r="DF60" s="19"/>
      <c r="DG60" s="19"/>
      <c r="DH60" s="19">
        <f t="shared" si="15"/>
        <v>0</v>
      </c>
      <c r="DI60" s="19"/>
      <c r="DJ60" s="19">
        <f t="shared" si="38"/>
        <v>0</v>
      </c>
      <c r="DK60" s="19">
        <f t="shared" si="39"/>
        <v>0</v>
      </c>
      <c r="DL60" s="19"/>
      <c r="DM60" s="19">
        <f t="shared" si="40"/>
        <v>2507.27</v>
      </c>
      <c r="DN60" s="19"/>
      <c r="DO60" s="19">
        <f t="shared" si="87"/>
        <v>279</v>
      </c>
      <c r="DP60" s="19">
        <f t="shared" si="81"/>
        <v>0</v>
      </c>
      <c r="DQ60" s="19"/>
      <c r="DR60" s="19">
        <f t="shared" si="41"/>
        <v>3.12</v>
      </c>
      <c r="DS60" s="19">
        <f>VLOOKUP('Resumo Geral apoio imposto cl'!A60,PARAMETROAPOIO,2,FALSE)*DD60</f>
        <v>0</v>
      </c>
      <c r="DT60" s="19">
        <f t="shared" si="82"/>
        <v>0</v>
      </c>
      <c r="DU60" s="19">
        <f t="shared" si="83"/>
        <v>0</v>
      </c>
      <c r="DV60" s="19">
        <f>BB60*[1]Parâmetro!$E$147</f>
        <v>247.42</v>
      </c>
      <c r="DW60" s="19">
        <f t="shared" si="42"/>
        <v>529.54</v>
      </c>
      <c r="DX60" s="19">
        <f>C60*'[1]Uniforme Apoio'!$BM$9+'Resumo Geral apoio imposto cl'!F60*'[1]Uniforme Apoio'!$BM$10+'Resumo Geral apoio imposto cl'!I60*'[1]Uniforme Apoio'!$BM$11+'Resumo Geral apoio imposto cl'!L60*'[1]Uniforme Apoio'!$BM$12+'Resumo Geral apoio imposto cl'!O60*'[1]Uniforme Apoio'!$BM$13+'Resumo Geral apoio imposto cl'!R60*'[1]Uniforme Apoio'!$BM$14+'Resumo Geral apoio imposto cl'!U60*'[1]Uniforme Apoio'!$BM$15+'Resumo Geral apoio imposto cl'!X60*'[1]Uniforme Apoio'!$BM$17+AA60*'[1]Uniforme Apoio'!$BM$16+'Resumo Geral apoio imposto cl'!AD60*'[1]Uniforme Apoio'!$BM$18+'Resumo Geral apoio imposto cl'!AG60*'[1]Uniforme Apoio'!$BM$19+'Resumo Geral apoio imposto cl'!AJ60*'[1]Uniforme Apoio'!$BM$20+'Resumo Geral apoio imposto cl'!AM60*'[1]Uniforme Apoio'!$BM$21+'Resumo Geral apoio imposto cl'!AP60*'[1]Uniforme Apoio'!$BM$22+'Resumo Geral apoio imposto cl'!AS60*'[1]Uniforme Apoio'!$BM$23+'Resumo Geral apoio imposto cl'!AV60*'[1]Uniforme Apoio'!$BM$24+'Resumo Geral apoio imposto cl'!AY60*'[1]Uniforme Apoio'!$BM$25+'Resumo Geral apoio imposto cl'!BB60*'[1]Uniforme Apoio'!$BM$26+BE60*'[1]Uniforme Apoio'!$BM$27+'Resumo Geral apoio imposto cl'!BH60*'[1]Uniforme Apoio'!$BM$28+'Resumo Geral apoio imposto cl'!BK60*'[1]Uniforme Apoio'!$BM$29+'Resumo Geral apoio imposto cl'!BN60*'[1]Uniforme Apoio'!$BM$30+'Resumo Geral apoio imposto cl'!BQ60*'[1]Uniforme Apoio'!$BM$30+'Resumo Geral apoio imposto cl'!BT60*'[1]Uniforme Apoio'!$BM$30+'Resumo Geral apoio imposto cl'!BW60*'[1]Uniforme Apoio'!$BM$31+'Resumo Geral apoio imposto cl'!BZ60*'[1]Uniforme Apoio'!$BM$31+'Resumo Geral apoio imposto cl'!CC60*'[1]Uniforme Apoio'!$BM$32+'Resumo Geral apoio imposto cl'!CF60*'[1]Uniforme Apoio'!$BM$33+'Resumo Geral apoio imposto cl'!CI60*'[1]Uniforme Apoio'!$BM$34+'Resumo Geral apoio imposto cl'!CL60*'[1]Uniforme Apoio'!$BM$35+'Resumo Geral apoio imposto cl'!CO60*'[1]Uniforme Apoio'!$BM$36+'Resumo Geral apoio imposto cl'!CR60*'[1]Uniforme Apoio'!$BM$37+'Resumo Geral apoio imposto cl'!CU60*'[1]Uniforme Apoio'!$BM$38+'Resumo Geral apoio imposto cl'!CX60*'[1]Uniforme Apoio'!$BM$39+'Resumo Geral apoio imposto cl'!DA60*'[1]Uniforme Apoio'!$BM$40</f>
        <v>103.18</v>
      </c>
      <c r="DY60" s="19"/>
      <c r="DZ60" s="19">
        <f>AP60*'[1]Equipamentos Jardinagem'!$H$7</f>
        <v>0</v>
      </c>
      <c r="EA60" s="19"/>
      <c r="EB60" s="19">
        <f t="shared" si="43"/>
        <v>103.18</v>
      </c>
      <c r="EC60" s="19">
        <f t="shared" si="44"/>
        <v>501.45400000000001</v>
      </c>
      <c r="ED60" s="19">
        <f t="shared" si="19"/>
        <v>37.609049999999996</v>
      </c>
      <c r="EE60" s="19">
        <f t="shared" si="20"/>
        <v>25.072700000000001</v>
      </c>
      <c r="EF60" s="19">
        <f t="shared" si="21"/>
        <v>5.0145400000000002</v>
      </c>
      <c r="EG60" s="19">
        <f t="shared" si="22"/>
        <v>62.681750000000001</v>
      </c>
      <c r="EH60" s="19">
        <f t="shared" si="23"/>
        <v>200.58160000000001</v>
      </c>
      <c r="EI60" s="19">
        <f t="shared" si="24"/>
        <v>75.218099999999993</v>
      </c>
      <c r="EJ60" s="19">
        <f t="shared" si="25"/>
        <v>15.043620000000001</v>
      </c>
      <c r="EK60" s="19">
        <f t="shared" si="45"/>
        <v>922.67536000000007</v>
      </c>
      <c r="EL60" s="19">
        <f t="shared" si="46"/>
        <v>208.855591</v>
      </c>
      <c r="EM60" s="19">
        <f t="shared" si="47"/>
        <v>69.702106000000001</v>
      </c>
      <c r="EN60" s="19">
        <f t="shared" si="48"/>
        <v>102.547343</v>
      </c>
      <c r="EO60" s="19">
        <f t="shared" si="49"/>
        <v>381.10504000000003</v>
      </c>
      <c r="EP60" s="19">
        <f t="shared" si="50"/>
        <v>3.2594509999999999</v>
      </c>
      <c r="EQ60" s="19">
        <f t="shared" si="51"/>
        <v>1.2536350000000001</v>
      </c>
      <c r="ER60" s="19">
        <f t="shared" si="52"/>
        <v>4.5130859999999995</v>
      </c>
      <c r="ES60" s="19">
        <f t="shared" si="53"/>
        <v>18.804524999999998</v>
      </c>
      <c r="ET60" s="19">
        <f t="shared" si="54"/>
        <v>1.5043619999999998</v>
      </c>
      <c r="EU60" s="19">
        <f t="shared" si="55"/>
        <v>0.75218099999999988</v>
      </c>
      <c r="EV60" s="19">
        <f t="shared" si="56"/>
        <v>8.7754449999999995</v>
      </c>
      <c r="EW60" s="19">
        <f t="shared" si="57"/>
        <v>3.2594509999999999</v>
      </c>
      <c r="EX60" s="19">
        <f t="shared" si="58"/>
        <v>107.81260999999999</v>
      </c>
      <c r="EY60" s="19">
        <f t="shared" si="59"/>
        <v>4.262359</v>
      </c>
      <c r="EZ60" s="19">
        <f t="shared" si="60"/>
        <v>145.17093299999999</v>
      </c>
      <c r="FA60" s="19">
        <f t="shared" si="61"/>
        <v>208.855591</v>
      </c>
      <c r="FB60" s="19">
        <f t="shared" si="62"/>
        <v>34.851053</v>
      </c>
      <c r="FC60" s="19">
        <f t="shared" si="63"/>
        <v>21.061067999999999</v>
      </c>
      <c r="FD60" s="19">
        <f t="shared" si="64"/>
        <v>8.2739910000000005</v>
      </c>
      <c r="FE60" s="19">
        <f t="shared" si="65"/>
        <v>0</v>
      </c>
      <c r="FF60" s="19">
        <f t="shared" si="66"/>
        <v>100.54152699999999</v>
      </c>
      <c r="FG60" s="19">
        <f t="shared" si="67"/>
        <v>373.58323000000001</v>
      </c>
      <c r="FH60" s="19">
        <f t="shared" si="26"/>
        <v>1827.0476489999999</v>
      </c>
      <c r="FI60" s="19">
        <f t="shared" si="27"/>
        <v>4967.0376489999999</v>
      </c>
      <c r="FJ60" s="19">
        <f t="shared" si="68"/>
        <v>206.27</v>
      </c>
      <c r="FK60" s="144">
        <f t="shared" si="84"/>
        <v>2</v>
      </c>
      <c r="FL60" s="144">
        <f t="shared" si="29"/>
        <v>11.25</v>
      </c>
      <c r="FM60" s="20">
        <f t="shared" si="30"/>
        <v>2.2535211267605644</v>
      </c>
      <c r="FN60" s="19">
        <f t="shared" si="69"/>
        <v>119.86631321690147</v>
      </c>
      <c r="FO60" s="20">
        <f t="shared" si="31"/>
        <v>8.5633802816901436</v>
      </c>
      <c r="FP60" s="19">
        <f t="shared" si="70"/>
        <v>455.49199022422556</v>
      </c>
      <c r="FQ60" s="20">
        <f t="shared" si="32"/>
        <v>1.8591549295774654</v>
      </c>
      <c r="FR60" s="19">
        <f t="shared" si="71"/>
        <v>98.889708403943715</v>
      </c>
      <c r="FS60" s="19">
        <f t="shared" si="72"/>
        <v>145.76</v>
      </c>
      <c r="FT60" s="19">
        <f t="shared" si="73"/>
        <v>1026.2780118450708</v>
      </c>
      <c r="FU60" s="145">
        <f t="shared" si="74"/>
        <v>5993.3156608450709</v>
      </c>
    </row>
    <row r="61" spans="1:177" ht="15" customHeight="1">
      <c r="A61" s="187" t="str">
        <f>[1]CCT!D68</f>
        <v>Região de Divinopolis</v>
      </c>
      <c r="B61" s="147" t="str">
        <f>[1]CCT!C68</f>
        <v>Santo Antônio do Monte</v>
      </c>
      <c r="C61" s="141"/>
      <c r="D61" s="151"/>
      <c r="E61" s="17">
        <f t="shared" si="0"/>
        <v>0</v>
      </c>
      <c r="F61" s="18"/>
      <c r="G61" s="151"/>
      <c r="H61" s="17">
        <f t="shared" si="33"/>
        <v>0</v>
      </c>
      <c r="I61" s="18"/>
      <c r="J61" s="151"/>
      <c r="K61" s="17">
        <f t="shared" si="34"/>
        <v>0</v>
      </c>
      <c r="L61" s="17"/>
      <c r="M61" s="17"/>
      <c r="N61" s="17"/>
      <c r="O61" s="17"/>
      <c r="P61" s="17"/>
      <c r="Q61" s="17"/>
      <c r="R61" s="17"/>
      <c r="S61" s="17"/>
      <c r="T61" s="17"/>
      <c r="U61" s="18"/>
      <c r="V61" s="151"/>
      <c r="W61" s="17">
        <f t="shared" si="1"/>
        <v>0</v>
      </c>
      <c r="X61" s="18"/>
      <c r="Y61" s="151"/>
      <c r="Z61" s="17">
        <f t="shared" si="2"/>
        <v>0</v>
      </c>
      <c r="AA61" s="17"/>
      <c r="AB61" s="17"/>
      <c r="AC61" s="17"/>
      <c r="AD61" s="17"/>
      <c r="AE61" s="17"/>
      <c r="AF61" s="17"/>
      <c r="AG61" s="18"/>
      <c r="AH61" s="17"/>
      <c r="AI61" s="17">
        <f t="shared" si="3"/>
        <v>0</v>
      </c>
      <c r="AJ61" s="17"/>
      <c r="AK61" s="17"/>
      <c r="AL61" s="17"/>
      <c r="AM61" s="18"/>
      <c r="AN61" s="151"/>
      <c r="AO61" s="17">
        <f t="shared" si="4"/>
        <v>0</v>
      </c>
      <c r="AP61" s="17"/>
      <c r="AQ61" s="17"/>
      <c r="AR61" s="17"/>
      <c r="AS61" s="17"/>
      <c r="AT61" s="17"/>
      <c r="AU61" s="17"/>
      <c r="AV61" s="152"/>
      <c r="AW61" s="151"/>
      <c r="AX61" s="17">
        <f t="shared" si="5"/>
        <v>0</v>
      </c>
      <c r="AY61" s="17"/>
      <c r="AZ61" s="17"/>
      <c r="BA61" s="17"/>
      <c r="BB61" s="141"/>
      <c r="BC61" s="17"/>
      <c r="BD61" s="17">
        <f t="shared" si="85"/>
        <v>0</v>
      </c>
      <c r="BE61" s="152"/>
      <c r="BF61" s="151"/>
      <c r="BG61" s="17">
        <f t="shared" si="6"/>
        <v>0</v>
      </c>
      <c r="BH61" s="17"/>
      <c r="BI61" s="17"/>
      <c r="BJ61" s="17"/>
      <c r="BK61" s="17"/>
      <c r="BL61" s="17"/>
      <c r="BM61" s="17"/>
      <c r="BN61" s="18">
        <f>[1]CCT!AV68</f>
        <v>1</v>
      </c>
      <c r="BO61" s="17">
        <f>[1]CCT!AU68</f>
        <v>1043.74</v>
      </c>
      <c r="BP61" s="17">
        <f t="shared" si="7"/>
        <v>1043.74</v>
      </c>
      <c r="BQ61" s="18"/>
      <c r="BR61" s="17"/>
      <c r="BS61" s="17">
        <f t="shared" si="8"/>
        <v>0</v>
      </c>
      <c r="BT61" s="18"/>
      <c r="BU61" s="17"/>
      <c r="BV61" s="17">
        <f t="shared" si="9"/>
        <v>0</v>
      </c>
      <c r="BW61" s="18"/>
      <c r="BX61" s="17"/>
      <c r="BY61" s="17">
        <f t="shared" si="10"/>
        <v>0</v>
      </c>
      <c r="BZ61" s="153"/>
      <c r="CA61" s="151"/>
      <c r="CB61" s="17">
        <f t="shared" si="88"/>
        <v>0</v>
      </c>
      <c r="CC61" s="17"/>
      <c r="CD61" s="17"/>
      <c r="CE61" s="17"/>
      <c r="CF61" s="152"/>
      <c r="CG61" s="151"/>
      <c r="CH61" s="17">
        <f t="shared" si="12"/>
        <v>0</v>
      </c>
      <c r="CI61" s="17"/>
      <c r="CJ61" s="17"/>
      <c r="CK61" s="17"/>
      <c r="CL61" s="152"/>
      <c r="CM61" s="151"/>
      <c r="CN61" s="17">
        <f t="shared" si="13"/>
        <v>0</v>
      </c>
      <c r="CO61" s="17"/>
      <c r="CP61" s="17"/>
      <c r="CQ61" s="17"/>
      <c r="CR61" s="17"/>
      <c r="CS61" s="17"/>
      <c r="CT61" s="17">
        <f t="shared" si="77"/>
        <v>0</v>
      </c>
      <c r="CU61" s="17"/>
      <c r="CV61" s="17"/>
      <c r="CW61" s="17"/>
      <c r="CX61" s="17"/>
      <c r="CY61" s="17"/>
      <c r="CZ61" s="17"/>
      <c r="DA61" s="152"/>
      <c r="DB61" s="151"/>
      <c r="DC61" s="17">
        <f t="shared" si="14"/>
        <v>0</v>
      </c>
      <c r="DD61" s="143">
        <f t="shared" si="36"/>
        <v>1</v>
      </c>
      <c r="DE61" s="19">
        <f t="shared" si="37"/>
        <v>1043.74</v>
      </c>
      <c r="DF61" s="19"/>
      <c r="DG61" s="19"/>
      <c r="DH61" s="19">
        <f t="shared" si="15"/>
        <v>0</v>
      </c>
      <c r="DI61" s="19"/>
      <c r="DJ61" s="19">
        <f t="shared" si="38"/>
        <v>94.885454545454536</v>
      </c>
      <c r="DK61" s="19">
        <f t="shared" si="39"/>
        <v>0</v>
      </c>
      <c r="DL61" s="19"/>
      <c r="DM61" s="19">
        <f t="shared" si="40"/>
        <v>1138.6254545454544</v>
      </c>
      <c r="DN61" s="19"/>
      <c r="DO61" s="19">
        <f t="shared" si="87"/>
        <v>279</v>
      </c>
      <c r="DP61" s="19">
        <f t="shared" si="81"/>
        <v>61.375599999999999</v>
      </c>
      <c r="DQ61" s="19"/>
      <c r="DR61" s="19">
        <f t="shared" si="41"/>
        <v>3.12</v>
      </c>
      <c r="DS61" s="19">
        <f>VLOOKUP('Resumo Geral apoio imposto cl'!A61,PARAMETROAPOIO,2,FALSE)*DD61</f>
        <v>28.19</v>
      </c>
      <c r="DT61" s="19">
        <f t="shared" si="82"/>
        <v>0</v>
      </c>
      <c r="DU61" s="19">
        <f t="shared" si="83"/>
        <v>0</v>
      </c>
      <c r="DV61" s="19">
        <f>BB61*[1]Parâmetro!$E$147</f>
        <v>0</v>
      </c>
      <c r="DW61" s="19">
        <f t="shared" si="42"/>
        <v>371.68560000000002</v>
      </c>
      <c r="DX61" s="19">
        <f>C61*'[1]Uniforme Apoio'!$BM$9+'Resumo Geral apoio imposto cl'!F61*'[1]Uniforme Apoio'!$BM$10+'Resumo Geral apoio imposto cl'!I61*'[1]Uniforme Apoio'!$BM$11+'Resumo Geral apoio imposto cl'!L61*'[1]Uniforme Apoio'!$BM$12+'Resumo Geral apoio imposto cl'!O61*'[1]Uniforme Apoio'!$BM$13+'Resumo Geral apoio imposto cl'!R61*'[1]Uniforme Apoio'!$BM$14+'Resumo Geral apoio imposto cl'!U61*'[1]Uniforme Apoio'!$BM$15+'Resumo Geral apoio imposto cl'!X61*'[1]Uniforme Apoio'!$BM$17+AA61*'[1]Uniforme Apoio'!$BM$16+'Resumo Geral apoio imposto cl'!AD61*'[1]Uniforme Apoio'!$BM$18+'Resumo Geral apoio imposto cl'!AG61*'[1]Uniforme Apoio'!$BM$19+'Resumo Geral apoio imposto cl'!AJ61*'[1]Uniforme Apoio'!$BM$20+'Resumo Geral apoio imposto cl'!AM61*'[1]Uniforme Apoio'!$BM$21+'Resumo Geral apoio imposto cl'!AP61*'[1]Uniforme Apoio'!$BM$22+'Resumo Geral apoio imposto cl'!AS61*'[1]Uniforme Apoio'!$BM$23+'Resumo Geral apoio imposto cl'!AV61*'[1]Uniforme Apoio'!$BM$24+'Resumo Geral apoio imposto cl'!AY61*'[1]Uniforme Apoio'!$BM$25+'Resumo Geral apoio imposto cl'!BB61*'[1]Uniforme Apoio'!$BM$26+BE61*'[1]Uniforme Apoio'!$BM$27+'Resumo Geral apoio imposto cl'!BH61*'[1]Uniforme Apoio'!$BM$28+'Resumo Geral apoio imposto cl'!BK61*'[1]Uniforme Apoio'!$BM$29+'Resumo Geral apoio imposto cl'!BN61*'[1]Uniforme Apoio'!$BM$30+'Resumo Geral apoio imposto cl'!BQ61*'[1]Uniforme Apoio'!$BM$30+'Resumo Geral apoio imposto cl'!BT61*'[1]Uniforme Apoio'!$BM$30+'Resumo Geral apoio imposto cl'!BW61*'[1]Uniforme Apoio'!$BM$31+'Resumo Geral apoio imposto cl'!BZ61*'[1]Uniforme Apoio'!$BM$31+'Resumo Geral apoio imposto cl'!CC61*'[1]Uniforme Apoio'!$BM$32+'Resumo Geral apoio imposto cl'!CF61*'[1]Uniforme Apoio'!$BM$33+'Resumo Geral apoio imposto cl'!CI61*'[1]Uniforme Apoio'!$BM$34+'Resumo Geral apoio imposto cl'!CL61*'[1]Uniforme Apoio'!$BM$35+'Resumo Geral apoio imposto cl'!CO61*'[1]Uniforme Apoio'!$BM$36+'Resumo Geral apoio imposto cl'!CR61*'[1]Uniforme Apoio'!$BM$37+'Resumo Geral apoio imposto cl'!CU61*'[1]Uniforme Apoio'!$BM$38+'Resumo Geral apoio imposto cl'!CX61*'[1]Uniforme Apoio'!$BM$39+'Resumo Geral apoio imposto cl'!DA61*'[1]Uniforme Apoio'!$BM$40</f>
        <v>85.68</v>
      </c>
      <c r="DY61" s="19"/>
      <c r="DZ61" s="19">
        <f>AP61*'[1]Equipamentos Jardinagem'!$H$7</f>
        <v>0</v>
      </c>
      <c r="EA61" s="19"/>
      <c r="EB61" s="19">
        <f t="shared" si="43"/>
        <v>85.68</v>
      </c>
      <c r="EC61" s="19">
        <f t="shared" si="44"/>
        <v>227.72509090909091</v>
      </c>
      <c r="ED61" s="19">
        <f t="shared" si="19"/>
        <v>17.079381818181815</v>
      </c>
      <c r="EE61" s="19">
        <f t="shared" si="20"/>
        <v>11.386254545454545</v>
      </c>
      <c r="EF61" s="19">
        <f t="shared" si="21"/>
        <v>2.2772509090909088</v>
      </c>
      <c r="EG61" s="19">
        <f t="shared" si="22"/>
        <v>28.465636363636364</v>
      </c>
      <c r="EH61" s="19">
        <f t="shared" si="23"/>
        <v>91.090036363636358</v>
      </c>
      <c r="EI61" s="19">
        <f t="shared" si="24"/>
        <v>34.158763636363631</v>
      </c>
      <c r="EJ61" s="19">
        <f t="shared" si="25"/>
        <v>6.8317527272727263</v>
      </c>
      <c r="EK61" s="19">
        <f t="shared" si="45"/>
        <v>419.01416727272721</v>
      </c>
      <c r="EL61" s="19">
        <f t="shared" si="46"/>
        <v>94.847500363636357</v>
      </c>
      <c r="EM61" s="19">
        <f t="shared" si="47"/>
        <v>31.653787636363631</v>
      </c>
      <c r="EN61" s="19">
        <f t="shared" si="48"/>
        <v>46.569781090909082</v>
      </c>
      <c r="EO61" s="19">
        <f t="shared" si="49"/>
        <v>173.07106909090908</v>
      </c>
      <c r="EP61" s="19">
        <f t="shared" si="50"/>
        <v>1.4802130909090907</v>
      </c>
      <c r="EQ61" s="19">
        <f t="shared" si="51"/>
        <v>0.56931272727272719</v>
      </c>
      <c r="ER61" s="19">
        <f t="shared" si="52"/>
        <v>2.0495258181818179</v>
      </c>
      <c r="ES61" s="19">
        <f t="shared" si="53"/>
        <v>8.5396909090909077</v>
      </c>
      <c r="ET61" s="19">
        <f t="shared" si="54"/>
        <v>0.68317527272727263</v>
      </c>
      <c r="EU61" s="19">
        <f t="shared" si="55"/>
        <v>0.34158763636363632</v>
      </c>
      <c r="EV61" s="19">
        <f t="shared" si="56"/>
        <v>3.9851890909090906</v>
      </c>
      <c r="EW61" s="19">
        <f t="shared" si="57"/>
        <v>1.4802130909090907</v>
      </c>
      <c r="EX61" s="19">
        <f t="shared" si="58"/>
        <v>48.960894545454536</v>
      </c>
      <c r="EY61" s="19">
        <f t="shared" si="59"/>
        <v>1.9356632727272725</v>
      </c>
      <c r="EZ61" s="19">
        <f t="shared" si="60"/>
        <v>65.9264138181818</v>
      </c>
      <c r="FA61" s="19">
        <f t="shared" si="61"/>
        <v>94.847500363636357</v>
      </c>
      <c r="FB61" s="19">
        <f t="shared" si="62"/>
        <v>15.826893818181816</v>
      </c>
      <c r="FC61" s="19">
        <f t="shared" si="63"/>
        <v>9.5644538181818159</v>
      </c>
      <c r="FD61" s="19">
        <f t="shared" si="64"/>
        <v>3.7574639999999997</v>
      </c>
      <c r="FE61" s="19">
        <f t="shared" si="65"/>
        <v>0</v>
      </c>
      <c r="FF61" s="19">
        <f t="shared" si="66"/>
        <v>45.658880727272717</v>
      </c>
      <c r="FG61" s="19">
        <f t="shared" si="67"/>
        <v>169.65519272727272</v>
      </c>
      <c r="FH61" s="19">
        <f t="shared" si="26"/>
        <v>829.71636872727265</v>
      </c>
      <c r="FI61" s="19">
        <f t="shared" si="27"/>
        <v>2425.7074232727273</v>
      </c>
      <c r="FJ61" s="19">
        <f t="shared" si="68"/>
        <v>206.27</v>
      </c>
      <c r="FK61" s="144">
        <f t="shared" si="84"/>
        <v>3</v>
      </c>
      <c r="FL61" s="144">
        <f t="shared" si="29"/>
        <v>12.25</v>
      </c>
      <c r="FM61" s="20">
        <f t="shared" si="30"/>
        <v>3.4188034188034218</v>
      </c>
      <c r="FN61" s="19">
        <f t="shared" si="69"/>
        <v>94.965381992230064</v>
      </c>
      <c r="FO61" s="20">
        <f t="shared" si="31"/>
        <v>8.6609686609686669</v>
      </c>
      <c r="FP61" s="19">
        <f t="shared" si="70"/>
        <v>240.57896771364943</v>
      </c>
      <c r="FQ61" s="20">
        <f t="shared" si="32"/>
        <v>1.8803418803418819</v>
      </c>
      <c r="FR61" s="19">
        <f t="shared" si="71"/>
        <v>52.23096009572653</v>
      </c>
      <c r="FS61" s="19">
        <f t="shared" si="72"/>
        <v>145.76</v>
      </c>
      <c r="FT61" s="19">
        <f t="shared" si="73"/>
        <v>739.80530980160609</v>
      </c>
      <c r="FU61" s="145">
        <f t="shared" si="74"/>
        <v>3165.5127330743335</v>
      </c>
    </row>
    <row r="62" spans="1:177" ht="15" customHeight="1">
      <c r="A62" s="187" t="str">
        <f>[1]CCT!D69</f>
        <v>Sethac Norte de Minas</v>
      </c>
      <c r="B62" s="157" t="str">
        <f>[1]CCT!C69</f>
        <v>São João da Ponte</v>
      </c>
      <c r="C62" s="141"/>
      <c r="D62" s="17"/>
      <c r="E62" s="17">
        <f t="shared" si="0"/>
        <v>0</v>
      </c>
      <c r="F62" s="18"/>
      <c r="G62" s="17"/>
      <c r="H62" s="17">
        <f t="shared" si="33"/>
        <v>0</v>
      </c>
      <c r="I62" s="18"/>
      <c r="J62" s="17"/>
      <c r="K62" s="17">
        <f t="shared" si="34"/>
        <v>0</v>
      </c>
      <c r="L62" s="17"/>
      <c r="M62" s="17"/>
      <c r="N62" s="17"/>
      <c r="O62" s="17"/>
      <c r="P62" s="17"/>
      <c r="Q62" s="17"/>
      <c r="R62" s="17"/>
      <c r="S62" s="17"/>
      <c r="T62" s="17"/>
      <c r="U62" s="18"/>
      <c r="V62" s="17"/>
      <c r="W62" s="17">
        <f t="shared" si="1"/>
        <v>0</v>
      </c>
      <c r="X62" s="18"/>
      <c r="Y62" s="17"/>
      <c r="Z62" s="17">
        <f t="shared" si="2"/>
        <v>0</v>
      </c>
      <c r="AA62" s="17"/>
      <c r="AB62" s="17"/>
      <c r="AC62" s="17"/>
      <c r="AD62" s="17"/>
      <c r="AE62" s="17"/>
      <c r="AF62" s="17"/>
      <c r="AG62" s="18"/>
      <c r="AH62" s="17"/>
      <c r="AI62" s="17">
        <f t="shared" si="3"/>
        <v>0</v>
      </c>
      <c r="AJ62" s="17"/>
      <c r="AK62" s="17"/>
      <c r="AL62" s="17"/>
      <c r="AM62" s="18"/>
      <c r="AN62" s="17"/>
      <c r="AO62" s="17">
        <f t="shared" si="4"/>
        <v>0</v>
      </c>
      <c r="AP62" s="17"/>
      <c r="AQ62" s="17"/>
      <c r="AR62" s="17"/>
      <c r="AS62" s="17"/>
      <c r="AT62" s="17"/>
      <c r="AU62" s="17"/>
      <c r="AV62" s="18"/>
      <c r="AW62" s="17"/>
      <c r="AX62" s="17">
        <f t="shared" si="5"/>
        <v>0</v>
      </c>
      <c r="AY62" s="17"/>
      <c r="AZ62" s="17"/>
      <c r="BA62" s="17"/>
      <c r="BB62" s="141"/>
      <c r="BC62" s="17"/>
      <c r="BD62" s="17">
        <f t="shared" si="85"/>
        <v>0</v>
      </c>
      <c r="BE62" s="18"/>
      <c r="BF62" s="17"/>
      <c r="BG62" s="17">
        <f t="shared" si="6"/>
        <v>0</v>
      </c>
      <c r="BH62" s="17"/>
      <c r="BI62" s="17"/>
      <c r="BJ62" s="17"/>
      <c r="BK62" s="17"/>
      <c r="BL62" s="17"/>
      <c r="BM62" s="17"/>
      <c r="BN62" s="18">
        <f>[1]CCT!AV69</f>
        <v>1</v>
      </c>
      <c r="BO62" s="17">
        <f>[1]CCT!AU69</f>
        <v>1043.74</v>
      </c>
      <c r="BP62" s="17">
        <f t="shared" si="7"/>
        <v>1043.74</v>
      </c>
      <c r="BQ62" s="18"/>
      <c r="BR62" s="17"/>
      <c r="BS62" s="17">
        <f t="shared" si="8"/>
        <v>0</v>
      </c>
      <c r="BT62" s="18"/>
      <c r="BU62" s="17"/>
      <c r="BV62" s="17">
        <f t="shared" si="9"/>
        <v>0</v>
      </c>
      <c r="BW62" s="18"/>
      <c r="BX62" s="17"/>
      <c r="BY62" s="17">
        <f t="shared" si="10"/>
        <v>0</v>
      </c>
      <c r="BZ62" s="142"/>
      <c r="CA62" s="17"/>
      <c r="CB62" s="17">
        <f t="shared" si="88"/>
        <v>0</v>
      </c>
      <c r="CC62" s="17"/>
      <c r="CD62" s="17"/>
      <c r="CE62" s="17"/>
      <c r="CF62" s="18"/>
      <c r="CG62" s="17"/>
      <c r="CH62" s="17">
        <f t="shared" si="12"/>
        <v>0</v>
      </c>
      <c r="CI62" s="17"/>
      <c r="CJ62" s="17"/>
      <c r="CK62" s="17"/>
      <c r="CL62" s="18"/>
      <c r="CM62" s="17"/>
      <c r="CN62" s="17">
        <f t="shared" si="13"/>
        <v>0</v>
      </c>
      <c r="CO62" s="17"/>
      <c r="CP62" s="17"/>
      <c r="CQ62" s="17"/>
      <c r="CR62" s="17"/>
      <c r="CS62" s="17"/>
      <c r="CT62" s="17">
        <f t="shared" si="77"/>
        <v>0</v>
      </c>
      <c r="CU62" s="17"/>
      <c r="CV62" s="17"/>
      <c r="CW62" s="17"/>
      <c r="CX62" s="17"/>
      <c r="CY62" s="17"/>
      <c r="CZ62" s="17"/>
      <c r="DA62" s="18"/>
      <c r="DB62" s="17"/>
      <c r="DC62" s="17">
        <f t="shared" si="14"/>
        <v>0</v>
      </c>
      <c r="DD62" s="143">
        <f t="shared" si="36"/>
        <v>1</v>
      </c>
      <c r="DE62" s="19">
        <f t="shared" si="37"/>
        <v>1043.74</v>
      </c>
      <c r="DF62" s="19"/>
      <c r="DG62" s="19"/>
      <c r="DH62" s="19">
        <f t="shared" si="15"/>
        <v>0</v>
      </c>
      <c r="DI62" s="19"/>
      <c r="DJ62" s="19">
        <f t="shared" si="38"/>
        <v>94.885454545454536</v>
      </c>
      <c r="DK62" s="19">
        <f t="shared" si="39"/>
        <v>0</v>
      </c>
      <c r="DL62" s="19"/>
      <c r="DM62" s="19">
        <f t="shared" si="40"/>
        <v>1138.6254545454544</v>
      </c>
      <c r="DN62" s="19"/>
      <c r="DO62" s="19">
        <f t="shared" si="87"/>
        <v>279</v>
      </c>
      <c r="DP62" s="19">
        <f t="shared" si="81"/>
        <v>61.375599999999999</v>
      </c>
      <c r="DQ62" s="19"/>
      <c r="DR62" s="19">
        <f t="shared" si="41"/>
        <v>3.12</v>
      </c>
      <c r="DS62" s="19">
        <f>VLOOKUP('Resumo Geral apoio imposto cl'!A62,PARAMETROAPOIO,2,FALSE)*DD62</f>
        <v>28.19</v>
      </c>
      <c r="DT62" s="19">
        <f t="shared" si="82"/>
        <v>0</v>
      </c>
      <c r="DU62" s="19">
        <f t="shared" si="83"/>
        <v>0</v>
      </c>
      <c r="DV62" s="19">
        <f>BB62*[1]Parâmetro!$E$147</f>
        <v>0</v>
      </c>
      <c r="DW62" s="19">
        <f t="shared" si="42"/>
        <v>371.68560000000002</v>
      </c>
      <c r="DX62" s="19">
        <f>C62*'[1]Uniforme Apoio'!$BM$9+'Resumo Geral apoio imposto cl'!F62*'[1]Uniforme Apoio'!$BM$10+'Resumo Geral apoio imposto cl'!I62*'[1]Uniforme Apoio'!$BM$11+'Resumo Geral apoio imposto cl'!L62*'[1]Uniforme Apoio'!$BM$12+'Resumo Geral apoio imposto cl'!O62*'[1]Uniforme Apoio'!$BM$13+'Resumo Geral apoio imposto cl'!R62*'[1]Uniforme Apoio'!$BM$14+'Resumo Geral apoio imposto cl'!U62*'[1]Uniforme Apoio'!$BM$15+'Resumo Geral apoio imposto cl'!X62*'[1]Uniforme Apoio'!$BM$17+AA62*'[1]Uniforme Apoio'!$BM$16+'Resumo Geral apoio imposto cl'!AD62*'[1]Uniforme Apoio'!$BM$18+'Resumo Geral apoio imposto cl'!AG62*'[1]Uniforme Apoio'!$BM$19+'Resumo Geral apoio imposto cl'!AJ62*'[1]Uniforme Apoio'!$BM$20+'Resumo Geral apoio imposto cl'!AM62*'[1]Uniforme Apoio'!$BM$21+'Resumo Geral apoio imposto cl'!AP62*'[1]Uniforme Apoio'!$BM$22+'Resumo Geral apoio imposto cl'!AS62*'[1]Uniforme Apoio'!$BM$23+'Resumo Geral apoio imposto cl'!AV62*'[1]Uniforme Apoio'!$BM$24+'Resumo Geral apoio imposto cl'!AY62*'[1]Uniforme Apoio'!$BM$25+'Resumo Geral apoio imposto cl'!BB62*'[1]Uniforme Apoio'!$BM$26+BE62*'[1]Uniforme Apoio'!$BM$27+'Resumo Geral apoio imposto cl'!BH62*'[1]Uniforme Apoio'!$BM$28+'Resumo Geral apoio imposto cl'!BK62*'[1]Uniforme Apoio'!$BM$29+'Resumo Geral apoio imposto cl'!BN62*'[1]Uniforme Apoio'!$BM$30+'Resumo Geral apoio imposto cl'!BQ62*'[1]Uniforme Apoio'!$BM$30+'Resumo Geral apoio imposto cl'!BT62*'[1]Uniforme Apoio'!$BM$30+'Resumo Geral apoio imposto cl'!BW62*'[1]Uniforme Apoio'!$BM$31+'Resumo Geral apoio imposto cl'!BZ62*'[1]Uniforme Apoio'!$BM$31+'Resumo Geral apoio imposto cl'!CC62*'[1]Uniforme Apoio'!$BM$32+'Resumo Geral apoio imposto cl'!CF62*'[1]Uniforme Apoio'!$BM$33+'Resumo Geral apoio imposto cl'!CI62*'[1]Uniforme Apoio'!$BM$34+'Resumo Geral apoio imposto cl'!CL62*'[1]Uniforme Apoio'!$BM$35+'Resumo Geral apoio imposto cl'!CO62*'[1]Uniforme Apoio'!$BM$36+'Resumo Geral apoio imposto cl'!CR62*'[1]Uniforme Apoio'!$BM$37+'Resumo Geral apoio imposto cl'!CU62*'[1]Uniforme Apoio'!$BM$38+'Resumo Geral apoio imposto cl'!CX62*'[1]Uniforme Apoio'!$BM$39+'Resumo Geral apoio imposto cl'!DA62*'[1]Uniforme Apoio'!$BM$40</f>
        <v>85.68</v>
      </c>
      <c r="DY62" s="19"/>
      <c r="DZ62" s="19">
        <f>AP62*'[1]Equipamentos Jardinagem'!$H$7</f>
        <v>0</v>
      </c>
      <c r="EA62" s="19"/>
      <c r="EB62" s="19">
        <f t="shared" si="43"/>
        <v>85.68</v>
      </c>
      <c r="EC62" s="19">
        <f t="shared" si="44"/>
        <v>227.72509090909091</v>
      </c>
      <c r="ED62" s="19">
        <f t="shared" si="19"/>
        <v>17.079381818181815</v>
      </c>
      <c r="EE62" s="19">
        <f t="shared" si="20"/>
        <v>11.386254545454545</v>
      </c>
      <c r="EF62" s="19">
        <f t="shared" si="21"/>
        <v>2.2772509090909088</v>
      </c>
      <c r="EG62" s="19">
        <f t="shared" si="22"/>
        <v>28.465636363636364</v>
      </c>
      <c r="EH62" s="19">
        <f t="shared" si="23"/>
        <v>91.090036363636358</v>
      </c>
      <c r="EI62" s="19">
        <f t="shared" si="24"/>
        <v>34.158763636363631</v>
      </c>
      <c r="EJ62" s="19">
        <f t="shared" si="25"/>
        <v>6.8317527272727263</v>
      </c>
      <c r="EK62" s="19">
        <f t="shared" si="45"/>
        <v>419.01416727272721</v>
      </c>
      <c r="EL62" s="19">
        <f t="shared" si="46"/>
        <v>94.847500363636357</v>
      </c>
      <c r="EM62" s="19">
        <f t="shared" si="47"/>
        <v>31.653787636363631</v>
      </c>
      <c r="EN62" s="19">
        <f t="shared" si="48"/>
        <v>46.569781090909082</v>
      </c>
      <c r="EO62" s="19">
        <f t="shared" si="49"/>
        <v>173.07106909090908</v>
      </c>
      <c r="EP62" s="19">
        <f t="shared" si="50"/>
        <v>1.4802130909090907</v>
      </c>
      <c r="EQ62" s="19">
        <f t="shared" si="51"/>
        <v>0.56931272727272719</v>
      </c>
      <c r="ER62" s="19">
        <f t="shared" si="52"/>
        <v>2.0495258181818179</v>
      </c>
      <c r="ES62" s="19">
        <f t="shared" si="53"/>
        <v>8.5396909090909077</v>
      </c>
      <c r="ET62" s="19">
        <f t="shared" si="54"/>
        <v>0.68317527272727263</v>
      </c>
      <c r="EU62" s="19">
        <f t="shared" si="55"/>
        <v>0.34158763636363632</v>
      </c>
      <c r="EV62" s="19">
        <f t="shared" si="56"/>
        <v>3.9851890909090906</v>
      </c>
      <c r="EW62" s="19">
        <f t="shared" si="57"/>
        <v>1.4802130909090907</v>
      </c>
      <c r="EX62" s="19">
        <f t="shared" si="58"/>
        <v>48.960894545454536</v>
      </c>
      <c r="EY62" s="19">
        <f t="shared" si="59"/>
        <v>1.9356632727272725</v>
      </c>
      <c r="EZ62" s="19">
        <f t="shared" si="60"/>
        <v>65.9264138181818</v>
      </c>
      <c r="FA62" s="19">
        <f t="shared" si="61"/>
        <v>94.847500363636357</v>
      </c>
      <c r="FB62" s="19">
        <f t="shared" si="62"/>
        <v>15.826893818181816</v>
      </c>
      <c r="FC62" s="19">
        <f t="shared" si="63"/>
        <v>9.5644538181818159</v>
      </c>
      <c r="FD62" s="19">
        <f t="shared" si="64"/>
        <v>3.7574639999999997</v>
      </c>
      <c r="FE62" s="19">
        <f t="shared" si="65"/>
        <v>0</v>
      </c>
      <c r="FF62" s="19">
        <f t="shared" si="66"/>
        <v>45.658880727272717</v>
      </c>
      <c r="FG62" s="19">
        <f t="shared" si="67"/>
        <v>169.65519272727272</v>
      </c>
      <c r="FH62" s="19">
        <f t="shared" si="26"/>
        <v>829.71636872727265</v>
      </c>
      <c r="FI62" s="19">
        <f t="shared" si="27"/>
        <v>2425.7074232727273</v>
      </c>
      <c r="FJ62" s="19">
        <f t="shared" si="68"/>
        <v>206.27</v>
      </c>
      <c r="FK62" s="144">
        <f t="shared" si="84"/>
        <v>3.5000000000000004</v>
      </c>
      <c r="FL62" s="144">
        <f t="shared" si="29"/>
        <v>12.75</v>
      </c>
      <c r="FM62" s="20">
        <f t="shared" si="30"/>
        <v>4.0114613180515759</v>
      </c>
      <c r="FN62" s="19">
        <f t="shared" si="69"/>
        <v>111.42786225162801</v>
      </c>
      <c r="FO62" s="20">
        <f t="shared" si="31"/>
        <v>8.7106017191977063</v>
      </c>
      <c r="FP62" s="19">
        <f t="shared" si="70"/>
        <v>241.95764374639222</v>
      </c>
      <c r="FQ62" s="20">
        <f t="shared" si="32"/>
        <v>1.8911174785100282</v>
      </c>
      <c r="FR62" s="19">
        <f t="shared" si="71"/>
        <v>52.53027791862462</v>
      </c>
      <c r="FS62" s="19">
        <f t="shared" si="72"/>
        <v>145.76</v>
      </c>
      <c r="FT62" s="19">
        <f t="shared" si="73"/>
        <v>757.94578391664481</v>
      </c>
      <c r="FU62" s="145">
        <f t="shared" si="74"/>
        <v>3183.6532071893721</v>
      </c>
    </row>
    <row r="63" spans="1:177" ht="15" customHeight="1">
      <c r="A63" s="187" t="str">
        <f>[1]CCT!D70</f>
        <v>Região de Juiz de Fora</v>
      </c>
      <c r="B63" s="189" t="str">
        <f>[1]CCT!C70</f>
        <v>São João Del Rey</v>
      </c>
      <c r="C63" s="141"/>
      <c r="D63" s="17"/>
      <c r="E63" s="17"/>
      <c r="F63" s="18"/>
      <c r="G63" s="17"/>
      <c r="H63" s="17"/>
      <c r="I63" s="18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8"/>
      <c r="V63" s="17"/>
      <c r="W63" s="17"/>
      <c r="X63" s="18"/>
      <c r="Y63" s="17"/>
      <c r="Z63" s="17"/>
      <c r="AA63" s="17"/>
      <c r="AB63" s="17"/>
      <c r="AC63" s="17"/>
      <c r="AD63" s="17"/>
      <c r="AE63" s="17"/>
      <c r="AF63" s="17"/>
      <c r="AG63" s="18"/>
      <c r="AH63" s="17"/>
      <c r="AI63" s="17"/>
      <c r="AJ63" s="17"/>
      <c r="AK63" s="17"/>
      <c r="AL63" s="17"/>
      <c r="AM63" s="18"/>
      <c r="AN63" s="17"/>
      <c r="AO63" s="17"/>
      <c r="AP63" s="17"/>
      <c r="AQ63" s="17"/>
      <c r="AR63" s="17"/>
      <c r="AS63" s="17"/>
      <c r="AT63" s="17"/>
      <c r="AU63" s="17"/>
      <c r="AV63" s="18"/>
      <c r="AW63" s="17"/>
      <c r="AX63" s="17"/>
      <c r="AY63" s="17"/>
      <c r="AZ63" s="17"/>
      <c r="BA63" s="17"/>
      <c r="BB63" s="141"/>
      <c r="BC63" s="17"/>
      <c r="BD63" s="17">
        <f t="shared" si="85"/>
        <v>0</v>
      </c>
      <c r="BE63" s="18"/>
      <c r="BF63" s="17"/>
      <c r="BG63" s="17"/>
      <c r="BH63" s="17"/>
      <c r="BI63" s="17"/>
      <c r="BJ63" s="17"/>
      <c r="BK63" s="17"/>
      <c r="BL63" s="17"/>
      <c r="BM63" s="17"/>
      <c r="BN63" s="18"/>
      <c r="BO63" s="17"/>
      <c r="BP63" s="17"/>
      <c r="BQ63" s="18">
        <f>[1]CCT!AX70</f>
        <v>2</v>
      </c>
      <c r="BR63" s="17">
        <f>[1]CCT!AW70</f>
        <v>1043.74</v>
      </c>
      <c r="BS63" s="17">
        <f t="shared" si="8"/>
        <v>2087.48</v>
      </c>
      <c r="BT63" s="18">
        <f>[1]CCT!AZ70</f>
        <v>2</v>
      </c>
      <c r="BU63" s="17">
        <f>[1]CCT!AY70</f>
        <v>1043.74</v>
      </c>
      <c r="BV63" s="17">
        <f t="shared" si="9"/>
        <v>2087.48</v>
      </c>
      <c r="BW63" s="18"/>
      <c r="BX63" s="17"/>
      <c r="BY63" s="17"/>
      <c r="BZ63" s="142">
        <f>[1]CCT!BD70</f>
        <v>1</v>
      </c>
      <c r="CA63" s="17">
        <f>[1]CCT!BC70</f>
        <v>1231.31</v>
      </c>
      <c r="CB63" s="17">
        <f t="shared" si="88"/>
        <v>1231.31</v>
      </c>
      <c r="CC63" s="17"/>
      <c r="CD63" s="17"/>
      <c r="CE63" s="17"/>
      <c r="CF63" s="18"/>
      <c r="CG63" s="17"/>
      <c r="CH63" s="17"/>
      <c r="CI63" s="17"/>
      <c r="CJ63" s="17"/>
      <c r="CK63" s="17"/>
      <c r="CL63" s="18"/>
      <c r="CM63" s="17"/>
      <c r="CN63" s="17"/>
      <c r="CO63" s="17"/>
      <c r="CP63" s="17"/>
      <c r="CQ63" s="17"/>
      <c r="CR63" s="17"/>
      <c r="CS63" s="17"/>
      <c r="CT63" s="17">
        <f t="shared" si="77"/>
        <v>0</v>
      </c>
      <c r="CU63" s="17"/>
      <c r="CV63" s="17"/>
      <c r="CW63" s="17"/>
      <c r="CX63" s="17"/>
      <c r="CY63" s="17"/>
      <c r="CZ63" s="17"/>
      <c r="DA63" s="18"/>
      <c r="DB63" s="17"/>
      <c r="DC63" s="17"/>
      <c r="DD63" s="143">
        <f t="shared" si="36"/>
        <v>5</v>
      </c>
      <c r="DE63" s="19">
        <f t="shared" si="37"/>
        <v>5406.27</v>
      </c>
      <c r="DF63" s="19"/>
      <c r="DG63" s="19"/>
      <c r="DH63" s="19">
        <f t="shared" si="15"/>
        <v>302.52803899999998</v>
      </c>
      <c r="DI63" s="19"/>
      <c r="DJ63" s="19">
        <f t="shared" si="38"/>
        <v>332.38374727272731</v>
      </c>
      <c r="DK63" s="19">
        <f t="shared" si="39"/>
        <v>113.86254545454545</v>
      </c>
      <c r="DL63" s="19"/>
      <c r="DM63" s="19">
        <f t="shared" si="40"/>
        <v>6155.0443317272729</v>
      </c>
      <c r="DN63" s="19"/>
      <c r="DO63" s="19">
        <f t="shared" si="87"/>
        <v>1395</v>
      </c>
      <c r="DP63" s="19">
        <f t="shared" si="81"/>
        <v>295.62379999999996</v>
      </c>
      <c r="DQ63" s="19"/>
      <c r="DR63" s="19">
        <f t="shared" si="41"/>
        <v>15.600000000000001</v>
      </c>
      <c r="DS63" s="19">
        <f>VLOOKUP('Resumo Geral apoio imposto cl'!A63,PARAMETROAPOIO,2,FALSE)*DD63</f>
        <v>0</v>
      </c>
      <c r="DT63" s="19">
        <f t="shared" si="82"/>
        <v>0</v>
      </c>
      <c r="DU63" s="19">
        <f t="shared" si="83"/>
        <v>0</v>
      </c>
      <c r="DV63" s="19">
        <f>BB63*[1]Parâmetro!$E$147</f>
        <v>0</v>
      </c>
      <c r="DW63" s="19">
        <f t="shared" si="42"/>
        <v>1706.2237999999998</v>
      </c>
      <c r="DX63" s="19">
        <f>C63*'[1]Uniforme Apoio'!$BM$9+'Resumo Geral apoio imposto cl'!F63*'[1]Uniforme Apoio'!$BM$10+'Resumo Geral apoio imposto cl'!I63*'[1]Uniforme Apoio'!$BM$11+'Resumo Geral apoio imposto cl'!L63*'[1]Uniforme Apoio'!$BM$12+'Resumo Geral apoio imposto cl'!O63*'[1]Uniforme Apoio'!$BM$13+'Resumo Geral apoio imposto cl'!R63*'[1]Uniforme Apoio'!$BM$14+'Resumo Geral apoio imposto cl'!U63*'[1]Uniforme Apoio'!$BM$15+'Resumo Geral apoio imposto cl'!X63*'[1]Uniforme Apoio'!$BM$17+AA63*'[1]Uniforme Apoio'!$BM$16+'Resumo Geral apoio imposto cl'!AD63*'[1]Uniforme Apoio'!$BM$18+'Resumo Geral apoio imposto cl'!AG63*'[1]Uniforme Apoio'!$BM$19+'Resumo Geral apoio imposto cl'!AJ63*'[1]Uniforme Apoio'!$BM$20+'Resumo Geral apoio imposto cl'!AM63*'[1]Uniforme Apoio'!$BM$21+'Resumo Geral apoio imposto cl'!AP63*'[1]Uniforme Apoio'!$BM$22+'Resumo Geral apoio imposto cl'!AS63*'[1]Uniforme Apoio'!$BM$23+'Resumo Geral apoio imposto cl'!AV63*'[1]Uniforme Apoio'!$BM$24+'Resumo Geral apoio imposto cl'!AY63*'[1]Uniforme Apoio'!$BM$25+'Resumo Geral apoio imposto cl'!BB63*'[1]Uniforme Apoio'!$BM$26+BE63*'[1]Uniforme Apoio'!$BM$27+'Resumo Geral apoio imposto cl'!BH63*'[1]Uniforme Apoio'!$BM$28+'Resumo Geral apoio imposto cl'!BK63*'[1]Uniforme Apoio'!$BM$29+'Resumo Geral apoio imposto cl'!BN63*'[1]Uniforme Apoio'!$BM$30+'Resumo Geral apoio imposto cl'!BQ63*'[1]Uniforme Apoio'!$BM$30+'Resumo Geral apoio imposto cl'!BT63*'[1]Uniforme Apoio'!$BM$30+'Resumo Geral apoio imposto cl'!BW63*'[1]Uniforme Apoio'!$BM$31+'Resumo Geral apoio imposto cl'!BZ63*'[1]Uniforme Apoio'!$BM$31+'Resumo Geral apoio imposto cl'!CC63*'[1]Uniforme Apoio'!$BM$32+'Resumo Geral apoio imposto cl'!CF63*'[1]Uniforme Apoio'!$BM$33+'Resumo Geral apoio imposto cl'!CI63*'[1]Uniforme Apoio'!$BM$34+'Resumo Geral apoio imposto cl'!CL63*'[1]Uniforme Apoio'!$BM$35+'Resumo Geral apoio imposto cl'!CO63*'[1]Uniforme Apoio'!$BM$36+'Resumo Geral apoio imposto cl'!CR63*'[1]Uniforme Apoio'!$BM$37+'Resumo Geral apoio imposto cl'!CU63*'[1]Uniforme Apoio'!$BM$38+'Resumo Geral apoio imposto cl'!CX63*'[1]Uniforme Apoio'!$BM$39+'Resumo Geral apoio imposto cl'!DA63*'[1]Uniforme Apoio'!$BM$40</f>
        <v>424.15000000000003</v>
      </c>
      <c r="DY63" s="19"/>
      <c r="DZ63" s="19">
        <f>AP63*'[1]Equipamentos Jardinagem'!$H$7</f>
        <v>0</v>
      </c>
      <c r="EA63" s="19"/>
      <c r="EB63" s="19">
        <f t="shared" si="43"/>
        <v>424.15000000000003</v>
      </c>
      <c r="EC63" s="19">
        <f t="shared" si="44"/>
        <v>1231.0088663454546</v>
      </c>
      <c r="ED63" s="19">
        <f t="shared" si="19"/>
        <v>92.325664975909092</v>
      </c>
      <c r="EE63" s="19">
        <f t="shared" si="20"/>
        <v>61.55044331727273</v>
      </c>
      <c r="EF63" s="19">
        <f t="shared" si="21"/>
        <v>12.310088663454547</v>
      </c>
      <c r="EG63" s="19">
        <f t="shared" si="22"/>
        <v>153.87610829318183</v>
      </c>
      <c r="EH63" s="19">
        <f t="shared" si="23"/>
        <v>492.40354653818184</v>
      </c>
      <c r="EI63" s="19">
        <f t="shared" si="24"/>
        <v>184.65132995181818</v>
      </c>
      <c r="EJ63" s="19">
        <f t="shared" si="25"/>
        <v>36.930265990363637</v>
      </c>
      <c r="EK63" s="19">
        <f t="shared" si="45"/>
        <v>2265.0563140756367</v>
      </c>
      <c r="EL63" s="19">
        <f t="shared" si="46"/>
        <v>512.71519283288183</v>
      </c>
      <c r="EM63" s="19">
        <f t="shared" si="47"/>
        <v>171.11023242201819</v>
      </c>
      <c r="EN63" s="19">
        <f t="shared" si="48"/>
        <v>251.74131316764544</v>
      </c>
      <c r="EO63" s="19">
        <f t="shared" si="49"/>
        <v>935.56673842254543</v>
      </c>
      <c r="EP63" s="19">
        <f t="shared" si="50"/>
        <v>8.0015576312454542</v>
      </c>
      <c r="EQ63" s="19">
        <f t="shared" si="51"/>
        <v>3.0775221658636367</v>
      </c>
      <c r="ER63" s="19">
        <f t="shared" si="52"/>
        <v>11.079079797109092</v>
      </c>
      <c r="ES63" s="19">
        <f t="shared" si="53"/>
        <v>46.162832487954546</v>
      </c>
      <c r="ET63" s="19">
        <f t="shared" si="54"/>
        <v>3.6930265990363633</v>
      </c>
      <c r="EU63" s="19">
        <f t="shared" si="55"/>
        <v>1.8465132995181817</v>
      </c>
      <c r="EV63" s="19">
        <f t="shared" si="56"/>
        <v>21.542655161045456</v>
      </c>
      <c r="EW63" s="19">
        <f t="shared" si="57"/>
        <v>8.0015576312454542</v>
      </c>
      <c r="EX63" s="19">
        <f t="shared" si="58"/>
        <v>264.66690626427271</v>
      </c>
      <c r="EY63" s="19">
        <f t="shared" si="59"/>
        <v>10.463575363936364</v>
      </c>
      <c r="EZ63" s="19">
        <f t="shared" si="60"/>
        <v>356.37706680700904</v>
      </c>
      <c r="FA63" s="19">
        <f t="shared" si="61"/>
        <v>512.71519283288183</v>
      </c>
      <c r="FB63" s="19">
        <f t="shared" si="62"/>
        <v>85.555116211009093</v>
      </c>
      <c r="FC63" s="19">
        <f t="shared" si="63"/>
        <v>51.70237238650909</v>
      </c>
      <c r="FD63" s="19">
        <f t="shared" si="64"/>
        <v>20.311646294700001</v>
      </c>
      <c r="FE63" s="19">
        <f t="shared" si="65"/>
        <v>0</v>
      </c>
      <c r="FF63" s="19">
        <f t="shared" si="66"/>
        <v>246.81727770226362</v>
      </c>
      <c r="FG63" s="19">
        <f t="shared" si="67"/>
        <v>917.10160542736367</v>
      </c>
      <c r="FH63" s="19">
        <f t="shared" si="26"/>
        <v>4485.1808045296639</v>
      </c>
      <c r="FI63" s="19">
        <f t="shared" si="27"/>
        <v>12770.598936256936</v>
      </c>
      <c r="FJ63" s="19">
        <f t="shared" si="68"/>
        <v>1031.3500000000001</v>
      </c>
      <c r="FK63" s="144">
        <f t="shared" si="84"/>
        <v>2</v>
      </c>
      <c r="FL63" s="144">
        <f t="shared" si="29"/>
        <v>11.25</v>
      </c>
      <c r="FM63" s="20">
        <f t="shared" si="30"/>
        <v>2.2535211267605644</v>
      </c>
      <c r="FN63" s="19">
        <f t="shared" si="69"/>
        <v>327.45349715508604</v>
      </c>
      <c r="FO63" s="20">
        <f t="shared" si="31"/>
        <v>8.5633802816901436</v>
      </c>
      <c r="FP63" s="19">
        <f t="shared" si="70"/>
        <v>1244.3232891893267</v>
      </c>
      <c r="FQ63" s="20">
        <f t="shared" si="32"/>
        <v>1.8591549295774654</v>
      </c>
      <c r="FR63" s="19">
        <f t="shared" si="71"/>
        <v>270.14913515294592</v>
      </c>
      <c r="FS63" s="19">
        <f t="shared" si="72"/>
        <v>728.8</v>
      </c>
      <c r="FT63" s="19">
        <f t="shared" si="73"/>
        <v>3602.0759214973586</v>
      </c>
      <c r="FU63" s="145">
        <f t="shared" si="74"/>
        <v>16372.674857754295</v>
      </c>
    </row>
    <row r="64" spans="1:177" ht="15" customHeight="1">
      <c r="A64" s="187" t="str">
        <f>[1]CCT!D71</f>
        <v>Rodoviários de São João Del Rei + SEAC-MG</v>
      </c>
      <c r="B64" s="189" t="str">
        <f>[1]CCT!C71</f>
        <v>São João Del Rey</v>
      </c>
      <c r="C64" s="141"/>
      <c r="D64" s="17"/>
      <c r="E64" s="17">
        <f t="shared" si="0"/>
        <v>0</v>
      </c>
      <c r="F64" s="18"/>
      <c r="G64" s="17"/>
      <c r="H64" s="17">
        <f t="shared" si="33"/>
        <v>0</v>
      </c>
      <c r="I64" s="18"/>
      <c r="J64" s="17"/>
      <c r="K64" s="17">
        <f t="shared" si="34"/>
        <v>0</v>
      </c>
      <c r="L64" s="17"/>
      <c r="M64" s="17"/>
      <c r="N64" s="17"/>
      <c r="O64" s="17"/>
      <c r="P64" s="17"/>
      <c r="Q64" s="17"/>
      <c r="R64" s="17"/>
      <c r="S64" s="17"/>
      <c r="T64" s="17"/>
      <c r="U64" s="18"/>
      <c r="V64" s="17"/>
      <c r="W64" s="17">
        <f t="shared" si="1"/>
        <v>0</v>
      </c>
      <c r="X64" s="18"/>
      <c r="Y64" s="17"/>
      <c r="Z64" s="17">
        <f t="shared" si="2"/>
        <v>0</v>
      </c>
      <c r="AA64" s="17"/>
      <c r="AB64" s="17"/>
      <c r="AC64" s="17"/>
      <c r="AD64" s="17"/>
      <c r="AE64" s="17"/>
      <c r="AF64" s="17"/>
      <c r="AG64" s="18"/>
      <c r="AH64" s="17"/>
      <c r="AI64" s="17">
        <f t="shared" si="3"/>
        <v>0</v>
      </c>
      <c r="AJ64" s="17"/>
      <c r="AK64" s="17"/>
      <c r="AL64" s="17"/>
      <c r="AM64" s="18"/>
      <c r="AN64" s="17"/>
      <c r="AO64" s="17">
        <f t="shared" si="4"/>
        <v>0</v>
      </c>
      <c r="AP64" s="17"/>
      <c r="AQ64" s="17"/>
      <c r="AR64" s="17"/>
      <c r="AS64" s="17"/>
      <c r="AT64" s="17"/>
      <c r="AU64" s="17"/>
      <c r="AV64" s="18"/>
      <c r="AW64" s="17"/>
      <c r="AX64" s="17">
        <f t="shared" si="5"/>
        <v>0</v>
      </c>
      <c r="AY64" s="17"/>
      <c r="AZ64" s="17"/>
      <c r="BA64" s="17"/>
      <c r="BB64" s="141">
        <f>[1]CCT!AN71</f>
        <v>1</v>
      </c>
      <c r="BC64" s="17">
        <f>[1]CCT!AM71</f>
        <v>2110.36</v>
      </c>
      <c r="BD64" s="17">
        <f t="shared" si="85"/>
        <v>2110.36</v>
      </c>
      <c r="BE64" s="18"/>
      <c r="BF64" s="17"/>
      <c r="BG64" s="17">
        <f t="shared" si="6"/>
        <v>0</v>
      </c>
      <c r="BH64" s="17"/>
      <c r="BI64" s="17"/>
      <c r="BJ64" s="17"/>
      <c r="BK64" s="17"/>
      <c r="BL64" s="17"/>
      <c r="BM64" s="17"/>
      <c r="BN64" s="18"/>
      <c r="BO64" s="17"/>
      <c r="BP64" s="17">
        <f t="shared" si="7"/>
        <v>0</v>
      </c>
      <c r="BQ64" s="18"/>
      <c r="BR64" s="17"/>
      <c r="BS64" s="17">
        <f t="shared" si="8"/>
        <v>0</v>
      </c>
      <c r="BT64" s="18"/>
      <c r="BU64" s="17"/>
      <c r="BV64" s="17">
        <f t="shared" si="9"/>
        <v>0</v>
      </c>
      <c r="BW64" s="18"/>
      <c r="BX64" s="17"/>
      <c r="BY64" s="17">
        <f t="shared" si="10"/>
        <v>0</v>
      </c>
      <c r="BZ64" s="142"/>
      <c r="CA64" s="17"/>
      <c r="CB64" s="17">
        <f t="shared" si="88"/>
        <v>0</v>
      </c>
      <c r="CC64" s="17"/>
      <c r="CD64" s="17"/>
      <c r="CE64" s="17"/>
      <c r="CF64" s="18"/>
      <c r="CG64" s="17"/>
      <c r="CH64" s="17">
        <f t="shared" si="12"/>
        <v>0</v>
      </c>
      <c r="CI64" s="17"/>
      <c r="CJ64" s="17"/>
      <c r="CK64" s="17"/>
      <c r="CL64" s="18"/>
      <c r="CM64" s="17"/>
      <c r="CN64" s="17">
        <f t="shared" si="13"/>
        <v>0</v>
      </c>
      <c r="CO64" s="17"/>
      <c r="CP64" s="17"/>
      <c r="CQ64" s="17"/>
      <c r="CR64" s="17"/>
      <c r="CS64" s="17"/>
      <c r="CT64" s="17">
        <f t="shared" si="77"/>
        <v>0</v>
      </c>
      <c r="CU64" s="17"/>
      <c r="CV64" s="17"/>
      <c r="CW64" s="17"/>
      <c r="CX64" s="17"/>
      <c r="CY64" s="17"/>
      <c r="CZ64" s="17"/>
      <c r="DA64" s="18"/>
      <c r="DB64" s="17"/>
      <c r="DC64" s="17">
        <f t="shared" si="14"/>
        <v>0</v>
      </c>
      <c r="DD64" s="143">
        <f t="shared" si="36"/>
        <v>1</v>
      </c>
      <c r="DE64" s="19">
        <f t="shared" si="37"/>
        <v>2110.36</v>
      </c>
      <c r="DF64" s="19"/>
      <c r="DG64" s="19"/>
      <c r="DH64" s="19">
        <f t="shared" si="15"/>
        <v>0</v>
      </c>
      <c r="DI64" s="19"/>
      <c r="DJ64" s="19">
        <f t="shared" si="38"/>
        <v>0</v>
      </c>
      <c r="DK64" s="19">
        <f t="shared" si="39"/>
        <v>0</v>
      </c>
      <c r="DL64" s="19"/>
      <c r="DM64" s="19">
        <f t="shared" si="40"/>
        <v>2110.36</v>
      </c>
      <c r="DN64" s="19"/>
      <c r="DO64" s="19">
        <f t="shared" si="87"/>
        <v>195</v>
      </c>
      <c r="DP64" s="19">
        <f t="shared" si="81"/>
        <v>0</v>
      </c>
      <c r="DQ64" s="19"/>
      <c r="DR64" s="19">
        <f t="shared" si="41"/>
        <v>3.12</v>
      </c>
      <c r="DS64" s="19">
        <f>VLOOKUP('Resumo Geral apoio imposto cl'!A64,PARAMETROAPOIO,2,FALSE)*DD64</f>
        <v>0</v>
      </c>
      <c r="DT64" s="19">
        <f t="shared" si="82"/>
        <v>0</v>
      </c>
      <c r="DU64" s="19">
        <f t="shared" si="83"/>
        <v>0</v>
      </c>
      <c r="DV64" s="19">
        <f>BB64*[1]Parâmetro!$E$147</f>
        <v>247.42</v>
      </c>
      <c r="DW64" s="19">
        <f t="shared" si="42"/>
        <v>445.53999999999996</v>
      </c>
      <c r="DX64" s="19">
        <f>C64*'[1]Uniforme Apoio'!$BM$9+'Resumo Geral apoio imposto cl'!F64*'[1]Uniforme Apoio'!$BM$10+'Resumo Geral apoio imposto cl'!I64*'[1]Uniforme Apoio'!$BM$11+'Resumo Geral apoio imposto cl'!L64*'[1]Uniforme Apoio'!$BM$12+'Resumo Geral apoio imposto cl'!O64*'[1]Uniforme Apoio'!$BM$13+'Resumo Geral apoio imposto cl'!R64*'[1]Uniforme Apoio'!$BM$14+'Resumo Geral apoio imposto cl'!U64*'[1]Uniforme Apoio'!$BM$15+'Resumo Geral apoio imposto cl'!X64*'[1]Uniforme Apoio'!$BM$17+AA64*'[1]Uniforme Apoio'!$BM$16+'Resumo Geral apoio imposto cl'!AD64*'[1]Uniforme Apoio'!$BM$18+'Resumo Geral apoio imposto cl'!AG64*'[1]Uniforme Apoio'!$BM$19+'Resumo Geral apoio imposto cl'!AJ64*'[1]Uniforme Apoio'!$BM$20+'Resumo Geral apoio imposto cl'!AM64*'[1]Uniforme Apoio'!$BM$21+'Resumo Geral apoio imposto cl'!AP64*'[1]Uniforme Apoio'!$BM$22+'Resumo Geral apoio imposto cl'!AS64*'[1]Uniforme Apoio'!$BM$23+'Resumo Geral apoio imposto cl'!AV64*'[1]Uniforme Apoio'!$BM$24+'Resumo Geral apoio imposto cl'!AY64*'[1]Uniforme Apoio'!$BM$25+'Resumo Geral apoio imposto cl'!BB64*'[1]Uniforme Apoio'!$BM$26+BE64*'[1]Uniforme Apoio'!$BM$27+'Resumo Geral apoio imposto cl'!BH64*'[1]Uniforme Apoio'!$BM$28+'Resumo Geral apoio imposto cl'!BK64*'[1]Uniforme Apoio'!$BM$29+'Resumo Geral apoio imposto cl'!BN64*'[1]Uniforme Apoio'!$BM$30+'Resumo Geral apoio imposto cl'!BQ64*'[1]Uniforme Apoio'!$BM$30+'Resumo Geral apoio imposto cl'!BT64*'[1]Uniforme Apoio'!$BM$30+'Resumo Geral apoio imposto cl'!BW64*'[1]Uniforme Apoio'!$BM$31+'Resumo Geral apoio imposto cl'!BZ64*'[1]Uniforme Apoio'!$BM$31+'Resumo Geral apoio imposto cl'!CC64*'[1]Uniforme Apoio'!$BM$32+'Resumo Geral apoio imposto cl'!CF64*'[1]Uniforme Apoio'!$BM$33+'Resumo Geral apoio imposto cl'!CI64*'[1]Uniforme Apoio'!$BM$34+'Resumo Geral apoio imposto cl'!CL64*'[1]Uniforme Apoio'!$BM$35+'Resumo Geral apoio imposto cl'!CO64*'[1]Uniforme Apoio'!$BM$36+'Resumo Geral apoio imposto cl'!CR64*'[1]Uniforme Apoio'!$BM$37+'Resumo Geral apoio imposto cl'!CU64*'[1]Uniforme Apoio'!$BM$38+'Resumo Geral apoio imposto cl'!CX64*'[1]Uniforme Apoio'!$BM$39+'Resumo Geral apoio imposto cl'!DA64*'[1]Uniforme Apoio'!$BM$40</f>
        <v>103.18</v>
      </c>
      <c r="DY64" s="19"/>
      <c r="DZ64" s="19">
        <f>AP64*'[1]Equipamentos Jardinagem'!$H$7</f>
        <v>0</v>
      </c>
      <c r="EA64" s="19"/>
      <c r="EB64" s="19">
        <f t="shared" si="43"/>
        <v>103.18</v>
      </c>
      <c r="EC64" s="19">
        <f t="shared" si="44"/>
        <v>422.07200000000006</v>
      </c>
      <c r="ED64" s="19">
        <f t="shared" si="19"/>
        <v>31.6554</v>
      </c>
      <c r="EE64" s="19">
        <f t="shared" si="20"/>
        <v>21.1036</v>
      </c>
      <c r="EF64" s="19">
        <f t="shared" si="21"/>
        <v>4.22072</v>
      </c>
      <c r="EG64" s="19">
        <f t="shared" si="22"/>
        <v>52.759000000000007</v>
      </c>
      <c r="EH64" s="19">
        <f t="shared" si="23"/>
        <v>168.8288</v>
      </c>
      <c r="EI64" s="19">
        <f t="shared" si="24"/>
        <v>63.3108</v>
      </c>
      <c r="EJ64" s="19">
        <f t="shared" si="25"/>
        <v>12.662160000000002</v>
      </c>
      <c r="EK64" s="19">
        <f t="shared" si="45"/>
        <v>776.61248000000001</v>
      </c>
      <c r="EL64" s="19">
        <f t="shared" si="46"/>
        <v>175.79298800000001</v>
      </c>
      <c r="EM64" s="19">
        <f t="shared" si="47"/>
        <v>58.668008</v>
      </c>
      <c r="EN64" s="19">
        <f t="shared" si="48"/>
        <v>86.313724000000008</v>
      </c>
      <c r="EO64" s="19">
        <f t="shared" si="49"/>
        <v>320.77472</v>
      </c>
      <c r="EP64" s="19">
        <f t="shared" si="50"/>
        <v>2.743468</v>
      </c>
      <c r="EQ64" s="19">
        <f t="shared" si="51"/>
        <v>1.05518</v>
      </c>
      <c r="ER64" s="19">
        <f t="shared" si="52"/>
        <v>3.798648</v>
      </c>
      <c r="ES64" s="19">
        <f t="shared" si="53"/>
        <v>15.8277</v>
      </c>
      <c r="ET64" s="19">
        <f t="shared" si="54"/>
        <v>1.266216</v>
      </c>
      <c r="EU64" s="19">
        <f t="shared" si="55"/>
        <v>0.633108</v>
      </c>
      <c r="EV64" s="19">
        <f t="shared" si="56"/>
        <v>7.3862600000000009</v>
      </c>
      <c r="EW64" s="19">
        <f t="shared" si="57"/>
        <v>2.743468</v>
      </c>
      <c r="EX64" s="19">
        <f t="shared" si="58"/>
        <v>90.745480000000001</v>
      </c>
      <c r="EY64" s="19">
        <f t="shared" si="59"/>
        <v>3.587612</v>
      </c>
      <c r="EZ64" s="19">
        <f t="shared" si="60"/>
        <v>122.18984399999999</v>
      </c>
      <c r="FA64" s="19">
        <f t="shared" si="61"/>
        <v>175.79298800000001</v>
      </c>
      <c r="FB64" s="19">
        <f t="shared" si="62"/>
        <v>29.334004</v>
      </c>
      <c r="FC64" s="19">
        <f t="shared" si="63"/>
        <v>17.727024</v>
      </c>
      <c r="FD64" s="19">
        <f t="shared" si="64"/>
        <v>6.964188</v>
      </c>
      <c r="FE64" s="19">
        <f t="shared" si="65"/>
        <v>0</v>
      </c>
      <c r="FF64" s="19">
        <f t="shared" si="66"/>
        <v>84.625435999999993</v>
      </c>
      <c r="FG64" s="19">
        <f t="shared" si="67"/>
        <v>314.44364000000002</v>
      </c>
      <c r="FH64" s="19">
        <f t="shared" si="26"/>
        <v>1537.819332</v>
      </c>
      <c r="FI64" s="19">
        <f t="shared" si="27"/>
        <v>4196.899332</v>
      </c>
      <c r="FJ64" s="19">
        <f t="shared" si="68"/>
        <v>206.27</v>
      </c>
      <c r="FK64" s="144">
        <f t="shared" si="84"/>
        <v>2</v>
      </c>
      <c r="FL64" s="144">
        <f t="shared" si="29"/>
        <v>11.25</v>
      </c>
      <c r="FM64" s="20">
        <f t="shared" si="30"/>
        <v>2.2535211267605644</v>
      </c>
      <c r="FN64" s="19">
        <f t="shared" si="69"/>
        <v>102.51108353802823</v>
      </c>
      <c r="FO64" s="20">
        <f t="shared" si="31"/>
        <v>8.5633802816901436</v>
      </c>
      <c r="FP64" s="19">
        <f t="shared" si="70"/>
        <v>389.54211744450726</v>
      </c>
      <c r="FQ64" s="20">
        <f t="shared" si="32"/>
        <v>1.8591549295774654</v>
      </c>
      <c r="FR64" s="19">
        <f t="shared" si="71"/>
        <v>84.571643918873278</v>
      </c>
      <c r="FS64" s="19">
        <f t="shared" si="72"/>
        <v>145.76</v>
      </c>
      <c r="FT64" s="19">
        <f t="shared" si="73"/>
        <v>928.65484490140886</v>
      </c>
      <c r="FU64" s="145">
        <f t="shared" si="74"/>
        <v>5125.5541769014089</v>
      </c>
    </row>
    <row r="65" spans="1:177" ht="15" customHeight="1">
      <c r="A65" s="187" t="str">
        <f>[1]CCT!D72</f>
        <v>Sete Lagoas</v>
      </c>
      <c r="B65" s="189" t="str">
        <f>[1]CCT!C72</f>
        <v>Sete Lagoas</v>
      </c>
      <c r="C65" s="141"/>
      <c r="D65" s="17"/>
      <c r="E65" s="17"/>
      <c r="F65" s="18"/>
      <c r="G65" s="17"/>
      <c r="H65" s="17"/>
      <c r="I65" s="18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8"/>
      <c r="V65" s="17"/>
      <c r="W65" s="17"/>
      <c r="X65" s="18"/>
      <c r="Y65" s="17"/>
      <c r="Z65" s="17"/>
      <c r="AA65" s="17"/>
      <c r="AB65" s="17"/>
      <c r="AC65" s="17"/>
      <c r="AD65" s="17"/>
      <c r="AE65" s="17"/>
      <c r="AF65" s="17"/>
      <c r="AG65" s="18"/>
      <c r="AH65" s="17"/>
      <c r="AI65" s="17"/>
      <c r="AJ65" s="17"/>
      <c r="AK65" s="17"/>
      <c r="AL65" s="17"/>
      <c r="AM65" s="18"/>
      <c r="AN65" s="17"/>
      <c r="AO65" s="17"/>
      <c r="AP65" s="17"/>
      <c r="AQ65" s="17"/>
      <c r="AR65" s="17"/>
      <c r="AS65" s="17"/>
      <c r="AT65" s="17"/>
      <c r="AU65" s="17"/>
      <c r="AV65" s="18"/>
      <c r="AW65" s="17"/>
      <c r="AX65" s="17"/>
      <c r="AY65" s="17"/>
      <c r="AZ65" s="17"/>
      <c r="BA65" s="17"/>
      <c r="BB65" s="141"/>
      <c r="BC65" s="17"/>
      <c r="BD65" s="17">
        <f t="shared" si="85"/>
        <v>0</v>
      </c>
      <c r="BE65" s="18"/>
      <c r="BF65" s="17"/>
      <c r="BG65" s="17"/>
      <c r="BH65" s="17"/>
      <c r="BI65" s="17"/>
      <c r="BJ65" s="17"/>
      <c r="BK65" s="17"/>
      <c r="BL65" s="17"/>
      <c r="BM65" s="17"/>
      <c r="BN65" s="18"/>
      <c r="BO65" s="17"/>
      <c r="BP65" s="17"/>
      <c r="BQ65" s="18">
        <f>[1]CCT!AX72</f>
        <v>2</v>
      </c>
      <c r="BR65" s="17">
        <f>[1]CCT!AW72</f>
        <v>1134.79</v>
      </c>
      <c r="BS65" s="17">
        <f t="shared" si="8"/>
        <v>2269.58</v>
      </c>
      <c r="BT65" s="18">
        <f>[1]CCT!AZ72</f>
        <v>2</v>
      </c>
      <c r="BU65" s="17">
        <f>[1]CCT!AY72</f>
        <v>1134.79</v>
      </c>
      <c r="BV65" s="17">
        <f t="shared" si="9"/>
        <v>2269.58</v>
      </c>
      <c r="BW65" s="18"/>
      <c r="BX65" s="17"/>
      <c r="BY65" s="17"/>
      <c r="BZ65" s="142"/>
      <c r="CA65" s="17"/>
      <c r="CB65" s="17"/>
      <c r="CC65" s="17"/>
      <c r="CD65" s="17"/>
      <c r="CE65" s="17"/>
      <c r="CF65" s="18"/>
      <c r="CG65" s="17"/>
      <c r="CH65" s="17"/>
      <c r="CI65" s="17"/>
      <c r="CJ65" s="17"/>
      <c r="CK65" s="17"/>
      <c r="CL65" s="18"/>
      <c r="CM65" s="17"/>
      <c r="CN65" s="17"/>
      <c r="CO65" s="17"/>
      <c r="CP65" s="17"/>
      <c r="CQ65" s="17"/>
      <c r="CR65" s="17"/>
      <c r="CS65" s="17"/>
      <c r="CT65" s="17">
        <f t="shared" si="77"/>
        <v>0</v>
      </c>
      <c r="CU65" s="17"/>
      <c r="CV65" s="17"/>
      <c r="CW65" s="17"/>
      <c r="CX65" s="17"/>
      <c r="CY65" s="17"/>
      <c r="CZ65" s="17"/>
      <c r="DA65" s="18"/>
      <c r="DB65" s="17"/>
      <c r="DC65" s="17"/>
      <c r="DD65" s="143">
        <f t="shared" si="36"/>
        <v>4</v>
      </c>
      <c r="DE65" s="19">
        <f t="shared" si="37"/>
        <v>4539.16</v>
      </c>
      <c r="DF65" s="19"/>
      <c r="DG65" s="19"/>
      <c r="DH65" s="19">
        <f t="shared" si="15"/>
        <v>328.9188815</v>
      </c>
      <c r="DI65" s="19"/>
      <c r="DJ65" s="19">
        <f t="shared" si="38"/>
        <v>361.37903363636372</v>
      </c>
      <c r="DK65" s="19">
        <f t="shared" si="39"/>
        <v>123.79527272727273</v>
      </c>
      <c r="DL65" s="19"/>
      <c r="DM65" s="19">
        <f t="shared" si="40"/>
        <v>5353.2531878636364</v>
      </c>
      <c r="DN65" s="19"/>
      <c r="DO65" s="19">
        <f t="shared" si="87"/>
        <v>1116</v>
      </c>
      <c r="DP65" s="19">
        <f t="shared" si="81"/>
        <v>223.65039999999999</v>
      </c>
      <c r="DQ65" s="19"/>
      <c r="DR65" s="19">
        <f t="shared" si="41"/>
        <v>12.48</v>
      </c>
      <c r="DS65" s="19">
        <f>VLOOKUP('Resumo Geral apoio imposto cl'!A65,PARAMETROAPOIO,2,FALSE)*DD65</f>
        <v>112.76</v>
      </c>
      <c r="DT65" s="19">
        <f t="shared" si="82"/>
        <v>0</v>
      </c>
      <c r="DU65" s="19">
        <f t="shared" si="83"/>
        <v>0</v>
      </c>
      <c r="DV65" s="19">
        <f>BB65*[1]Parâmetro!$E$147</f>
        <v>0</v>
      </c>
      <c r="DW65" s="19">
        <f t="shared" si="42"/>
        <v>1464.8904</v>
      </c>
      <c r="DX65" s="19">
        <f>C65*'[1]Uniforme Apoio'!$BM$9+'Resumo Geral apoio imposto cl'!F65*'[1]Uniforme Apoio'!$BM$10+'Resumo Geral apoio imposto cl'!I65*'[1]Uniforme Apoio'!$BM$11+'Resumo Geral apoio imposto cl'!L65*'[1]Uniforme Apoio'!$BM$12+'Resumo Geral apoio imposto cl'!O65*'[1]Uniforme Apoio'!$BM$13+'Resumo Geral apoio imposto cl'!R65*'[1]Uniforme Apoio'!$BM$14+'Resumo Geral apoio imposto cl'!U65*'[1]Uniforme Apoio'!$BM$15+'Resumo Geral apoio imposto cl'!X65*'[1]Uniforme Apoio'!$BM$17+AA65*'[1]Uniforme Apoio'!$BM$16+'Resumo Geral apoio imposto cl'!AD65*'[1]Uniforme Apoio'!$BM$18+'Resumo Geral apoio imposto cl'!AG65*'[1]Uniforme Apoio'!$BM$19+'Resumo Geral apoio imposto cl'!AJ65*'[1]Uniforme Apoio'!$BM$20+'Resumo Geral apoio imposto cl'!AM65*'[1]Uniforme Apoio'!$BM$21+'Resumo Geral apoio imposto cl'!AP65*'[1]Uniforme Apoio'!$BM$22+'Resumo Geral apoio imposto cl'!AS65*'[1]Uniforme Apoio'!$BM$23+'Resumo Geral apoio imposto cl'!AV65*'[1]Uniforme Apoio'!$BM$24+'Resumo Geral apoio imposto cl'!AY65*'[1]Uniforme Apoio'!$BM$25+'Resumo Geral apoio imposto cl'!BB65*'[1]Uniforme Apoio'!$BM$26+BE65*'[1]Uniforme Apoio'!$BM$27+'Resumo Geral apoio imposto cl'!BH65*'[1]Uniforme Apoio'!$BM$28+'Resumo Geral apoio imposto cl'!BK65*'[1]Uniforme Apoio'!$BM$29+'Resumo Geral apoio imposto cl'!BN65*'[1]Uniforme Apoio'!$BM$30+'Resumo Geral apoio imposto cl'!BQ65*'[1]Uniforme Apoio'!$BM$30+'Resumo Geral apoio imposto cl'!BT65*'[1]Uniforme Apoio'!$BM$30+'Resumo Geral apoio imposto cl'!BW65*'[1]Uniforme Apoio'!$BM$31+'Resumo Geral apoio imposto cl'!BZ65*'[1]Uniforme Apoio'!$BM$31+'Resumo Geral apoio imposto cl'!CC65*'[1]Uniforme Apoio'!$BM$32+'Resumo Geral apoio imposto cl'!CF65*'[1]Uniforme Apoio'!$BM$33+'Resumo Geral apoio imposto cl'!CI65*'[1]Uniforme Apoio'!$BM$34+'Resumo Geral apoio imposto cl'!CL65*'[1]Uniforme Apoio'!$BM$35+'Resumo Geral apoio imposto cl'!CO65*'[1]Uniforme Apoio'!$BM$36+'Resumo Geral apoio imposto cl'!CR65*'[1]Uniforme Apoio'!$BM$37+'Resumo Geral apoio imposto cl'!CU65*'[1]Uniforme Apoio'!$BM$38+'Resumo Geral apoio imposto cl'!CX65*'[1]Uniforme Apoio'!$BM$39+'Resumo Geral apoio imposto cl'!DA65*'[1]Uniforme Apoio'!$BM$40</f>
        <v>342.72</v>
      </c>
      <c r="DY65" s="19"/>
      <c r="DZ65" s="19">
        <f>AP65*'[1]Equipamentos Jardinagem'!$H$7</f>
        <v>0</v>
      </c>
      <c r="EA65" s="19"/>
      <c r="EB65" s="19">
        <f t="shared" si="43"/>
        <v>342.72</v>
      </c>
      <c r="EC65" s="19">
        <f t="shared" si="44"/>
        <v>1070.6506375727274</v>
      </c>
      <c r="ED65" s="19">
        <f t="shared" si="19"/>
        <v>80.298797817954537</v>
      </c>
      <c r="EE65" s="19">
        <f t="shared" si="20"/>
        <v>53.532531878636362</v>
      </c>
      <c r="EF65" s="19">
        <f t="shared" si="21"/>
        <v>10.706506375727272</v>
      </c>
      <c r="EG65" s="19">
        <f t="shared" si="22"/>
        <v>133.83132969659093</v>
      </c>
      <c r="EH65" s="19">
        <f t="shared" si="23"/>
        <v>428.2602550290909</v>
      </c>
      <c r="EI65" s="19">
        <f t="shared" si="24"/>
        <v>160.59759563590907</v>
      </c>
      <c r="EJ65" s="19">
        <f t="shared" si="25"/>
        <v>32.119519127181817</v>
      </c>
      <c r="EK65" s="19">
        <f t="shared" si="45"/>
        <v>1969.997173133818</v>
      </c>
      <c r="EL65" s="19">
        <f t="shared" si="46"/>
        <v>445.92599054904093</v>
      </c>
      <c r="EM65" s="19">
        <f t="shared" si="47"/>
        <v>148.82043862260909</v>
      </c>
      <c r="EN65" s="19">
        <f t="shared" si="48"/>
        <v>218.94805538362272</v>
      </c>
      <c r="EO65" s="19">
        <f t="shared" si="49"/>
        <v>813.69448455527277</v>
      </c>
      <c r="EP65" s="19">
        <f t="shared" si="50"/>
        <v>6.9592291442227268</v>
      </c>
      <c r="EQ65" s="19">
        <f t="shared" si="51"/>
        <v>2.6766265939318181</v>
      </c>
      <c r="ER65" s="19">
        <f t="shared" si="52"/>
        <v>9.6358557381545449</v>
      </c>
      <c r="ES65" s="19">
        <f t="shared" si="53"/>
        <v>40.149398908977268</v>
      </c>
      <c r="ET65" s="19">
        <f t="shared" si="54"/>
        <v>3.2119519127181815</v>
      </c>
      <c r="EU65" s="19">
        <f t="shared" si="55"/>
        <v>1.6059759563590907</v>
      </c>
      <c r="EV65" s="19">
        <f t="shared" si="56"/>
        <v>18.736386157522727</v>
      </c>
      <c r="EW65" s="19">
        <f t="shared" si="57"/>
        <v>6.9592291442227268</v>
      </c>
      <c r="EX65" s="19">
        <f t="shared" si="58"/>
        <v>230.18988707813634</v>
      </c>
      <c r="EY65" s="19">
        <f t="shared" si="59"/>
        <v>9.100530419368182</v>
      </c>
      <c r="EZ65" s="19">
        <f t="shared" si="60"/>
        <v>309.95335957730452</v>
      </c>
      <c r="FA65" s="19">
        <f t="shared" si="61"/>
        <v>445.92599054904093</v>
      </c>
      <c r="FB65" s="19">
        <f t="shared" si="62"/>
        <v>74.410219311304544</v>
      </c>
      <c r="FC65" s="19">
        <f t="shared" si="63"/>
        <v>44.967326778054542</v>
      </c>
      <c r="FD65" s="19">
        <f t="shared" si="64"/>
        <v>17.665735519950001</v>
      </c>
      <c r="FE65" s="19">
        <f t="shared" si="65"/>
        <v>0</v>
      </c>
      <c r="FF65" s="19">
        <f t="shared" si="66"/>
        <v>214.66545283333181</v>
      </c>
      <c r="FG65" s="19">
        <f t="shared" si="67"/>
        <v>797.63472499168165</v>
      </c>
      <c r="FH65" s="19">
        <f t="shared" si="26"/>
        <v>3900.9155979962316</v>
      </c>
      <c r="FI65" s="19">
        <f t="shared" si="27"/>
        <v>11061.779185859868</v>
      </c>
      <c r="FJ65" s="19">
        <f t="shared" si="68"/>
        <v>825.08</v>
      </c>
      <c r="FK65" s="144">
        <f t="shared" si="84"/>
        <v>3</v>
      </c>
      <c r="FL65" s="144">
        <f t="shared" si="29"/>
        <v>12.25</v>
      </c>
      <c r="FM65" s="20">
        <f t="shared" si="30"/>
        <v>3.4188034188034218</v>
      </c>
      <c r="FN65" s="19">
        <f t="shared" si="69"/>
        <v>426.3213396875172</v>
      </c>
      <c r="FO65" s="20">
        <f t="shared" si="31"/>
        <v>8.6609686609686669</v>
      </c>
      <c r="FP65" s="19">
        <f t="shared" si="70"/>
        <v>1080.01406054171</v>
      </c>
      <c r="FQ65" s="20">
        <f t="shared" si="32"/>
        <v>1.8803418803418819</v>
      </c>
      <c r="FR65" s="19">
        <f t="shared" si="71"/>
        <v>234.47673682813445</v>
      </c>
      <c r="FS65" s="19">
        <f t="shared" si="72"/>
        <v>583.04</v>
      </c>
      <c r="FT65" s="19">
        <f t="shared" si="73"/>
        <v>3148.9321370573616</v>
      </c>
      <c r="FU65" s="145">
        <f t="shared" si="74"/>
        <v>14210.71132291723</v>
      </c>
    </row>
    <row r="66" spans="1:177" ht="15" customHeight="1">
      <c r="A66" s="190" t="str">
        <f>[1]CCT!D73</f>
        <v>Rodoviários de Sete Lagoas + SEAC-MG</v>
      </c>
      <c r="B66" s="186" t="str">
        <f>[1]CCT!C73</f>
        <v>Sete Lagoas</v>
      </c>
      <c r="C66" s="141"/>
      <c r="D66" s="17"/>
      <c r="E66" s="17">
        <f t="shared" si="0"/>
        <v>0</v>
      </c>
      <c r="F66" s="18"/>
      <c r="G66" s="17"/>
      <c r="H66" s="17">
        <f t="shared" si="33"/>
        <v>0</v>
      </c>
      <c r="I66" s="18"/>
      <c r="J66" s="17"/>
      <c r="K66" s="17">
        <f t="shared" si="34"/>
        <v>0</v>
      </c>
      <c r="L66" s="17"/>
      <c r="M66" s="17"/>
      <c r="N66" s="17"/>
      <c r="O66" s="17"/>
      <c r="P66" s="17"/>
      <c r="Q66" s="17"/>
      <c r="R66" s="17"/>
      <c r="S66" s="17"/>
      <c r="T66" s="17"/>
      <c r="U66" s="18"/>
      <c r="V66" s="17"/>
      <c r="W66" s="17">
        <f t="shared" si="1"/>
        <v>0</v>
      </c>
      <c r="X66" s="18"/>
      <c r="Y66" s="17"/>
      <c r="Z66" s="17">
        <f t="shared" si="2"/>
        <v>0</v>
      </c>
      <c r="AA66" s="17"/>
      <c r="AB66" s="17"/>
      <c r="AC66" s="17"/>
      <c r="AD66" s="17"/>
      <c r="AE66" s="17"/>
      <c r="AF66" s="17"/>
      <c r="AG66" s="18"/>
      <c r="AH66" s="17"/>
      <c r="AI66" s="17">
        <f t="shared" si="3"/>
        <v>0</v>
      </c>
      <c r="AJ66" s="17"/>
      <c r="AK66" s="17"/>
      <c r="AL66" s="17"/>
      <c r="AM66" s="18"/>
      <c r="AN66" s="17"/>
      <c r="AO66" s="17">
        <f t="shared" si="4"/>
        <v>0</v>
      </c>
      <c r="AP66" s="17"/>
      <c r="AQ66" s="17"/>
      <c r="AR66" s="17"/>
      <c r="AS66" s="17"/>
      <c r="AT66" s="17"/>
      <c r="AU66" s="17"/>
      <c r="AV66" s="18"/>
      <c r="AW66" s="17"/>
      <c r="AX66" s="17">
        <f t="shared" si="5"/>
        <v>0</v>
      </c>
      <c r="AY66" s="17"/>
      <c r="AZ66" s="17"/>
      <c r="BA66" s="17"/>
      <c r="BB66" s="141">
        <f>[1]CCT!AN73</f>
        <v>1</v>
      </c>
      <c r="BC66" s="17">
        <f>[1]CCT!AM73</f>
        <v>2507.27</v>
      </c>
      <c r="BD66" s="17">
        <f t="shared" si="85"/>
        <v>2507.27</v>
      </c>
      <c r="BE66" s="18"/>
      <c r="BF66" s="17"/>
      <c r="BG66" s="17">
        <f t="shared" si="6"/>
        <v>0</v>
      </c>
      <c r="BH66" s="17"/>
      <c r="BI66" s="17"/>
      <c r="BJ66" s="17"/>
      <c r="BK66" s="17"/>
      <c r="BL66" s="17"/>
      <c r="BM66" s="17"/>
      <c r="BN66" s="18"/>
      <c r="BO66" s="17"/>
      <c r="BP66" s="17">
        <f t="shared" si="7"/>
        <v>0</v>
      </c>
      <c r="BQ66" s="18"/>
      <c r="BR66" s="17"/>
      <c r="BS66" s="17">
        <f t="shared" si="8"/>
        <v>0</v>
      </c>
      <c r="BT66" s="18"/>
      <c r="BU66" s="17"/>
      <c r="BV66" s="17">
        <f t="shared" si="9"/>
        <v>0</v>
      </c>
      <c r="BW66" s="18"/>
      <c r="BX66" s="17"/>
      <c r="BY66" s="17">
        <f t="shared" si="10"/>
        <v>0</v>
      </c>
      <c r="BZ66" s="142"/>
      <c r="CA66" s="17"/>
      <c r="CB66" s="17">
        <f>BZ66*CA66</f>
        <v>0</v>
      </c>
      <c r="CC66" s="17"/>
      <c r="CD66" s="17"/>
      <c r="CE66" s="17"/>
      <c r="CF66" s="18"/>
      <c r="CG66" s="17"/>
      <c r="CH66" s="17">
        <f t="shared" si="12"/>
        <v>0</v>
      </c>
      <c r="CI66" s="17"/>
      <c r="CJ66" s="17"/>
      <c r="CK66" s="17"/>
      <c r="CL66" s="18"/>
      <c r="CM66" s="17"/>
      <c r="CN66" s="17">
        <f t="shared" si="13"/>
        <v>0</v>
      </c>
      <c r="CO66" s="17"/>
      <c r="CP66" s="17"/>
      <c r="CQ66" s="17"/>
      <c r="CR66" s="17"/>
      <c r="CS66" s="17"/>
      <c r="CT66" s="17">
        <f t="shared" si="77"/>
        <v>0</v>
      </c>
      <c r="CU66" s="17"/>
      <c r="CV66" s="17"/>
      <c r="CW66" s="17"/>
      <c r="CX66" s="17"/>
      <c r="CY66" s="17"/>
      <c r="CZ66" s="17"/>
      <c r="DA66" s="18"/>
      <c r="DB66" s="17"/>
      <c r="DC66" s="17">
        <f t="shared" si="14"/>
        <v>0</v>
      </c>
      <c r="DD66" s="143">
        <f t="shared" si="36"/>
        <v>1</v>
      </c>
      <c r="DE66" s="19">
        <f t="shared" si="37"/>
        <v>2507.27</v>
      </c>
      <c r="DF66" s="19"/>
      <c r="DG66" s="19"/>
      <c r="DH66" s="19">
        <f t="shared" si="15"/>
        <v>0</v>
      </c>
      <c r="DI66" s="19"/>
      <c r="DJ66" s="19">
        <f t="shared" si="38"/>
        <v>0</v>
      </c>
      <c r="DK66" s="19">
        <f t="shared" si="39"/>
        <v>0</v>
      </c>
      <c r="DL66" s="19"/>
      <c r="DM66" s="19">
        <f t="shared" si="40"/>
        <v>2507.27</v>
      </c>
      <c r="DN66" s="19"/>
      <c r="DO66" s="19">
        <f t="shared" si="87"/>
        <v>279</v>
      </c>
      <c r="DP66" s="19">
        <f t="shared" si="81"/>
        <v>0</v>
      </c>
      <c r="DQ66" s="19"/>
      <c r="DR66" s="19">
        <f t="shared" si="41"/>
        <v>3.12</v>
      </c>
      <c r="DS66" s="19">
        <f>VLOOKUP('Resumo Geral apoio imposto cl'!A66,PARAMETROAPOIO,2,FALSE)*DD66</f>
        <v>0</v>
      </c>
      <c r="DT66" s="19">
        <f t="shared" si="82"/>
        <v>0</v>
      </c>
      <c r="DU66" s="19">
        <f t="shared" si="83"/>
        <v>0</v>
      </c>
      <c r="DV66" s="19">
        <f>BB66*[1]Parâmetro!$E$147</f>
        <v>247.42</v>
      </c>
      <c r="DW66" s="19">
        <f t="shared" si="42"/>
        <v>529.54</v>
      </c>
      <c r="DX66" s="19">
        <f>C66*'[1]Uniforme Apoio'!$BM$9+'Resumo Geral apoio imposto cl'!F66*'[1]Uniforme Apoio'!$BM$10+'Resumo Geral apoio imposto cl'!I66*'[1]Uniforme Apoio'!$BM$11+'Resumo Geral apoio imposto cl'!L66*'[1]Uniforme Apoio'!$BM$12+'Resumo Geral apoio imposto cl'!O66*'[1]Uniforme Apoio'!$BM$13+'Resumo Geral apoio imposto cl'!R66*'[1]Uniforme Apoio'!$BM$14+'Resumo Geral apoio imposto cl'!U66*'[1]Uniforme Apoio'!$BM$15+'Resumo Geral apoio imposto cl'!X66*'[1]Uniforme Apoio'!$BM$17+AA66*'[1]Uniforme Apoio'!$BM$16+'Resumo Geral apoio imposto cl'!AD66*'[1]Uniforme Apoio'!$BM$18+'Resumo Geral apoio imposto cl'!AG66*'[1]Uniforme Apoio'!$BM$19+'Resumo Geral apoio imposto cl'!AJ66*'[1]Uniforme Apoio'!$BM$20+'Resumo Geral apoio imposto cl'!AM66*'[1]Uniforme Apoio'!$BM$21+'Resumo Geral apoio imposto cl'!AP66*'[1]Uniforme Apoio'!$BM$22+'Resumo Geral apoio imposto cl'!AS66*'[1]Uniforme Apoio'!$BM$23+'Resumo Geral apoio imposto cl'!AV66*'[1]Uniforme Apoio'!$BM$24+'Resumo Geral apoio imposto cl'!AY66*'[1]Uniforme Apoio'!$BM$25+'Resumo Geral apoio imposto cl'!BB66*'[1]Uniforme Apoio'!$BM$26+BE66*'[1]Uniforme Apoio'!$BM$27+'Resumo Geral apoio imposto cl'!BH66*'[1]Uniforme Apoio'!$BM$28+'Resumo Geral apoio imposto cl'!BK66*'[1]Uniforme Apoio'!$BM$29+'Resumo Geral apoio imposto cl'!BN66*'[1]Uniforme Apoio'!$BM$30+'Resumo Geral apoio imposto cl'!BQ66*'[1]Uniforme Apoio'!$BM$30+'Resumo Geral apoio imposto cl'!BT66*'[1]Uniforme Apoio'!$BM$30+'Resumo Geral apoio imposto cl'!BW66*'[1]Uniforme Apoio'!$BM$31+'Resumo Geral apoio imposto cl'!BZ66*'[1]Uniforme Apoio'!$BM$31+'Resumo Geral apoio imposto cl'!CC66*'[1]Uniforme Apoio'!$BM$32+'Resumo Geral apoio imposto cl'!CF66*'[1]Uniforme Apoio'!$BM$33+'Resumo Geral apoio imposto cl'!CI66*'[1]Uniforme Apoio'!$BM$34+'Resumo Geral apoio imposto cl'!CL66*'[1]Uniforme Apoio'!$BM$35+'Resumo Geral apoio imposto cl'!CO66*'[1]Uniforme Apoio'!$BM$36+'Resumo Geral apoio imposto cl'!CR66*'[1]Uniforme Apoio'!$BM$37+'Resumo Geral apoio imposto cl'!CU66*'[1]Uniforme Apoio'!$BM$38+'Resumo Geral apoio imposto cl'!CX66*'[1]Uniforme Apoio'!$BM$39+'Resumo Geral apoio imposto cl'!DA66*'[1]Uniforme Apoio'!$BM$40</f>
        <v>103.18</v>
      </c>
      <c r="DY66" s="19"/>
      <c r="DZ66" s="19">
        <f>AP66*'[1]Equipamentos Jardinagem'!$H$7</f>
        <v>0</v>
      </c>
      <c r="EA66" s="19"/>
      <c r="EB66" s="19">
        <f t="shared" si="43"/>
        <v>103.18</v>
      </c>
      <c r="EC66" s="19">
        <f t="shared" si="44"/>
        <v>501.45400000000001</v>
      </c>
      <c r="ED66" s="19">
        <f t="shared" si="19"/>
        <v>37.609049999999996</v>
      </c>
      <c r="EE66" s="19">
        <f t="shared" si="20"/>
        <v>25.072700000000001</v>
      </c>
      <c r="EF66" s="19">
        <f t="shared" si="21"/>
        <v>5.0145400000000002</v>
      </c>
      <c r="EG66" s="19">
        <f t="shared" si="22"/>
        <v>62.681750000000001</v>
      </c>
      <c r="EH66" s="19">
        <f t="shared" si="23"/>
        <v>200.58160000000001</v>
      </c>
      <c r="EI66" s="19">
        <f t="shared" si="24"/>
        <v>75.218099999999993</v>
      </c>
      <c r="EJ66" s="19">
        <f t="shared" si="25"/>
        <v>15.043620000000001</v>
      </c>
      <c r="EK66" s="19">
        <f t="shared" si="45"/>
        <v>922.67536000000007</v>
      </c>
      <c r="EL66" s="19">
        <f t="shared" si="46"/>
        <v>208.855591</v>
      </c>
      <c r="EM66" s="19">
        <f t="shared" si="47"/>
        <v>69.702106000000001</v>
      </c>
      <c r="EN66" s="19">
        <f t="shared" si="48"/>
        <v>102.547343</v>
      </c>
      <c r="EO66" s="19">
        <f t="shared" si="49"/>
        <v>381.10504000000003</v>
      </c>
      <c r="EP66" s="19">
        <f t="shared" si="50"/>
        <v>3.2594509999999999</v>
      </c>
      <c r="EQ66" s="19">
        <f t="shared" si="51"/>
        <v>1.2536350000000001</v>
      </c>
      <c r="ER66" s="19">
        <f t="shared" si="52"/>
        <v>4.5130859999999995</v>
      </c>
      <c r="ES66" s="19">
        <f t="shared" si="53"/>
        <v>18.804524999999998</v>
      </c>
      <c r="ET66" s="19">
        <f t="shared" si="54"/>
        <v>1.5043619999999998</v>
      </c>
      <c r="EU66" s="19">
        <f t="shared" si="55"/>
        <v>0.75218099999999988</v>
      </c>
      <c r="EV66" s="19">
        <f t="shared" si="56"/>
        <v>8.7754449999999995</v>
      </c>
      <c r="EW66" s="19">
        <f t="shared" si="57"/>
        <v>3.2594509999999999</v>
      </c>
      <c r="EX66" s="19">
        <f t="shared" si="58"/>
        <v>107.81260999999999</v>
      </c>
      <c r="EY66" s="19">
        <f t="shared" si="59"/>
        <v>4.262359</v>
      </c>
      <c r="EZ66" s="19">
        <f t="shared" si="60"/>
        <v>145.17093299999999</v>
      </c>
      <c r="FA66" s="19">
        <f t="shared" si="61"/>
        <v>208.855591</v>
      </c>
      <c r="FB66" s="19">
        <f t="shared" si="62"/>
        <v>34.851053</v>
      </c>
      <c r="FC66" s="19">
        <f t="shared" si="63"/>
        <v>21.061067999999999</v>
      </c>
      <c r="FD66" s="19">
        <f t="shared" si="64"/>
        <v>8.2739910000000005</v>
      </c>
      <c r="FE66" s="19">
        <f t="shared" si="65"/>
        <v>0</v>
      </c>
      <c r="FF66" s="19">
        <f t="shared" si="66"/>
        <v>100.54152699999999</v>
      </c>
      <c r="FG66" s="19">
        <f t="shared" si="67"/>
        <v>373.58323000000001</v>
      </c>
      <c r="FH66" s="19">
        <f t="shared" si="26"/>
        <v>1827.0476489999999</v>
      </c>
      <c r="FI66" s="19">
        <f t="shared" si="27"/>
        <v>4967.0376489999999</v>
      </c>
      <c r="FJ66" s="19">
        <f t="shared" si="68"/>
        <v>206.27</v>
      </c>
      <c r="FK66" s="144">
        <f t="shared" si="84"/>
        <v>3</v>
      </c>
      <c r="FL66" s="144">
        <f t="shared" si="29"/>
        <v>12.25</v>
      </c>
      <c r="FM66" s="20">
        <f t="shared" si="30"/>
        <v>3.4188034188034218</v>
      </c>
      <c r="FN66" s="19">
        <f t="shared" si="69"/>
        <v>181.84846663247882</v>
      </c>
      <c r="FO66" s="20">
        <f t="shared" si="31"/>
        <v>8.6609686609686669</v>
      </c>
      <c r="FP66" s="19">
        <f t="shared" si="70"/>
        <v>460.68278213561291</v>
      </c>
      <c r="FQ66" s="20">
        <f t="shared" si="32"/>
        <v>1.8803418803418819</v>
      </c>
      <c r="FR66" s="19">
        <f t="shared" si="71"/>
        <v>100.01665664786334</v>
      </c>
      <c r="FS66" s="19">
        <f t="shared" si="72"/>
        <v>145.76</v>
      </c>
      <c r="FT66" s="19">
        <f t="shared" si="73"/>
        <v>1094.577905415955</v>
      </c>
      <c r="FU66" s="145">
        <f t="shared" si="74"/>
        <v>6061.6155544159546</v>
      </c>
    </row>
    <row r="67" spans="1:177" ht="15" customHeight="1">
      <c r="A67" s="146" t="str">
        <f>[1]CCT!D74</f>
        <v>Teófilo Otoni</v>
      </c>
      <c r="B67" s="157" t="str">
        <f>[1]CCT!C74</f>
        <v>Teófilo Otoni</v>
      </c>
      <c r="C67" s="141"/>
      <c r="D67" s="17"/>
      <c r="E67" s="17">
        <f t="shared" si="0"/>
        <v>0</v>
      </c>
      <c r="F67" s="18"/>
      <c r="G67" s="17"/>
      <c r="H67" s="17">
        <f t="shared" si="33"/>
        <v>0</v>
      </c>
      <c r="I67" s="18"/>
      <c r="J67" s="17"/>
      <c r="K67" s="17">
        <f t="shared" si="34"/>
        <v>0</v>
      </c>
      <c r="L67" s="17"/>
      <c r="M67" s="17"/>
      <c r="N67" s="17"/>
      <c r="O67" s="17"/>
      <c r="P67" s="17"/>
      <c r="Q67" s="17"/>
      <c r="R67" s="17"/>
      <c r="S67" s="17"/>
      <c r="T67" s="17"/>
      <c r="U67" s="18"/>
      <c r="V67" s="17"/>
      <c r="W67" s="17">
        <f t="shared" si="1"/>
        <v>0</v>
      </c>
      <c r="X67" s="18"/>
      <c r="Y67" s="17"/>
      <c r="Z67" s="17">
        <f t="shared" si="2"/>
        <v>0</v>
      </c>
      <c r="AA67" s="17"/>
      <c r="AB67" s="17"/>
      <c r="AC67" s="17"/>
      <c r="AD67" s="17"/>
      <c r="AE67" s="17"/>
      <c r="AF67" s="17"/>
      <c r="AG67" s="18"/>
      <c r="AH67" s="17"/>
      <c r="AI67" s="17">
        <f t="shared" si="3"/>
        <v>0</v>
      </c>
      <c r="AJ67" s="17"/>
      <c r="AK67" s="17"/>
      <c r="AL67" s="17"/>
      <c r="AM67" s="18"/>
      <c r="AN67" s="17"/>
      <c r="AO67" s="17">
        <f t="shared" si="4"/>
        <v>0</v>
      </c>
      <c r="AP67" s="17"/>
      <c r="AQ67" s="17"/>
      <c r="AR67" s="17"/>
      <c r="AS67" s="17"/>
      <c r="AT67" s="17"/>
      <c r="AU67" s="17"/>
      <c r="AV67" s="18"/>
      <c r="AW67" s="17"/>
      <c r="AX67" s="17">
        <f t="shared" si="5"/>
        <v>0</v>
      </c>
      <c r="AY67" s="17"/>
      <c r="AZ67" s="17"/>
      <c r="BA67" s="17"/>
      <c r="BB67" s="141"/>
      <c r="BC67" s="17"/>
      <c r="BD67" s="17">
        <f t="shared" si="85"/>
        <v>0</v>
      </c>
      <c r="BE67" s="18"/>
      <c r="BF67" s="17"/>
      <c r="BG67" s="17">
        <f t="shared" si="6"/>
        <v>0</v>
      </c>
      <c r="BH67" s="17"/>
      <c r="BI67" s="17"/>
      <c r="BJ67" s="17"/>
      <c r="BK67" s="17"/>
      <c r="BL67" s="17"/>
      <c r="BM67" s="17"/>
      <c r="BN67" s="18"/>
      <c r="BO67" s="17"/>
      <c r="BP67" s="17">
        <f t="shared" si="7"/>
        <v>0</v>
      </c>
      <c r="BQ67" s="18">
        <f>[1]CCT!AX74</f>
        <v>4</v>
      </c>
      <c r="BR67" s="17">
        <f>[1]CCT!AW74</f>
        <v>1134.79</v>
      </c>
      <c r="BS67" s="17">
        <f t="shared" si="8"/>
        <v>4539.16</v>
      </c>
      <c r="BT67" s="18">
        <f>[1]CCT!AZ74</f>
        <v>4</v>
      </c>
      <c r="BU67" s="17">
        <f>[1]CCT!AY74</f>
        <v>1134.79</v>
      </c>
      <c r="BV67" s="17">
        <f t="shared" si="9"/>
        <v>4539.16</v>
      </c>
      <c r="BW67" s="18"/>
      <c r="BX67" s="17"/>
      <c r="BY67" s="17">
        <f t="shared" si="10"/>
        <v>0</v>
      </c>
      <c r="BZ67" s="142"/>
      <c r="CA67" s="17"/>
      <c r="CB67" s="17">
        <f>BZ67*CA67</f>
        <v>0</v>
      </c>
      <c r="CC67" s="17"/>
      <c r="CD67" s="17"/>
      <c r="CE67" s="17"/>
      <c r="CF67" s="18"/>
      <c r="CG67" s="17"/>
      <c r="CH67" s="17">
        <f t="shared" si="12"/>
        <v>0</v>
      </c>
      <c r="CI67" s="17"/>
      <c r="CJ67" s="17"/>
      <c r="CK67" s="17"/>
      <c r="CL67" s="18"/>
      <c r="CM67" s="17"/>
      <c r="CN67" s="17">
        <f t="shared" si="13"/>
        <v>0</v>
      </c>
      <c r="CO67" s="17"/>
      <c r="CP67" s="17"/>
      <c r="CQ67" s="17"/>
      <c r="CR67" s="17"/>
      <c r="CS67" s="17"/>
      <c r="CT67" s="17">
        <f t="shared" si="77"/>
        <v>0</v>
      </c>
      <c r="CU67" s="17"/>
      <c r="CV67" s="17"/>
      <c r="CW67" s="17"/>
      <c r="CX67" s="17"/>
      <c r="CY67" s="17"/>
      <c r="CZ67" s="17"/>
      <c r="DA67" s="18"/>
      <c r="DB67" s="17"/>
      <c r="DC67" s="17">
        <f t="shared" si="14"/>
        <v>0</v>
      </c>
      <c r="DD67" s="143">
        <f t="shared" si="36"/>
        <v>8</v>
      </c>
      <c r="DE67" s="19">
        <f t="shared" si="37"/>
        <v>9078.32</v>
      </c>
      <c r="DF67" s="19"/>
      <c r="DG67" s="19"/>
      <c r="DH67" s="19">
        <f t="shared" si="15"/>
        <v>657.837763</v>
      </c>
      <c r="DI67" s="19"/>
      <c r="DJ67" s="19">
        <f t="shared" si="38"/>
        <v>722.75806727272743</v>
      </c>
      <c r="DK67" s="19">
        <f t="shared" si="39"/>
        <v>247.59054545454546</v>
      </c>
      <c r="DL67" s="19"/>
      <c r="DM67" s="19">
        <f t="shared" si="40"/>
        <v>10706.506375727273</v>
      </c>
      <c r="DN67" s="19"/>
      <c r="DO67" s="19">
        <f t="shared" si="87"/>
        <v>2232</v>
      </c>
      <c r="DP67" s="19">
        <f t="shared" si="81"/>
        <v>447.30079999999998</v>
      </c>
      <c r="DQ67" s="19"/>
      <c r="DR67" s="19">
        <f t="shared" si="41"/>
        <v>24.96</v>
      </c>
      <c r="DS67" s="19">
        <f>VLOOKUP('Resumo Geral apoio imposto cl'!A67,PARAMETROAPOIO,2,FALSE)*DD67</f>
        <v>225.52</v>
      </c>
      <c r="DT67" s="19">
        <f t="shared" si="82"/>
        <v>0</v>
      </c>
      <c r="DU67" s="19">
        <f t="shared" si="83"/>
        <v>0</v>
      </c>
      <c r="DV67" s="19">
        <f>BB67*[1]Parâmetro!$E$147</f>
        <v>0</v>
      </c>
      <c r="DW67" s="19">
        <f t="shared" si="42"/>
        <v>2929.7808</v>
      </c>
      <c r="DX67" s="19">
        <f>C67*'[1]Uniforme Apoio'!$BM$9+'Resumo Geral apoio imposto cl'!F67*'[1]Uniforme Apoio'!$BM$10+'Resumo Geral apoio imposto cl'!I67*'[1]Uniforme Apoio'!$BM$11+'Resumo Geral apoio imposto cl'!L67*'[1]Uniforme Apoio'!$BM$12+'Resumo Geral apoio imposto cl'!O67*'[1]Uniforme Apoio'!$BM$13+'Resumo Geral apoio imposto cl'!R67*'[1]Uniforme Apoio'!$BM$14+'Resumo Geral apoio imposto cl'!U67*'[1]Uniforme Apoio'!$BM$15+'Resumo Geral apoio imposto cl'!X67*'[1]Uniforme Apoio'!$BM$17+AA67*'[1]Uniforme Apoio'!$BM$16+'Resumo Geral apoio imposto cl'!AD67*'[1]Uniforme Apoio'!$BM$18+'Resumo Geral apoio imposto cl'!AG67*'[1]Uniforme Apoio'!$BM$19+'Resumo Geral apoio imposto cl'!AJ67*'[1]Uniforme Apoio'!$BM$20+'Resumo Geral apoio imposto cl'!AM67*'[1]Uniforme Apoio'!$BM$21+'Resumo Geral apoio imposto cl'!AP67*'[1]Uniforme Apoio'!$BM$22+'Resumo Geral apoio imposto cl'!AS67*'[1]Uniforme Apoio'!$BM$23+'Resumo Geral apoio imposto cl'!AV67*'[1]Uniforme Apoio'!$BM$24+'Resumo Geral apoio imposto cl'!AY67*'[1]Uniforme Apoio'!$BM$25+'Resumo Geral apoio imposto cl'!BB67*'[1]Uniforme Apoio'!$BM$26+BE67*'[1]Uniforme Apoio'!$BM$27+'Resumo Geral apoio imposto cl'!BH67*'[1]Uniforme Apoio'!$BM$28+'Resumo Geral apoio imposto cl'!BK67*'[1]Uniforme Apoio'!$BM$29+'Resumo Geral apoio imposto cl'!BN67*'[1]Uniforme Apoio'!$BM$30+'Resumo Geral apoio imposto cl'!BQ67*'[1]Uniforme Apoio'!$BM$30+'Resumo Geral apoio imposto cl'!BT67*'[1]Uniforme Apoio'!$BM$30+'Resumo Geral apoio imposto cl'!BW67*'[1]Uniforme Apoio'!$BM$31+'Resumo Geral apoio imposto cl'!BZ67*'[1]Uniforme Apoio'!$BM$31+'Resumo Geral apoio imposto cl'!CC67*'[1]Uniforme Apoio'!$BM$32+'Resumo Geral apoio imposto cl'!CF67*'[1]Uniforme Apoio'!$BM$33+'Resumo Geral apoio imposto cl'!CI67*'[1]Uniforme Apoio'!$BM$34+'Resumo Geral apoio imposto cl'!CL67*'[1]Uniforme Apoio'!$BM$35+'Resumo Geral apoio imposto cl'!CO67*'[1]Uniforme Apoio'!$BM$36+'Resumo Geral apoio imposto cl'!CR67*'[1]Uniforme Apoio'!$BM$37+'Resumo Geral apoio imposto cl'!CU67*'[1]Uniforme Apoio'!$BM$38+'Resumo Geral apoio imposto cl'!CX67*'[1]Uniforme Apoio'!$BM$39+'Resumo Geral apoio imposto cl'!DA67*'[1]Uniforme Apoio'!$BM$40</f>
        <v>685.44</v>
      </c>
      <c r="DY67" s="19"/>
      <c r="DZ67" s="19">
        <f>AP67*'[1]Equipamentos Jardinagem'!$H$7</f>
        <v>0</v>
      </c>
      <c r="EA67" s="19"/>
      <c r="EB67" s="19">
        <f t="shared" si="43"/>
        <v>685.44</v>
      </c>
      <c r="EC67" s="19">
        <f t="shared" si="44"/>
        <v>2141.3012751454548</v>
      </c>
      <c r="ED67" s="19">
        <f t="shared" si="19"/>
        <v>160.59759563590907</v>
      </c>
      <c r="EE67" s="19">
        <f t="shared" si="20"/>
        <v>107.06506375727272</v>
      </c>
      <c r="EF67" s="19">
        <f t="shared" si="21"/>
        <v>21.413012751454545</v>
      </c>
      <c r="EG67" s="19">
        <f t="shared" si="22"/>
        <v>267.66265939318185</v>
      </c>
      <c r="EH67" s="19">
        <f t="shared" si="23"/>
        <v>856.5205100581818</v>
      </c>
      <c r="EI67" s="19">
        <f t="shared" si="24"/>
        <v>321.19519127181815</v>
      </c>
      <c r="EJ67" s="19">
        <f t="shared" si="25"/>
        <v>64.239038254363635</v>
      </c>
      <c r="EK67" s="19">
        <f t="shared" si="45"/>
        <v>3939.994346267636</v>
      </c>
      <c r="EL67" s="19">
        <f t="shared" si="46"/>
        <v>891.85198109808186</v>
      </c>
      <c r="EM67" s="19">
        <f t="shared" si="47"/>
        <v>297.64087724521818</v>
      </c>
      <c r="EN67" s="19">
        <f t="shared" si="48"/>
        <v>437.89611076724543</v>
      </c>
      <c r="EO67" s="19">
        <f t="shared" si="49"/>
        <v>1627.3889691105455</v>
      </c>
      <c r="EP67" s="19">
        <f t="shared" si="50"/>
        <v>13.918458288445454</v>
      </c>
      <c r="EQ67" s="19">
        <f t="shared" si="51"/>
        <v>5.3532531878636362</v>
      </c>
      <c r="ER67" s="19">
        <f t="shared" si="52"/>
        <v>19.27171147630909</v>
      </c>
      <c r="ES67" s="19">
        <f t="shared" si="53"/>
        <v>80.298797817954537</v>
      </c>
      <c r="ET67" s="19">
        <f t="shared" si="54"/>
        <v>6.423903825436363</v>
      </c>
      <c r="EU67" s="19">
        <f t="shared" si="55"/>
        <v>3.2119519127181815</v>
      </c>
      <c r="EV67" s="19">
        <f t="shared" si="56"/>
        <v>37.472772315045454</v>
      </c>
      <c r="EW67" s="19">
        <f t="shared" si="57"/>
        <v>13.918458288445454</v>
      </c>
      <c r="EX67" s="19">
        <f t="shared" si="58"/>
        <v>460.37977415627267</v>
      </c>
      <c r="EY67" s="19">
        <f t="shared" si="59"/>
        <v>18.201060838736364</v>
      </c>
      <c r="EZ67" s="19">
        <f t="shared" si="60"/>
        <v>619.90671915460905</v>
      </c>
      <c r="FA67" s="19">
        <f t="shared" si="61"/>
        <v>891.85198109808186</v>
      </c>
      <c r="FB67" s="19">
        <f t="shared" si="62"/>
        <v>148.82043862260909</v>
      </c>
      <c r="FC67" s="19">
        <f t="shared" si="63"/>
        <v>89.934653556109083</v>
      </c>
      <c r="FD67" s="19">
        <f t="shared" si="64"/>
        <v>35.331471039900002</v>
      </c>
      <c r="FE67" s="19">
        <f t="shared" si="65"/>
        <v>0</v>
      </c>
      <c r="FF67" s="19">
        <f t="shared" si="66"/>
        <v>429.33090566666363</v>
      </c>
      <c r="FG67" s="19">
        <f t="shared" si="67"/>
        <v>1595.2694499833633</v>
      </c>
      <c r="FH67" s="19">
        <f t="shared" si="26"/>
        <v>7801.8311959924631</v>
      </c>
      <c r="FI67" s="19">
        <f t="shared" si="27"/>
        <v>22123.558371719737</v>
      </c>
      <c r="FJ67" s="19">
        <f t="shared" si="68"/>
        <v>1650.16</v>
      </c>
      <c r="FK67" s="144">
        <f t="shared" si="84"/>
        <v>2</v>
      </c>
      <c r="FL67" s="144">
        <f t="shared" si="29"/>
        <v>11.25</v>
      </c>
      <c r="FM67" s="20">
        <f t="shared" si="30"/>
        <v>2.2535211267605644</v>
      </c>
      <c r="FN67" s="19">
        <f t="shared" si="69"/>
        <v>562.0236252781915</v>
      </c>
      <c r="FO67" s="20">
        <f t="shared" si="31"/>
        <v>8.5633802816901436</v>
      </c>
      <c r="FP67" s="19">
        <f t="shared" si="70"/>
        <v>2135.6897760571273</v>
      </c>
      <c r="FQ67" s="20">
        <f t="shared" si="32"/>
        <v>1.8591549295774654</v>
      </c>
      <c r="FR67" s="19">
        <f t="shared" si="71"/>
        <v>463.6694908545079</v>
      </c>
      <c r="FS67" s="19">
        <f t="shared" si="72"/>
        <v>1166.08</v>
      </c>
      <c r="FT67" s="19">
        <f t="shared" si="73"/>
        <v>5977.6228921898264</v>
      </c>
      <c r="FU67" s="145">
        <f t="shared" si="74"/>
        <v>28101.181263909562</v>
      </c>
    </row>
    <row r="68" spans="1:177" ht="15" customHeight="1">
      <c r="A68" s="190" t="str">
        <f>[1]CCT!D75</f>
        <v>Rodoviários de Teófilo Otoni + SEAC-MG</v>
      </c>
      <c r="B68" s="186" t="str">
        <f>[1]CCT!C75</f>
        <v>Teófilo Otoni</v>
      </c>
      <c r="C68" s="141"/>
      <c r="D68" s="151"/>
      <c r="E68" s="17">
        <f t="shared" si="0"/>
        <v>0</v>
      </c>
      <c r="F68" s="18"/>
      <c r="G68" s="151"/>
      <c r="H68" s="17">
        <f t="shared" si="33"/>
        <v>0</v>
      </c>
      <c r="I68" s="18"/>
      <c r="J68" s="151"/>
      <c r="K68" s="17">
        <f t="shared" si="34"/>
        <v>0</v>
      </c>
      <c r="L68" s="17"/>
      <c r="M68" s="17"/>
      <c r="N68" s="17"/>
      <c r="O68" s="17"/>
      <c r="P68" s="17"/>
      <c r="Q68" s="17"/>
      <c r="R68" s="17"/>
      <c r="S68" s="17"/>
      <c r="T68" s="17"/>
      <c r="U68" s="18"/>
      <c r="V68" s="151"/>
      <c r="W68" s="17">
        <f t="shared" si="1"/>
        <v>0</v>
      </c>
      <c r="X68" s="18"/>
      <c r="Y68" s="151"/>
      <c r="Z68" s="17">
        <f t="shared" si="2"/>
        <v>0</v>
      </c>
      <c r="AA68" s="17"/>
      <c r="AB68" s="17"/>
      <c r="AC68" s="17"/>
      <c r="AD68" s="17"/>
      <c r="AE68" s="17"/>
      <c r="AF68" s="17"/>
      <c r="AG68" s="18"/>
      <c r="AH68" s="17"/>
      <c r="AI68" s="17">
        <f t="shared" si="3"/>
        <v>0</v>
      </c>
      <c r="AJ68" s="17"/>
      <c r="AK68" s="17"/>
      <c r="AL68" s="17"/>
      <c r="AM68" s="18"/>
      <c r="AN68" s="151"/>
      <c r="AO68" s="17">
        <f t="shared" si="4"/>
        <v>0</v>
      </c>
      <c r="AP68" s="17"/>
      <c r="AQ68" s="17"/>
      <c r="AR68" s="17"/>
      <c r="AS68" s="17"/>
      <c r="AT68" s="17"/>
      <c r="AU68" s="17"/>
      <c r="AV68" s="152"/>
      <c r="AW68" s="151"/>
      <c r="AX68" s="17">
        <f t="shared" si="5"/>
        <v>0</v>
      </c>
      <c r="AY68" s="17"/>
      <c r="AZ68" s="17"/>
      <c r="BA68" s="17"/>
      <c r="BB68" s="141">
        <f>[1]CCT!AN75</f>
        <v>3</v>
      </c>
      <c r="BC68" s="17">
        <f>[1]CCT!AM75</f>
        <v>2507.27</v>
      </c>
      <c r="BD68" s="17">
        <f t="shared" si="85"/>
        <v>7521.8099999999995</v>
      </c>
      <c r="BE68" s="152"/>
      <c r="BF68" s="151"/>
      <c r="BG68" s="17">
        <f t="shared" si="6"/>
        <v>0</v>
      </c>
      <c r="BH68" s="17"/>
      <c r="BI68" s="17"/>
      <c r="BJ68" s="17"/>
      <c r="BK68" s="17"/>
      <c r="BL68" s="17"/>
      <c r="BM68" s="17"/>
      <c r="BN68" s="18"/>
      <c r="BO68" s="17"/>
      <c r="BP68" s="17">
        <f t="shared" si="7"/>
        <v>0</v>
      </c>
      <c r="BQ68" s="18"/>
      <c r="BR68" s="17"/>
      <c r="BS68" s="17">
        <f t="shared" si="8"/>
        <v>0</v>
      </c>
      <c r="BT68" s="18"/>
      <c r="BU68" s="17"/>
      <c r="BV68" s="17">
        <f t="shared" si="9"/>
        <v>0</v>
      </c>
      <c r="BW68" s="18"/>
      <c r="BX68" s="17"/>
      <c r="BY68" s="17">
        <f t="shared" si="10"/>
        <v>0</v>
      </c>
      <c r="BZ68" s="153"/>
      <c r="CA68" s="151"/>
      <c r="CB68" s="17">
        <f>BZ68*CA68</f>
        <v>0</v>
      </c>
      <c r="CC68" s="17"/>
      <c r="CD68" s="17"/>
      <c r="CE68" s="17"/>
      <c r="CF68" s="152"/>
      <c r="CG68" s="151"/>
      <c r="CH68" s="17">
        <f t="shared" si="12"/>
        <v>0</v>
      </c>
      <c r="CI68" s="17"/>
      <c r="CJ68" s="17"/>
      <c r="CK68" s="17"/>
      <c r="CL68" s="152"/>
      <c r="CM68" s="151"/>
      <c r="CN68" s="17">
        <f t="shared" si="13"/>
        <v>0</v>
      </c>
      <c r="CO68" s="17"/>
      <c r="CP68" s="17"/>
      <c r="CQ68" s="17"/>
      <c r="CR68" s="17"/>
      <c r="CS68" s="17"/>
      <c r="CT68" s="17">
        <f t="shared" si="77"/>
        <v>0</v>
      </c>
      <c r="CU68" s="17"/>
      <c r="CV68" s="17"/>
      <c r="CW68" s="17"/>
      <c r="CX68" s="17"/>
      <c r="CY68" s="17"/>
      <c r="CZ68" s="17"/>
      <c r="DA68" s="152"/>
      <c r="DB68" s="151"/>
      <c r="DC68" s="17">
        <f t="shared" si="14"/>
        <v>0</v>
      </c>
      <c r="DD68" s="143">
        <f t="shared" si="36"/>
        <v>3</v>
      </c>
      <c r="DE68" s="19">
        <f t="shared" si="37"/>
        <v>7521.8099999999995</v>
      </c>
      <c r="DF68" s="19"/>
      <c r="DG68" s="19"/>
      <c r="DH68" s="19">
        <f t="shared" ref="DH68:DH86" si="89">(BU68/220)*20%*10.285*15.5*BT68</f>
        <v>0</v>
      </c>
      <c r="DI68" s="19"/>
      <c r="DJ68" s="19">
        <f t="shared" si="38"/>
        <v>0</v>
      </c>
      <c r="DK68" s="19">
        <f t="shared" si="39"/>
        <v>0</v>
      </c>
      <c r="DL68" s="19"/>
      <c r="DM68" s="19">
        <f t="shared" si="40"/>
        <v>7521.8099999999995</v>
      </c>
      <c r="DN68" s="19"/>
      <c r="DO68" s="19">
        <f t="shared" si="87"/>
        <v>837</v>
      </c>
      <c r="DP68" s="19">
        <f t="shared" ref="DP68:DP86" si="90">(VLOOKUP(B68,VT_INCLUSOMOTORISTAS,4,FALSE)*2*20*DD68)-(IF(DE68*6%&lt;=(VLOOKUP(B68,VT_INCLUSOMOTORISTAS,4,FALSE)*2*20*DD68),DE68*6%,(VLOOKUP(B68,VT_INCLUSOMOTORISTAS,4,FALSE)*2*20*DD68)))</f>
        <v>0</v>
      </c>
      <c r="DQ68" s="19"/>
      <c r="DR68" s="19">
        <f t="shared" si="41"/>
        <v>9.36</v>
      </c>
      <c r="DS68" s="19">
        <f>VLOOKUP('Resumo Geral apoio imposto cl'!A68,PARAMETROAPOIO,2,FALSE)*DD68</f>
        <v>0</v>
      </c>
      <c r="DT68" s="19">
        <f t="shared" ref="DT68:DT86" si="91">VLOOKUP(A68,PARAMETROAPOIO,4,FALSE)*DD68</f>
        <v>0</v>
      </c>
      <c r="DU68" s="19">
        <f t="shared" ref="DU68:DU86" si="92">VLOOKUP(A68,PARAMETROAPOIO,3,FALSE)*DD68</f>
        <v>0</v>
      </c>
      <c r="DV68" s="19">
        <f>BB68*[1]Parâmetro!$E$147</f>
        <v>742.26</v>
      </c>
      <c r="DW68" s="19">
        <f t="shared" si="42"/>
        <v>1588.62</v>
      </c>
      <c r="DX68" s="19">
        <f>C68*'[1]Uniforme Apoio'!$BM$9+'Resumo Geral apoio imposto cl'!F68*'[1]Uniforme Apoio'!$BM$10+'Resumo Geral apoio imposto cl'!I68*'[1]Uniforme Apoio'!$BM$11+'Resumo Geral apoio imposto cl'!L68*'[1]Uniforme Apoio'!$BM$12+'Resumo Geral apoio imposto cl'!O68*'[1]Uniforme Apoio'!$BM$13+'Resumo Geral apoio imposto cl'!R68*'[1]Uniforme Apoio'!$BM$14+'Resumo Geral apoio imposto cl'!U68*'[1]Uniforme Apoio'!$BM$15+'Resumo Geral apoio imposto cl'!X68*'[1]Uniforme Apoio'!$BM$17+AA68*'[1]Uniforme Apoio'!$BM$16+'Resumo Geral apoio imposto cl'!AD68*'[1]Uniforme Apoio'!$BM$18+'Resumo Geral apoio imposto cl'!AG68*'[1]Uniforme Apoio'!$BM$19+'Resumo Geral apoio imposto cl'!AJ68*'[1]Uniforme Apoio'!$BM$20+'Resumo Geral apoio imposto cl'!AM68*'[1]Uniforme Apoio'!$BM$21+'Resumo Geral apoio imposto cl'!AP68*'[1]Uniforme Apoio'!$BM$22+'Resumo Geral apoio imposto cl'!AS68*'[1]Uniforme Apoio'!$BM$23+'Resumo Geral apoio imposto cl'!AV68*'[1]Uniforme Apoio'!$BM$24+'Resumo Geral apoio imposto cl'!AY68*'[1]Uniforme Apoio'!$BM$25+'Resumo Geral apoio imposto cl'!BB68*'[1]Uniforme Apoio'!$BM$26+BE68*'[1]Uniforme Apoio'!$BM$27+'Resumo Geral apoio imposto cl'!BH68*'[1]Uniforme Apoio'!$BM$28+'Resumo Geral apoio imposto cl'!BK68*'[1]Uniforme Apoio'!$BM$29+'Resumo Geral apoio imposto cl'!BN68*'[1]Uniforme Apoio'!$BM$30+'Resumo Geral apoio imposto cl'!BQ68*'[1]Uniforme Apoio'!$BM$30+'Resumo Geral apoio imposto cl'!BT68*'[1]Uniforme Apoio'!$BM$30+'Resumo Geral apoio imposto cl'!BW68*'[1]Uniforme Apoio'!$BM$31+'Resumo Geral apoio imposto cl'!BZ68*'[1]Uniforme Apoio'!$BM$31+'Resumo Geral apoio imposto cl'!CC68*'[1]Uniforme Apoio'!$BM$32+'Resumo Geral apoio imposto cl'!CF68*'[1]Uniforme Apoio'!$BM$33+'Resumo Geral apoio imposto cl'!CI68*'[1]Uniforme Apoio'!$BM$34+'Resumo Geral apoio imposto cl'!CL68*'[1]Uniforme Apoio'!$BM$35+'Resumo Geral apoio imposto cl'!CO68*'[1]Uniforme Apoio'!$BM$36+'Resumo Geral apoio imposto cl'!CR68*'[1]Uniforme Apoio'!$BM$37+'Resumo Geral apoio imposto cl'!CU68*'[1]Uniforme Apoio'!$BM$38+'Resumo Geral apoio imposto cl'!CX68*'[1]Uniforme Apoio'!$BM$39+'Resumo Geral apoio imposto cl'!DA68*'[1]Uniforme Apoio'!$BM$40</f>
        <v>309.54000000000002</v>
      </c>
      <c r="DY68" s="19"/>
      <c r="DZ68" s="19">
        <f>AP68*'[1]Equipamentos Jardinagem'!$H$7</f>
        <v>0</v>
      </c>
      <c r="EA68" s="19"/>
      <c r="EB68" s="19">
        <f t="shared" si="43"/>
        <v>309.54000000000002</v>
      </c>
      <c r="EC68" s="19">
        <f t="shared" si="44"/>
        <v>1504.3620000000001</v>
      </c>
      <c r="ED68" s="19">
        <f t="shared" si="19"/>
        <v>112.82714999999999</v>
      </c>
      <c r="EE68" s="19">
        <f t="shared" si="20"/>
        <v>75.218099999999993</v>
      </c>
      <c r="EF68" s="19">
        <f t="shared" si="21"/>
        <v>15.043619999999999</v>
      </c>
      <c r="EG68" s="19">
        <f t="shared" si="22"/>
        <v>188.04525000000001</v>
      </c>
      <c r="EH68" s="19">
        <f t="shared" si="23"/>
        <v>601.74479999999994</v>
      </c>
      <c r="EI68" s="19">
        <f t="shared" si="24"/>
        <v>225.65429999999998</v>
      </c>
      <c r="EJ68" s="19">
        <f t="shared" si="25"/>
        <v>45.130859999999998</v>
      </c>
      <c r="EK68" s="19">
        <f t="shared" si="45"/>
        <v>2768.0260800000005</v>
      </c>
      <c r="EL68" s="19">
        <f t="shared" si="46"/>
        <v>626.5667729999999</v>
      </c>
      <c r="EM68" s="19">
        <f t="shared" si="47"/>
        <v>209.10631799999996</v>
      </c>
      <c r="EN68" s="19">
        <f t="shared" si="48"/>
        <v>307.64202899999998</v>
      </c>
      <c r="EO68" s="19">
        <f t="shared" si="49"/>
        <v>1143.3151199999998</v>
      </c>
      <c r="EP68" s="19">
        <f t="shared" si="50"/>
        <v>9.7783529999999992</v>
      </c>
      <c r="EQ68" s="19">
        <f t="shared" si="51"/>
        <v>3.7609049999999997</v>
      </c>
      <c r="ER68" s="19">
        <f t="shared" si="52"/>
        <v>13.539257999999998</v>
      </c>
      <c r="ES68" s="19">
        <f t="shared" si="53"/>
        <v>56.413574999999994</v>
      </c>
      <c r="ET68" s="19">
        <f t="shared" si="54"/>
        <v>4.5130859999999995</v>
      </c>
      <c r="EU68" s="19">
        <f t="shared" si="55"/>
        <v>2.2565429999999997</v>
      </c>
      <c r="EV68" s="19">
        <f t="shared" si="56"/>
        <v>26.326335</v>
      </c>
      <c r="EW68" s="19">
        <f t="shared" si="57"/>
        <v>9.7783529999999992</v>
      </c>
      <c r="EX68" s="19">
        <f t="shared" si="58"/>
        <v>323.43782999999996</v>
      </c>
      <c r="EY68" s="19">
        <f t="shared" si="59"/>
        <v>12.787076999999998</v>
      </c>
      <c r="EZ68" s="19">
        <f t="shared" si="60"/>
        <v>435.51279899999997</v>
      </c>
      <c r="FA68" s="19">
        <f t="shared" si="61"/>
        <v>626.5667729999999</v>
      </c>
      <c r="FB68" s="19">
        <f t="shared" si="62"/>
        <v>104.55315899999998</v>
      </c>
      <c r="FC68" s="19">
        <f t="shared" si="63"/>
        <v>63.183203999999989</v>
      </c>
      <c r="FD68" s="19">
        <f t="shared" si="64"/>
        <v>24.821973</v>
      </c>
      <c r="FE68" s="19">
        <f t="shared" si="65"/>
        <v>0</v>
      </c>
      <c r="FF68" s="19">
        <f t="shared" si="66"/>
        <v>301.62458099999998</v>
      </c>
      <c r="FG68" s="19">
        <f t="shared" si="67"/>
        <v>1120.7496899999996</v>
      </c>
      <c r="FH68" s="19">
        <f t="shared" ref="FH68:FH86" si="93">EK68+EO68+ER68+EZ68+FG68</f>
        <v>5481.1429469999994</v>
      </c>
      <c r="FI68" s="19">
        <f t="shared" ref="FI68:FI86" si="94">DM68+DW68+EB68+FH68</f>
        <v>14901.112947000001</v>
      </c>
      <c r="FJ68" s="19">
        <f t="shared" si="68"/>
        <v>618.81000000000006</v>
      </c>
      <c r="FK68" s="144">
        <f t="shared" ref="FK68:FK86" si="95">VLOOKUP(B68,ISS_apoio,2,FALSE)*100</f>
        <v>2</v>
      </c>
      <c r="FL68" s="144">
        <f t="shared" si="29"/>
        <v>11.25</v>
      </c>
      <c r="FM68" s="20">
        <f t="shared" si="30"/>
        <v>2.2535211267605644</v>
      </c>
      <c r="FN68" s="19">
        <f t="shared" si="69"/>
        <v>359.59893965070444</v>
      </c>
      <c r="FO68" s="20">
        <f t="shared" si="31"/>
        <v>8.5633802816901436</v>
      </c>
      <c r="FP68" s="19">
        <f t="shared" si="70"/>
        <v>1366.4759706726766</v>
      </c>
      <c r="FQ68" s="20">
        <f t="shared" si="32"/>
        <v>1.8591549295774654</v>
      </c>
      <c r="FR68" s="19">
        <f t="shared" si="71"/>
        <v>296.6691252118311</v>
      </c>
      <c r="FS68" s="19">
        <f t="shared" si="72"/>
        <v>437.28</v>
      </c>
      <c r="FT68" s="19">
        <f t="shared" si="73"/>
        <v>3078.834035535212</v>
      </c>
      <c r="FU68" s="145">
        <f t="shared" si="74"/>
        <v>17979.946982535213</v>
      </c>
    </row>
    <row r="69" spans="1:177" ht="15" customHeight="1">
      <c r="A69" s="146" t="str">
        <f>[1]CCT!D76</f>
        <v>Região de São Lourenço</v>
      </c>
      <c r="B69" s="157" t="str">
        <f>[1]CCT!C76</f>
        <v>Três Pontas</v>
      </c>
      <c r="C69" s="141"/>
      <c r="D69" s="151"/>
      <c r="E69" s="17">
        <f t="shared" si="0"/>
        <v>0</v>
      </c>
      <c r="F69" s="18"/>
      <c r="G69" s="151"/>
      <c r="H69" s="17">
        <f t="shared" si="33"/>
        <v>0</v>
      </c>
      <c r="I69" s="18"/>
      <c r="J69" s="151"/>
      <c r="K69" s="17">
        <f t="shared" si="34"/>
        <v>0</v>
      </c>
      <c r="L69" s="17"/>
      <c r="M69" s="17"/>
      <c r="N69" s="17"/>
      <c r="O69" s="17"/>
      <c r="P69" s="17"/>
      <c r="Q69" s="17"/>
      <c r="R69" s="17"/>
      <c r="S69" s="17"/>
      <c r="T69" s="17"/>
      <c r="U69" s="18"/>
      <c r="V69" s="151"/>
      <c r="W69" s="17">
        <f t="shared" si="1"/>
        <v>0</v>
      </c>
      <c r="X69" s="18"/>
      <c r="Y69" s="151"/>
      <c r="Z69" s="17">
        <f t="shared" si="2"/>
        <v>0</v>
      </c>
      <c r="AA69" s="17"/>
      <c r="AB69" s="17"/>
      <c r="AC69" s="17"/>
      <c r="AD69" s="17"/>
      <c r="AE69" s="17"/>
      <c r="AF69" s="17"/>
      <c r="AG69" s="18"/>
      <c r="AH69" s="17"/>
      <c r="AI69" s="17">
        <f t="shared" si="3"/>
        <v>0</v>
      </c>
      <c r="AJ69" s="17"/>
      <c r="AK69" s="17"/>
      <c r="AL69" s="17"/>
      <c r="AM69" s="18"/>
      <c r="AN69" s="151"/>
      <c r="AO69" s="17">
        <f t="shared" si="4"/>
        <v>0</v>
      </c>
      <c r="AP69" s="17"/>
      <c r="AQ69" s="17"/>
      <c r="AR69" s="17"/>
      <c r="AS69" s="17"/>
      <c r="AT69" s="17"/>
      <c r="AU69" s="17"/>
      <c r="AV69" s="152"/>
      <c r="AW69" s="151"/>
      <c r="AX69" s="17">
        <f t="shared" si="5"/>
        <v>0</v>
      </c>
      <c r="AY69" s="17"/>
      <c r="AZ69" s="17"/>
      <c r="BA69" s="17"/>
      <c r="BB69" s="141"/>
      <c r="BC69" s="17"/>
      <c r="BD69" s="17">
        <f t="shared" si="85"/>
        <v>0</v>
      </c>
      <c r="BE69" s="152"/>
      <c r="BF69" s="151"/>
      <c r="BG69" s="17">
        <f t="shared" si="6"/>
        <v>0</v>
      </c>
      <c r="BH69" s="17"/>
      <c r="BI69" s="17"/>
      <c r="BJ69" s="17"/>
      <c r="BK69" s="17"/>
      <c r="BL69" s="17"/>
      <c r="BM69" s="17"/>
      <c r="BN69" s="18"/>
      <c r="BO69" s="17"/>
      <c r="BP69" s="17">
        <f t="shared" si="7"/>
        <v>0</v>
      </c>
      <c r="BQ69" s="18">
        <f>[1]CCT!AX76</f>
        <v>2</v>
      </c>
      <c r="BR69" s="17">
        <f>[1]CCT!AW76</f>
        <v>1043.74</v>
      </c>
      <c r="BS69" s="17">
        <f t="shared" si="8"/>
        <v>2087.48</v>
      </c>
      <c r="BT69" s="18">
        <f>[1]CCT!AZ76</f>
        <v>2</v>
      </c>
      <c r="BU69" s="17">
        <f>[1]CCT!AY76</f>
        <v>1043.74</v>
      </c>
      <c r="BV69" s="17">
        <f t="shared" si="9"/>
        <v>2087.48</v>
      </c>
      <c r="BW69" s="18"/>
      <c r="BX69" s="17"/>
      <c r="BY69" s="17">
        <f t="shared" si="10"/>
        <v>0</v>
      </c>
      <c r="BZ69" s="153"/>
      <c r="CA69" s="151"/>
      <c r="CB69" s="17">
        <f>BZ69*CA69</f>
        <v>0</v>
      </c>
      <c r="CC69" s="17"/>
      <c r="CD69" s="17"/>
      <c r="CE69" s="17"/>
      <c r="CF69" s="152"/>
      <c r="CG69" s="151"/>
      <c r="CH69" s="17">
        <f t="shared" si="12"/>
        <v>0</v>
      </c>
      <c r="CI69" s="17"/>
      <c r="CJ69" s="17"/>
      <c r="CK69" s="17"/>
      <c r="CL69" s="152"/>
      <c r="CM69" s="151"/>
      <c r="CN69" s="17">
        <f t="shared" si="13"/>
        <v>0</v>
      </c>
      <c r="CO69" s="17"/>
      <c r="CP69" s="17"/>
      <c r="CQ69" s="17"/>
      <c r="CR69" s="17"/>
      <c r="CS69" s="17"/>
      <c r="CT69" s="17">
        <f t="shared" si="77"/>
        <v>0</v>
      </c>
      <c r="CU69" s="17"/>
      <c r="CV69" s="17"/>
      <c r="CW69" s="17"/>
      <c r="CX69" s="17"/>
      <c r="CY69" s="17"/>
      <c r="CZ69" s="17"/>
      <c r="DA69" s="152"/>
      <c r="DB69" s="151"/>
      <c r="DC69" s="17">
        <f t="shared" si="14"/>
        <v>0</v>
      </c>
      <c r="DD69" s="143">
        <f t="shared" ref="DD69:DD86" si="96">DA69+CX69+CU69+CR69+CO69+CL69+CI69+CF69+CC69+BZ69+BW69+BT69+BQ69+BN69+BK69+BH69+BE69+BB69+AY69+AV69+AS69+AP69+AM69+AJ69+AG69+AD69+AA69+X69+U69+R69+O69+L69+I69+F69+C69</f>
        <v>4</v>
      </c>
      <c r="DE69" s="19">
        <f t="shared" ref="DE69:DE86" si="97">DC69+CZ69+CW69+CT69+CQ69+CN69+CK69+CH69+CE69+CB69+BY69+BV69+BS69+BP69+BM69+BJ69+BG69+BD69+BA69+AX69+AU69+AR69+AO69+AL69+AI69+AF69+AC69+Z69+W69+T69+Q69+N69+K69+H69+E69</f>
        <v>4174.96</v>
      </c>
      <c r="DF69" s="19"/>
      <c r="DG69" s="19"/>
      <c r="DH69" s="19">
        <f t="shared" si="89"/>
        <v>302.52803899999998</v>
      </c>
      <c r="DI69" s="19"/>
      <c r="DJ69" s="19">
        <f t="shared" ref="DJ69:DJ86" si="98">(BO69/220*20*BN69)+((BR69+BR69/220*12*6/12)/220*15.5*BQ69)+((BU69+BU69/220*12*6/12)/220*1.2*15.5*BT69)</f>
        <v>332.38374727272731</v>
      </c>
      <c r="DK69" s="19">
        <f t="shared" ref="DK69:DK86" si="99">(BR69/220*12*6/12*BQ69)+(BU69/220*12*6/12*BT69)</f>
        <v>113.86254545454545</v>
      </c>
      <c r="DL69" s="19"/>
      <c r="DM69" s="19">
        <f t="shared" ref="DM69:DM85" si="100">SUM(DE69:DL69)</f>
        <v>4923.7343317272725</v>
      </c>
      <c r="DN69" s="19"/>
      <c r="DO69" s="19">
        <f t="shared" si="87"/>
        <v>1116</v>
      </c>
      <c r="DP69" s="19">
        <f t="shared" si="90"/>
        <v>245.50239999999999</v>
      </c>
      <c r="DQ69" s="19"/>
      <c r="DR69" s="19">
        <f t="shared" ref="DR69:DR86" si="101">$DR$2*DD69</f>
        <v>12.48</v>
      </c>
      <c r="DS69" s="19">
        <v>0</v>
      </c>
      <c r="DT69" s="19">
        <f t="shared" si="91"/>
        <v>0</v>
      </c>
      <c r="DU69" s="19">
        <f t="shared" si="92"/>
        <v>0</v>
      </c>
      <c r="DV69" s="19">
        <f>BB69*[1]Parâmetro!$E$147</f>
        <v>0</v>
      </c>
      <c r="DW69" s="19">
        <f t="shared" ref="DW69:DW85" si="102">SUM(DN69:DV69)</f>
        <v>1373.9824000000001</v>
      </c>
      <c r="DX69" s="19">
        <f>C69*'[1]Uniforme Apoio'!$BM$9+'Resumo Geral apoio imposto cl'!F69*'[1]Uniforme Apoio'!$BM$10+'Resumo Geral apoio imposto cl'!I69*'[1]Uniforme Apoio'!$BM$11+'Resumo Geral apoio imposto cl'!L69*'[1]Uniforme Apoio'!$BM$12+'Resumo Geral apoio imposto cl'!O69*'[1]Uniforme Apoio'!$BM$13+'Resumo Geral apoio imposto cl'!R69*'[1]Uniforme Apoio'!$BM$14+'Resumo Geral apoio imposto cl'!U69*'[1]Uniforme Apoio'!$BM$15+'Resumo Geral apoio imposto cl'!X69*'[1]Uniforme Apoio'!$BM$17+AA69*'[1]Uniforme Apoio'!$BM$16+'Resumo Geral apoio imposto cl'!AD69*'[1]Uniforme Apoio'!$BM$18+'Resumo Geral apoio imposto cl'!AG69*'[1]Uniforme Apoio'!$BM$19+'Resumo Geral apoio imposto cl'!AJ69*'[1]Uniforme Apoio'!$BM$20+'Resumo Geral apoio imposto cl'!AM69*'[1]Uniforme Apoio'!$BM$21+'Resumo Geral apoio imposto cl'!AP69*'[1]Uniforme Apoio'!$BM$22+'Resumo Geral apoio imposto cl'!AS69*'[1]Uniforme Apoio'!$BM$23+'Resumo Geral apoio imposto cl'!AV69*'[1]Uniforme Apoio'!$BM$24+'Resumo Geral apoio imposto cl'!AY69*'[1]Uniforme Apoio'!$BM$25+'Resumo Geral apoio imposto cl'!BB69*'[1]Uniforme Apoio'!$BM$26+BE69*'[1]Uniforme Apoio'!$BM$27+'Resumo Geral apoio imposto cl'!BH69*'[1]Uniforme Apoio'!$BM$28+'Resumo Geral apoio imposto cl'!BK69*'[1]Uniforme Apoio'!$BM$29+'Resumo Geral apoio imposto cl'!BN69*'[1]Uniforme Apoio'!$BM$30+'Resumo Geral apoio imposto cl'!BQ69*'[1]Uniforme Apoio'!$BM$30+'Resumo Geral apoio imposto cl'!BT69*'[1]Uniforme Apoio'!$BM$30+'Resumo Geral apoio imposto cl'!BW69*'[1]Uniforme Apoio'!$BM$31+'Resumo Geral apoio imposto cl'!BZ69*'[1]Uniforme Apoio'!$BM$31+'Resumo Geral apoio imposto cl'!CC69*'[1]Uniforme Apoio'!$BM$32+'Resumo Geral apoio imposto cl'!CF69*'[1]Uniforme Apoio'!$BM$33+'Resumo Geral apoio imposto cl'!CI69*'[1]Uniforme Apoio'!$BM$34+'Resumo Geral apoio imposto cl'!CL69*'[1]Uniforme Apoio'!$BM$35+'Resumo Geral apoio imposto cl'!CO69*'[1]Uniforme Apoio'!$BM$36+'Resumo Geral apoio imposto cl'!CR69*'[1]Uniforme Apoio'!$BM$37+'Resumo Geral apoio imposto cl'!CU69*'[1]Uniforme Apoio'!$BM$38+'Resumo Geral apoio imposto cl'!CX69*'[1]Uniforme Apoio'!$BM$39+'Resumo Geral apoio imposto cl'!DA69*'[1]Uniforme Apoio'!$BM$40</f>
        <v>342.72</v>
      </c>
      <c r="DY69" s="19"/>
      <c r="DZ69" s="19">
        <f>AP69*'[1]Equipamentos Jardinagem'!$H$7</f>
        <v>0</v>
      </c>
      <c r="EA69" s="19"/>
      <c r="EB69" s="19">
        <f t="shared" ref="EB69:EB85" si="103">SUM(DX69:EA69)</f>
        <v>342.72</v>
      </c>
      <c r="EC69" s="19">
        <f t="shared" ref="EC69:EC86" si="104">DM69*$EC$2</f>
        <v>984.74686634545458</v>
      </c>
      <c r="ED69" s="19">
        <f t="shared" si="19"/>
        <v>73.85601497590909</v>
      </c>
      <c r="EE69" s="19">
        <f t="shared" si="20"/>
        <v>49.237343317272725</v>
      </c>
      <c r="EF69" s="19">
        <f t="shared" si="21"/>
        <v>9.8474686634545456</v>
      </c>
      <c r="EG69" s="19">
        <f t="shared" si="22"/>
        <v>123.09335829318182</v>
      </c>
      <c r="EH69" s="19">
        <f t="shared" si="23"/>
        <v>393.8987465381818</v>
      </c>
      <c r="EI69" s="19">
        <f t="shared" si="24"/>
        <v>147.71202995181818</v>
      </c>
      <c r="EJ69" s="19">
        <f t="shared" si="25"/>
        <v>29.542405990363637</v>
      </c>
      <c r="EK69" s="19">
        <f t="shared" ref="EK69:EK86" si="105">SUM(EC69:EJ69)</f>
        <v>1811.9342340756364</v>
      </c>
      <c r="EL69" s="19">
        <f t="shared" ref="EL69:EL86" si="106">$EL$2*DM69</f>
        <v>410.14706983288181</v>
      </c>
      <c r="EM69" s="19">
        <f t="shared" ref="EM69:EM86" si="107">$EM$2*DM69</f>
        <v>136.87981442201817</v>
      </c>
      <c r="EN69" s="19">
        <f t="shared" ref="EN69:EN86" si="108">$EN$2*DM69</f>
        <v>201.38073416764544</v>
      </c>
      <c r="EO69" s="19">
        <f t="shared" ref="EO69:EO86" si="109">SUM(EL69:EN69)</f>
        <v>748.4076184225454</v>
      </c>
      <c r="EP69" s="19">
        <f t="shared" ref="EP69:EP86" si="110">$EP$2*DM69</f>
        <v>6.400854631245454</v>
      </c>
      <c r="EQ69" s="19">
        <f t="shared" ref="EQ69:EQ86" si="111">$EQ$2*DM69</f>
        <v>2.4618671658636364</v>
      </c>
      <c r="ER69" s="19">
        <f t="shared" ref="ER69:ER86" si="112">SUM(EP69:EQ69)</f>
        <v>8.8627217971090904</v>
      </c>
      <c r="ES69" s="19">
        <f t="shared" ref="ES69:ES86" si="113">$ES$2*DM69</f>
        <v>36.928007487954545</v>
      </c>
      <c r="ET69" s="19">
        <f t="shared" ref="ET69:ET86" si="114">$ET$2*DM69</f>
        <v>2.9542405990363632</v>
      </c>
      <c r="EU69" s="19">
        <f t="shared" ref="EU69:EU86" si="115">$EU$2*DM69</f>
        <v>1.4771202995181816</v>
      </c>
      <c r="EV69" s="19">
        <f t="shared" ref="EV69:EV86" si="116">$EV$2*DM69</f>
        <v>17.233070161045454</v>
      </c>
      <c r="EW69" s="19">
        <f t="shared" ref="EW69:EW86" si="117">$EW$2*DM69</f>
        <v>6.400854631245454</v>
      </c>
      <c r="EX69" s="19">
        <f t="shared" ref="EX69:EX86" si="118">$EX$2*DM69</f>
        <v>211.72057626427269</v>
      </c>
      <c r="EY69" s="19">
        <f t="shared" ref="EY69:EY86" si="119">$EY$2*DM69</f>
        <v>8.3703483639363636</v>
      </c>
      <c r="EZ69" s="19">
        <f t="shared" ref="EZ69:EZ86" si="120">SUM(ES69:EY69)</f>
        <v>285.08421780700905</v>
      </c>
      <c r="FA69" s="19">
        <f t="shared" ref="FA69:FA86" si="121">$FA$2*DM69</f>
        <v>410.14706983288181</v>
      </c>
      <c r="FB69" s="19">
        <f t="shared" ref="FB69:FB86" si="122">$FB$2*DM69</f>
        <v>68.439907211009086</v>
      </c>
      <c r="FC69" s="19">
        <f t="shared" ref="FC69:FC86" si="123">$FC$2*DM69</f>
        <v>41.35936838650909</v>
      </c>
      <c r="FD69" s="19">
        <f t="shared" ref="FD69:FD86" si="124">$FD$2*DM69</f>
        <v>16.2483232947</v>
      </c>
      <c r="FE69" s="19">
        <f t="shared" ref="FE69:FE86" si="125">$FE$2*DM69</f>
        <v>0</v>
      </c>
      <c r="FF69" s="19">
        <f t="shared" ref="FF69:FF86" si="126">$FF$2*DM69</f>
        <v>197.4417467022636</v>
      </c>
      <c r="FG69" s="19">
        <f t="shared" ref="FG69:FG86" si="127">SUM(FA69:FF69)</f>
        <v>733.63641542736354</v>
      </c>
      <c r="FH69" s="19">
        <f t="shared" si="93"/>
        <v>3587.9252075296636</v>
      </c>
      <c r="FI69" s="19">
        <f t="shared" si="94"/>
        <v>10228.361939256936</v>
      </c>
      <c r="FJ69" s="19">
        <f t="shared" ref="FJ69:FJ86" si="128">$FJ$2*DD69</f>
        <v>825.08</v>
      </c>
      <c r="FK69" s="144">
        <f t="shared" si="95"/>
        <v>2.5</v>
      </c>
      <c r="FL69" s="144">
        <f t="shared" si="29"/>
        <v>11.75</v>
      </c>
      <c r="FM69" s="20">
        <f t="shared" si="30"/>
        <v>2.8328611898017004</v>
      </c>
      <c r="FN69" s="19">
        <f t="shared" si="69"/>
        <v>329.64538071549407</v>
      </c>
      <c r="FO69" s="20">
        <f t="shared" si="31"/>
        <v>8.6118980169971699</v>
      </c>
      <c r="FP69" s="19">
        <f t="shared" si="70"/>
        <v>1002.1219573751021</v>
      </c>
      <c r="FQ69" s="20">
        <f t="shared" si="32"/>
        <v>1.8696883852691222</v>
      </c>
      <c r="FR69" s="19">
        <f t="shared" si="71"/>
        <v>217.56595127222607</v>
      </c>
      <c r="FS69" s="19">
        <f t="shared" ref="FS69:FS86" si="129">$FS$2*DD69</f>
        <v>583.04</v>
      </c>
      <c r="FT69" s="19">
        <f t="shared" si="73"/>
        <v>2957.453289362822</v>
      </c>
      <c r="FU69" s="145">
        <f t="shared" si="74"/>
        <v>13185.815228619758</v>
      </c>
    </row>
    <row r="70" spans="1:177" ht="15" customHeight="1">
      <c r="A70" s="149" t="str">
        <f>[1]CCT!D77</f>
        <v>Cataguases</v>
      </c>
      <c r="B70" s="158" t="str">
        <f>[1]CCT!C77</f>
        <v>Ubá</v>
      </c>
      <c r="C70" s="141"/>
      <c r="D70" s="151"/>
      <c r="E70" s="17"/>
      <c r="F70" s="18"/>
      <c r="G70" s="151"/>
      <c r="H70" s="17"/>
      <c r="I70" s="18"/>
      <c r="J70" s="151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8"/>
      <c r="V70" s="151"/>
      <c r="W70" s="17"/>
      <c r="X70" s="18"/>
      <c r="Y70" s="151"/>
      <c r="Z70" s="17"/>
      <c r="AA70" s="17"/>
      <c r="AB70" s="17"/>
      <c r="AC70" s="17"/>
      <c r="AD70" s="17"/>
      <c r="AE70" s="17"/>
      <c r="AF70" s="17"/>
      <c r="AG70" s="18"/>
      <c r="AH70" s="17"/>
      <c r="AI70" s="17"/>
      <c r="AJ70" s="17"/>
      <c r="AK70" s="17"/>
      <c r="AL70" s="17"/>
      <c r="AM70" s="18"/>
      <c r="AN70" s="151"/>
      <c r="AO70" s="17"/>
      <c r="AP70" s="17"/>
      <c r="AQ70" s="17"/>
      <c r="AR70" s="17"/>
      <c r="AS70" s="17"/>
      <c r="AT70" s="17"/>
      <c r="AU70" s="17"/>
      <c r="AV70" s="152"/>
      <c r="AW70" s="151"/>
      <c r="AX70" s="17"/>
      <c r="AY70" s="17"/>
      <c r="AZ70" s="17"/>
      <c r="BA70" s="17"/>
      <c r="BB70" s="141"/>
      <c r="BC70" s="17"/>
      <c r="BD70" s="17">
        <f t="shared" si="85"/>
        <v>0</v>
      </c>
      <c r="BE70" s="152"/>
      <c r="BF70" s="151"/>
      <c r="BG70" s="17"/>
      <c r="BH70" s="17"/>
      <c r="BI70" s="17"/>
      <c r="BJ70" s="17"/>
      <c r="BK70" s="17"/>
      <c r="BL70" s="17"/>
      <c r="BM70" s="17"/>
      <c r="BN70" s="18">
        <f>[1]CCT!AV77</f>
        <v>1</v>
      </c>
      <c r="BO70" s="17">
        <f>[1]CCT!AU77</f>
        <v>1043.74</v>
      </c>
      <c r="BP70" s="17">
        <f t="shared" si="7"/>
        <v>1043.74</v>
      </c>
      <c r="BQ70" s="18"/>
      <c r="BR70" s="17"/>
      <c r="BS70" s="17"/>
      <c r="BT70" s="18"/>
      <c r="BU70" s="17"/>
      <c r="BV70" s="17"/>
      <c r="BW70" s="18"/>
      <c r="BX70" s="17"/>
      <c r="BY70" s="17"/>
      <c r="BZ70" s="153"/>
      <c r="CA70" s="151"/>
      <c r="CB70" s="17"/>
      <c r="CC70" s="17"/>
      <c r="CD70" s="17"/>
      <c r="CE70" s="17"/>
      <c r="CF70" s="152"/>
      <c r="CG70" s="151"/>
      <c r="CH70" s="17"/>
      <c r="CI70" s="17"/>
      <c r="CJ70" s="17"/>
      <c r="CK70" s="17"/>
      <c r="CL70" s="152"/>
      <c r="CM70" s="151"/>
      <c r="CN70" s="17"/>
      <c r="CO70" s="17"/>
      <c r="CP70" s="17"/>
      <c r="CQ70" s="17"/>
      <c r="CR70" s="17"/>
      <c r="CS70" s="17"/>
      <c r="CT70" s="17">
        <f t="shared" si="77"/>
        <v>0</v>
      </c>
      <c r="CU70" s="17"/>
      <c r="CV70" s="17"/>
      <c r="CW70" s="17"/>
      <c r="CX70" s="17"/>
      <c r="CY70" s="17"/>
      <c r="CZ70" s="17"/>
      <c r="DA70" s="152"/>
      <c r="DB70" s="151"/>
      <c r="DC70" s="17"/>
      <c r="DD70" s="143">
        <f t="shared" si="96"/>
        <v>1</v>
      </c>
      <c r="DE70" s="19">
        <f t="shared" si="97"/>
        <v>1043.74</v>
      </c>
      <c r="DF70" s="19"/>
      <c r="DG70" s="19"/>
      <c r="DH70" s="19">
        <f t="shared" si="89"/>
        <v>0</v>
      </c>
      <c r="DI70" s="19"/>
      <c r="DJ70" s="19">
        <f t="shared" si="98"/>
        <v>94.885454545454536</v>
      </c>
      <c r="DK70" s="19">
        <f t="shared" si="99"/>
        <v>0</v>
      </c>
      <c r="DL70" s="19"/>
      <c r="DM70" s="19">
        <f t="shared" si="100"/>
        <v>1138.6254545454544</v>
      </c>
      <c r="DN70" s="19"/>
      <c r="DO70" s="19">
        <f t="shared" si="87"/>
        <v>279</v>
      </c>
      <c r="DP70" s="19">
        <f t="shared" si="90"/>
        <v>61.375599999999999</v>
      </c>
      <c r="DQ70" s="19"/>
      <c r="DR70" s="19">
        <f t="shared" si="101"/>
        <v>3.12</v>
      </c>
      <c r="DS70" s="19">
        <f>VLOOKUP('Resumo Geral apoio imposto cl'!A70,PARAMETROAPOIO,2,FALSE)*DD70</f>
        <v>32.049999999999997</v>
      </c>
      <c r="DT70" s="19">
        <f t="shared" si="91"/>
        <v>0</v>
      </c>
      <c r="DU70" s="19">
        <f t="shared" si="92"/>
        <v>0</v>
      </c>
      <c r="DV70" s="19">
        <f>BB70*[1]Parâmetro!$E$147</f>
        <v>0</v>
      </c>
      <c r="DW70" s="19">
        <f t="shared" si="102"/>
        <v>375.54560000000004</v>
      </c>
      <c r="DX70" s="19">
        <f>C70*'[1]Uniforme Apoio'!$BM$9+'Resumo Geral apoio imposto cl'!F70*'[1]Uniforme Apoio'!$BM$10+'Resumo Geral apoio imposto cl'!I70*'[1]Uniforme Apoio'!$BM$11+'Resumo Geral apoio imposto cl'!L70*'[1]Uniforme Apoio'!$BM$12+'Resumo Geral apoio imposto cl'!O70*'[1]Uniforme Apoio'!$BM$13+'Resumo Geral apoio imposto cl'!R70*'[1]Uniforme Apoio'!$BM$14+'Resumo Geral apoio imposto cl'!U70*'[1]Uniforme Apoio'!$BM$15+'Resumo Geral apoio imposto cl'!X70*'[1]Uniforme Apoio'!$BM$17+AA70*'[1]Uniforme Apoio'!$BM$16+'Resumo Geral apoio imposto cl'!AD70*'[1]Uniforme Apoio'!$BM$18+'Resumo Geral apoio imposto cl'!AG70*'[1]Uniforme Apoio'!$BM$19+'Resumo Geral apoio imposto cl'!AJ70*'[1]Uniforme Apoio'!$BM$20+'Resumo Geral apoio imposto cl'!AM70*'[1]Uniforme Apoio'!$BM$21+'Resumo Geral apoio imposto cl'!AP70*'[1]Uniforme Apoio'!$BM$22+'Resumo Geral apoio imposto cl'!AS70*'[1]Uniforme Apoio'!$BM$23+'Resumo Geral apoio imposto cl'!AV70*'[1]Uniforme Apoio'!$BM$24+'Resumo Geral apoio imposto cl'!AY70*'[1]Uniforme Apoio'!$BM$25+'Resumo Geral apoio imposto cl'!BB70*'[1]Uniforme Apoio'!$BM$26+BE70*'[1]Uniforme Apoio'!$BM$27+'Resumo Geral apoio imposto cl'!BH70*'[1]Uniforme Apoio'!$BM$28+'Resumo Geral apoio imposto cl'!BK70*'[1]Uniforme Apoio'!$BM$29+'Resumo Geral apoio imposto cl'!BN70*'[1]Uniforme Apoio'!$BM$30+'Resumo Geral apoio imposto cl'!BQ70*'[1]Uniforme Apoio'!$BM$30+'Resumo Geral apoio imposto cl'!BT70*'[1]Uniforme Apoio'!$BM$30+'Resumo Geral apoio imposto cl'!BW70*'[1]Uniforme Apoio'!$BM$31+'Resumo Geral apoio imposto cl'!BZ70*'[1]Uniforme Apoio'!$BM$31+'Resumo Geral apoio imposto cl'!CC70*'[1]Uniforme Apoio'!$BM$32+'Resumo Geral apoio imposto cl'!CF70*'[1]Uniforme Apoio'!$BM$33+'Resumo Geral apoio imposto cl'!CI70*'[1]Uniforme Apoio'!$BM$34+'Resumo Geral apoio imposto cl'!CL70*'[1]Uniforme Apoio'!$BM$35+'Resumo Geral apoio imposto cl'!CO70*'[1]Uniforme Apoio'!$BM$36+'Resumo Geral apoio imposto cl'!CR70*'[1]Uniforme Apoio'!$BM$37+'Resumo Geral apoio imposto cl'!CU70*'[1]Uniforme Apoio'!$BM$38+'Resumo Geral apoio imposto cl'!CX70*'[1]Uniforme Apoio'!$BM$39+'Resumo Geral apoio imposto cl'!DA70*'[1]Uniforme Apoio'!$BM$40</f>
        <v>85.68</v>
      </c>
      <c r="DY70" s="19"/>
      <c r="DZ70" s="19">
        <f>AP70*'[1]Equipamentos Jardinagem'!$H$7</f>
        <v>0</v>
      </c>
      <c r="EA70" s="19"/>
      <c r="EB70" s="19">
        <f t="shared" si="103"/>
        <v>85.68</v>
      </c>
      <c r="EC70" s="19">
        <f t="shared" si="104"/>
        <v>227.72509090909091</v>
      </c>
      <c r="ED70" s="19">
        <f t="shared" si="19"/>
        <v>17.079381818181815</v>
      </c>
      <c r="EE70" s="19">
        <f t="shared" si="20"/>
        <v>11.386254545454545</v>
      </c>
      <c r="EF70" s="19">
        <f t="shared" si="21"/>
        <v>2.2772509090909088</v>
      </c>
      <c r="EG70" s="19">
        <f t="shared" si="22"/>
        <v>28.465636363636364</v>
      </c>
      <c r="EH70" s="19">
        <f t="shared" si="23"/>
        <v>91.090036363636358</v>
      </c>
      <c r="EI70" s="19">
        <f t="shared" si="24"/>
        <v>34.158763636363631</v>
      </c>
      <c r="EJ70" s="19">
        <f t="shared" si="25"/>
        <v>6.8317527272727263</v>
      </c>
      <c r="EK70" s="19">
        <f t="shared" si="105"/>
        <v>419.01416727272721</v>
      </c>
      <c r="EL70" s="19">
        <f t="shared" si="106"/>
        <v>94.847500363636357</v>
      </c>
      <c r="EM70" s="19">
        <f t="shared" si="107"/>
        <v>31.653787636363631</v>
      </c>
      <c r="EN70" s="19">
        <f t="shared" si="108"/>
        <v>46.569781090909082</v>
      </c>
      <c r="EO70" s="19">
        <f t="shared" si="109"/>
        <v>173.07106909090908</v>
      </c>
      <c r="EP70" s="19">
        <f t="shared" si="110"/>
        <v>1.4802130909090907</v>
      </c>
      <c r="EQ70" s="19">
        <f t="shared" si="111"/>
        <v>0.56931272727272719</v>
      </c>
      <c r="ER70" s="19">
        <f t="shared" si="112"/>
        <v>2.0495258181818179</v>
      </c>
      <c r="ES70" s="19">
        <f t="shared" si="113"/>
        <v>8.5396909090909077</v>
      </c>
      <c r="ET70" s="19">
        <f t="shared" si="114"/>
        <v>0.68317527272727263</v>
      </c>
      <c r="EU70" s="19">
        <f t="shared" si="115"/>
        <v>0.34158763636363632</v>
      </c>
      <c r="EV70" s="19">
        <f t="shared" si="116"/>
        <v>3.9851890909090906</v>
      </c>
      <c r="EW70" s="19">
        <f t="shared" si="117"/>
        <v>1.4802130909090907</v>
      </c>
      <c r="EX70" s="19">
        <f t="shared" si="118"/>
        <v>48.960894545454536</v>
      </c>
      <c r="EY70" s="19">
        <f t="shared" si="119"/>
        <v>1.9356632727272725</v>
      </c>
      <c r="EZ70" s="19">
        <f t="shared" si="120"/>
        <v>65.9264138181818</v>
      </c>
      <c r="FA70" s="19">
        <f t="shared" si="121"/>
        <v>94.847500363636357</v>
      </c>
      <c r="FB70" s="19">
        <f t="shared" si="122"/>
        <v>15.826893818181816</v>
      </c>
      <c r="FC70" s="19">
        <f t="shared" si="123"/>
        <v>9.5644538181818159</v>
      </c>
      <c r="FD70" s="19">
        <f t="shared" si="124"/>
        <v>3.7574639999999997</v>
      </c>
      <c r="FE70" s="19">
        <f t="shared" si="125"/>
        <v>0</v>
      </c>
      <c r="FF70" s="19">
        <f t="shared" si="126"/>
        <v>45.658880727272717</v>
      </c>
      <c r="FG70" s="19">
        <f t="shared" si="127"/>
        <v>169.65519272727272</v>
      </c>
      <c r="FH70" s="19">
        <f t="shared" si="93"/>
        <v>829.71636872727265</v>
      </c>
      <c r="FI70" s="19">
        <f t="shared" si="94"/>
        <v>2429.567423272727</v>
      </c>
      <c r="FJ70" s="19">
        <f t="shared" si="128"/>
        <v>206.27</v>
      </c>
      <c r="FK70" s="144">
        <f t="shared" si="95"/>
        <v>3</v>
      </c>
      <c r="FL70" s="144">
        <f t="shared" ref="FL70:FL86" si="130">FK70+7.6+1.65</f>
        <v>12.25</v>
      </c>
      <c r="FM70" s="20">
        <f t="shared" ref="FM70:FM86" si="131">((100/((100-FL70)%)-100)*FK70)/FL70</f>
        <v>3.4188034188034218</v>
      </c>
      <c r="FN70" s="19">
        <f t="shared" si="69"/>
        <v>95.097347804195863</v>
      </c>
      <c r="FO70" s="20">
        <f t="shared" si="31"/>
        <v>8.6609686609686669</v>
      </c>
      <c r="FP70" s="19">
        <f t="shared" si="70"/>
        <v>240.91328110396282</v>
      </c>
      <c r="FQ70" s="20">
        <f t="shared" si="32"/>
        <v>1.8803418803418819</v>
      </c>
      <c r="FR70" s="19">
        <f t="shared" si="71"/>
        <v>52.303541292307727</v>
      </c>
      <c r="FS70" s="19">
        <f t="shared" si="129"/>
        <v>145.76</v>
      </c>
      <c r="FT70" s="19">
        <f t="shared" si="73"/>
        <v>740.34417020046646</v>
      </c>
      <c r="FU70" s="145">
        <f t="shared" si="74"/>
        <v>3169.9115934731935</v>
      </c>
    </row>
    <row r="71" spans="1:177" ht="15" customHeight="1">
      <c r="A71" s="190" t="str">
        <f>[1]CCT!D78</f>
        <v>Rodoviários de Juiz de Fora + SEAC-MG</v>
      </c>
      <c r="B71" s="186" t="str">
        <f>[1]CCT!C78</f>
        <v>Ubá</v>
      </c>
      <c r="C71" s="141"/>
      <c r="D71" s="151"/>
      <c r="E71" s="17">
        <f t="shared" si="0"/>
        <v>0</v>
      </c>
      <c r="F71" s="18"/>
      <c r="G71" s="151"/>
      <c r="H71" s="17">
        <f t="shared" si="33"/>
        <v>0</v>
      </c>
      <c r="I71" s="18"/>
      <c r="J71" s="151"/>
      <c r="K71" s="17">
        <f t="shared" si="34"/>
        <v>0</v>
      </c>
      <c r="L71" s="17"/>
      <c r="M71" s="17"/>
      <c r="N71" s="17"/>
      <c r="O71" s="17"/>
      <c r="P71" s="17"/>
      <c r="Q71" s="17"/>
      <c r="R71" s="17"/>
      <c r="S71" s="17"/>
      <c r="T71" s="17"/>
      <c r="U71" s="18"/>
      <c r="V71" s="151"/>
      <c r="W71" s="17">
        <f t="shared" si="1"/>
        <v>0</v>
      </c>
      <c r="X71" s="18"/>
      <c r="Y71" s="151"/>
      <c r="Z71" s="17">
        <f t="shared" si="2"/>
        <v>0</v>
      </c>
      <c r="AA71" s="17"/>
      <c r="AB71" s="17"/>
      <c r="AC71" s="17"/>
      <c r="AD71" s="17"/>
      <c r="AE71" s="17"/>
      <c r="AF71" s="17"/>
      <c r="AG71" s="18"/>
      <c r="AH71" s="17"/>
      <c r="AI71" s="17">
        <f t="shared" si="3"/>
        <v>0</v>
      </c>
      <c r="AJ71" s="17"/>
      <c r="AK71" s="17"/>
      <c r="AL71" s="17"/>
      <c r="AM71" s="18"/>
      <c r="AN71" s="151"/>
      <c r="AO71" s="17">
        <f t="shared" si="4"/>
        <v>0</v>
      </c>
      <c r="AP71" s="17"/>
      <c r="AQ71" s="17"/>
      <c r="AR71" s="17"/>
      <c r="AS71" s="17"/>
      <c r="AT71" s="17"/>
      <c r="AU71" s="17"/>
      <c r="AV71" s="152"/>
      <c r="AW71" s="151"/>
      <c r="AX71" s="17">
        <f t="shared" si="5"/>
        <v>0</v>
      </c>
      <c r="AY71" s="17"/>
      <c r="AZ71" s="17"/>
      <c r="BA71" s="17"/>
      <c r="BB71" s="141">
        <f>[1]CCT!AN78</f>
        <v>1</v>
      </c>
      <c r="BC71" s="17">
        <f>[1]CCT!AM78</f>
        <v>2507.27</v>
      </c>
      <c r="BD71" s="17">
        <f t="shared" si="85"/>
        <v>2507.27</v>
      </c>
      <c r="BE71" s="152"/>
      <c r="BF71" s="151"/>
      <c r="BG71" s="17">
        <f t="shared" si="6"/>
        <v>0</v>
      </c>
      <c r="BH71" s="17"/>
      <c r="BI71" s="17"/>
      <c r="BJ71" s="17"/>
      <c r="BK71" s="17"/>
      <c r="BL71" s="17"/>
      <c r="BM71" s="17"/>
      <c r="BN71" s="18"/>
      <c r="BO71" s="17"/>
      <c r="BP71" s="17">
        <f t="shared" si="7"/>
        <v>0</v>
      </c>
      <c r="BQ71" s="18"/>
      <c r="BR71" s="17"/>
      <c r="BS71" s="17">
        <f t="shared" si="8"/>
        <v>0</v>
      </c>
      <c r="BT71" s="18">
        <f>[1]CCT!AZ61</f>
        <v>0</v>
      </c>
      <c r="BU71" s="17">
        <f>[1]CCT!AY61</f>
        <v>0</v>
      </c>
      <c r="BV71" s="17">
        <f t="shared" si="9"/>
        <v>0</v>
      </c>
      <c r="BW71" s="18"/>
      <c r="BX71" s="17"/>
      <c r="BY71" s="17">
        <f t="shared" si="10"/>
        <v>0</v>
      </c>
      <c r="BZ71" s="153"/>
      <c r="CA71" s="151"/>
      <c r="CB71" s="17">
        <f>BZ71*CA71</f>
        <v>0</v>
      </c>
      <c r="CC71" s="17"/>
      <c r="CD71" s="17"/>
      <c r="CE71" s="17"/>
      <c r="CF71" s="152"/>
      <c r="CG71" s="151"/>
      <c r="CH71" s="17">
        <f t="shared" si="12"/>
        <v>0</v>
      </c>
      <c r="CI71" s="17"/>
      <c r="CJ71" s="17"/>
      <c r="CK71" s="17"/>
      <c r="CL71" s="152"/>
      <c r="CM71" s="151"/>
      <c r="CN71" s="17">
        <f t="shared" si="13"/>
        <v>0</v>
      </c>
      <c r="CO71" s="17"/>
      <c r="CP71" s="17"/>
      <c r="CQ71" s="17"/>
      <c r="CR71" s="17"/>
      <c r="CS71" s="17"/>
      <c r="CT71" s="17">
        <f t="shared" si="77"/>
        <v>0</v>
      </c>
      <c r="CU71" s="17"/>
      <c r="CV71" s="17"/>
      <c r="CW71" s="17"/>
      <c r="CX71" s="17"/>
      <c r="CY71" s="17"/>
      <c r="CZ71" s="17"/>
      <c r="DA71" s="152"/>
      <c r="DB71" s="151"/>
      <c r="DC71" s="17">
        <f t="shared" si="14"/>
        <v>0</v>
      </c>
      <c r="DD71" s="143">
        <f t="shared" si="96"/>
        <v>1</v>
      </c>
      <c r="DE71" s="19">
        <f t="shared" si="97"/>
        <v>2507.27</v>
      </c>
      <c r="DF71" s="19"/>
      <c r="DG71" s="19"/>
      <c r="DH71" s="19">
        <f t="shared" si="89"/>
        <v>0</v>
      </c>
      <c r="DI71" s="19"/>
      <c r="DJ71" s="19">
        <f t="shared" si="98"/>
        <v>0</v>
      </c>
      <c r="DK71" s="19">
        <f t="shared" si="99"/>
        <v>0</v>
      </c>
      <c r="DL71" s="19"/>
      <c r="DM71" s="19">
        <f t="shared" si="100"/>
        <v>2507.27</v>
      </c>
      <c r="DN71" s="19"/>
      <c r="DO71" s="19">
        <f t="shared" si="87"/>
        <v>279</v>
      </c>
      <c r="DP71" s="19">
        <f t="shared" si="90"/>
        <v>0</v>
      </c>
      <c r="DQ71" s="19"/>
      <c r="DR71" s="19">
        <f t="shared" si="101"/>
        <v>3.12</v>
      </c>
      <c r="DS71" s="19">
        <f>VLOOKUP('Resumo Geral apoio imposto cl'!A71,PARAMETROAPOIO,2,FALSE)*DD71</f>
        <v>0</v>
      </c>
      <c r="DT71" s="19">
        <f t="shared" si="91"/>
        <v>0</v>
      </c>
      <c r="DU71" s="19">
        <f t="shared" si="92"/>
        <v>0</v>
      </c>
      <c r="DV71" s="19">
        <f>BB71*[1]Parâmetro!$E$147</f>
        <v>247.42</v>
      </c>
      <c r="DW71" s="19">
        <f t="shared" si="102"/>
        <v>529.54</v>
      </c>
      <c r="DX71" s="19">
        <f>C71*'[1]Uniforme Apoio'!$BM$9+'Resumo Geral apoio imposto cl'!F71*'[1]Uniforme Apoio'!$BM$10+'Resumo Geral apoio imposto cl'!I71*'[1]Uniforme Apoio'!$BM$11+'Resumo Geral apoio imposto cl'!L71*'[1]Uniforme Apoio'!$BM$12+'Resumo Geral apoio imposto cl'!O71*'[1]Uniforme Apoio'!$BM$13+'Resumo Geral apoio imposto cl'!R71*'[1]Uniforme Apoio'!$BM$14+'Resumo Geral apoio imposto cl'!U71*'[1]Uniforme Apoio'!$BM$15+'Resumo Geral apoio imposto cl'!X71*'[1]Uniforme Apoio'!$BM$17+AA71*'[1]Uniforme Apoio'!$BM$16+'Resumo Geral apoio imposto cl'!AD71*'[1]Uniforme Apoio'!$BM$18+'Resumo Geral apoio imposto cl'!AG71*'[1]Uniforme Apoio'!$BM$19+'Resumo Geral apoio imposto cl'!AJ71*'[1]Uniforme Apoio'!$BM$20+'Resumo Geral apoio imposto cl'!AM71*'[1]Uniforme Apoio'!$BM$21+'Resumo Geral apoio imposto cl'!AP71*'[1]Uniforme Apoio'!$BM$22+'Resumo Geral apoio imposto cl'!AS71*'[1]Uniforme Apoio'!$BM$23+'Resumo Geral apoio imposto cl'!AV71*'[1]Uniforme Apoio'!$BM$24+'Resumo Geral apoio imposto cl'!AY71*'[1]Uniforme Apoio'!$BM$25+'Resumo Geral apoio imposto cl'!BB71*'[1]Uniforme Apoio'!$BM$26+BE71*'[1]Uniforme Apoio'!$BM$27+'Resumo Geral apoio imposto cl'!BH71*'[1]Uniforme Apoio'!$BM$28+'Resumo Geral apoio imposto cl'!BK71*'[1]Uniforme Apoio'!$BM$29+'Resumo Geral apoio imposto cl'!BN71*'[1]Uniforme Apoio'!$BM$30+'Resumo Geral apoio imposto cl'!BQ71*'[1]Uniforme Apoio'!$BM$30+'Resumo Geral apoio imposto cl'!BT71*'[1]Uniforme Apoio'!$BM$30+'Resumo Geral apoio imposto cl'!BW71*'[1]Uniforme Apoio'!$BM$31+'Resumo Geral apoio imposto cl'!BZ71*'[1]Uniforme Apoio'!$BM$31+'Resumo Geral apoio imposto cl'!CC71*'[1]Uniforme Apoio'!$BM$32+'Resumo Geral apoio imposto cl'!CF71*'[1]Uniforme Apoio'!$BM$33+'Resumo Geral apoio imposto cl'!CI71*'[1]Uniforme Apoio'!$BM$34+'Resumo Geral apoio imposto cl'!CL71*'[1]Uniforme Apoio'!$BM$35+'Resumo Geral apoio imposto cl'!CO71*'[1]Uniforme Apoio'!$BM$36+'Resumo Geral apoio imposto cl'!CR71*'[1]Uniforme Apoio'!$BM$37+'Resumo Geral apoio imposto cl'!CU71*'[1]Uniforme Apoio'!$BM$38+'Resumo Geral apoio imposto cl'!CX71*'[1]Uniforme Apoio'!$BM$39+'Resumo Geral apoio imposto cl'!DA71*'[1]Uniforme Apoio'!$BM$40</f>
        <v>103.18</v>
      </c>
      <c r="DY71" s="19"/>
      <c r="DZ71" s="19">
        <f>AP71*'[1]Equipamentos Jardinagem'!$H$7</f>
        <v>0</v>
      </c>
      <c r="EA71" s="19"/>
      <c r="EB71" s="19">
        <f t="shared" si="103"/>
        <v>103.18</v>
      </c>
      <c r="EC71" s="19">
        <f t="shared" si="104"/>
        <v>501.45400000000001</v>
      </c>
      <c r="ED71" s="19">
        <f t="shared" si="19"/>
        <v>37.609049999999996</v>
      </c>
      <c r="EE71" s="19">
        <f t="shared" si="20"/>
        <v>25.072700000000001</v>
      </c>
      <c r="EF71" s="19">
        <f t="shared" si="21"/>
        <v>5.0145400000000002</v>
      </c>
      <c r="EG71" s="19">
        <f t="shared" si="22"/>
        <v>62.681750000000001</v>
      </c>
      <c r="EH71" s="19">
        <f t="shared" si="23"/>
        <v>200.58160000000001</v>
      </c>
      <c r="EI71" s="19">
        <f t="shared" si="24"/>
        <v>75.218099999999993</v>
      </c>
      <c r="EJ71" s="19">
        <f t="shared" si="25"/>
        <v>15.043620000000001</v>
      </c>
      <c r="EK71" s="19">
        <f t="shared" si="105"/>
        <v>922.67536000000007</v>
      </c>
      <c r="EL71" s="19">
        <f t="shared" si="106"/>
        <v>208.855591</v>
      </c>
      <c r="EM71" s="19">
        <f t="shared" si="107"/>
        <v>69.702106000000001</v>
      </c>
      <c r="EN71" s="19">
        <f t="shared" si="108"/>
        <v>102.547343</v>
      </c>
      <c r="EO71" s="19">
        <f t="shared" si="109"/>
        <v>381.10504000000003</v>
      </c>
      <c r="EP71" s="19">
        <f t="shared" si="110"/>
        <v>3.2594509999999999</v>
      </c>
      <c r="EQ71" s="19">
        <f t="shared" si="111"/>
        <v>1.2536350000000001</v>
      </c>
      <c r="ER71" s="19">
        <f t="shared" si="112"/>
        <v>4.5130859999999995</v>
      </c>
      <c r="ES71" s="19">
        <f t="shared" si="113"/>
        <v>18.804524999999998</v>
      </c>
      <c r="ET71" s="19">
        <f t="shared" si="114"/>
        <v>1.5043619999999998</v>
      </c>
      <c r="EU71" s="19">
        <f t="shared" si="115"/>
        <v>0.75218099999999988</v>
      </c>
      <c r="EV71" s="19">
        <f t="shared" si="116"/>
        <v>8.7754449999999995</v>
      </c>
      <c r="EW71" s="19">
        <f t="shared" si="117"/>
        <v>3.2594509999999999</v>
      </c>
      <c r="EX71" s="19">
        <f t="shared" si="118"/>
        <v>107.81260999999999</v>
      </c>
      <c r="EY71" s="19">
        <f t="shared" si="119"/>
        <v>4.262359</v>
      </c>
      <c r="EZ71" s="19">
        <f t="shared" si="120"/>
        <v>145.17093299999999</v>
      </c>
      <c r="FA71" s="19">
        <f t="shared" si="121"/>
        <v>208.855591</v>
      </c>
      <c r="FB71" s="19">
        <f t="shared" si="122"/>
        <v>34.851053</v>
      </c>
      <c r="FC71" s="19">
        <f t="shared" si="123"/>
        <v>21.061067999999999</v>
      </c>
      <c r="FD71" s="19">
        <f t="shared" si="124"/>
        <v>8.2739910000000005</v>
      </c>
      <c r="FE71" s="19">
        <f t="shared" si="125"/>
        <v>0</v>
      </c>
      <c r="FF71" s="19">
        <f t="shared" si="126"/>
        <v>100.54152699999999</v>
      </c>
      <c r="FG71" s="19">
        <f t="shared" si="127"/>
        <v>373.58323000000001</v>
      </c>
      <c r="FH71" s="19">
        <f t="shared" si="93"/>
        <v>1827.0476489999999</v>
      </c>
      <c r="FI71" s="19">
        <f t="shared" si="94"/>
        <v>4967.0376489999999</v>
      </c>
      <c r="FJ71" s="19">
        <f t="shared" si="128"/>
        <v>206.27</v>
      </c>
      <c r="FK71" s="144">
        <f t="shared" si="95"/>
        <v>3</v>
      </c>
      <c r="FL71" s="144">
        <f t="shared" si="130"/>
        <v>12.25</v>
      </c>
      <c r="FM71" s="20">
        <f t="shared" si="131"/>
        <v>3.4188034188034218</v>
      </c>
      <c r="FN71" s="19">
        <f t="shared" ref="FN71:FN86" si="132">FM71*(FI71+FJ71+FS71)%</f>
        <v>181.84846663247882</v>
      </c>
      <c r="FO71" s="20">
        <f t="shared" si="31"/>
        <v>8.6609686609686669</v>
      </c>
      <c r="FP71" s="19">
        <f t="shared" ref="FP71:FP86" si="133">FO71*(FI71+FJ71+FS71)%</f>
        <v>460.68278213561291</v>
      </c>
      <c r="FQ71" s="20">
        <f t="shared" si="32"/>
        <v>1.8803418803418819</v>
      </c>
      <c r="FR71" s="19">
        <f t="shared" ref="FR71:FR86" si="134">FQ71*(FI71+FJ71+FS71)%</f>
        <v>100.01665664786334</v>
      </c>
      <c r="FS71" s="19">
        <f t="shared" si="129"/>
        <v>145.76</v>
      </c>
      <c r="FT71" s="19">
        <f t="shared" ref="FT71:FT86" si="135">FJ71+FN71+FP71+FR71+FS71</f>
        <v>1094.577905415955</v>
      </c>
      <c r="FU71" s="145">
        <f t="shared" ref="FU71:FU86" si="136">FI71+FT71</f>
        <v>6061.6155544159546</v>
      </c>
    </row>
    <row r="72" spans="1:177" ht="15" customHeight="1">
      <c r="A72" s="146" t="str">
        <f>[1]CCT!D79</f>
        <v>Uberaba</v>
      </c>
      <c r="B72" s="159" t="str">
        <f>[1]CCT!C79</f>
        <v>Uberaba</v>
      </c>
      <c r="C72" s="141"/>
      <c r="D72" s="17"/>
      <c r="E72" s="17">
        <f t="shared" si="0"/>
        <v>0</v>
      </c>
      <c r="F72" s="18"/>
      <c r="G72" s="17"/>
      <c r="H72" s="17">
        <f t="shared" si="33"/>
        <v>0</v>
      </c>
      <c r="I72" s="18"/>
      <c r="J72" s="17"/>
      <c r="K72" s="17">
        <f t="shared" si="34"/>
        <v>0</v>
      </c>
      <c r="L72" s="17"/>
      <c r="M72" s="17"/>
      <c r="N72" s="17"/>
      <c r="O72" s="17"/>
      <c r="P72" s="17"/>
      <c r="Q72" s="17"/>
      <c r="R72" s="17"/>
      <c r="S72" s="17"/>
      <c r="T72" s="17"/>
      <c r="U72" s="18"/>
      <c r="V72" s="17"/>
      <c r="W72" s="17">
        <f t="shared" si="1"/>
        <v>0</v>
      </c>
      <c r="X72" s="18"/>
      <c r="Y72" s="17"/>
      <c r="Z72" s="17">
        <f t="shared" si="2"/>
        <v>0</v>
      </c>
      <c r="AA72" s="17"/>
      <c r="AB72" s="17"/>
      <c r="AC72" s="17"/>
      <c r="AD72" s="17"/>
      <c r="AE72" s="17"/>
      <c r="AF72" s="17"/>
      <c r="AG72" s="18"/>
      <c r="AH72" s="17"/>
      <c r="AI72" s="17">
        <f t="shared" si="3"/>
        <v>0</v>
      </c>
      <c r="AJ72" s="17"/>
      <c r="AK72" s="17"/>
      <c r="AL72" s="17"/>
      <c r="AM72" s="18"/>
      <c r="AN72" s="17"/>
      <c r="AO72" s="17">
        <f t="shared" si="4"/>
        <v>0</v>
      </c>
      <c r="AP72" s="17"/>
      <c r="AQ72" s="17"/>
      <c r="AR72" s="17"/>
      <c r="AS72" s="17"/>
      <c r="AT72" s="17"/>
      <c r="AU72" s="17"/>
      <c r="AV72" s="18"/>
      <c r="AW72" s="17"/>
      <c r="AX72" s="17">
        <f t="shared" si="5"/>
        <v>0</v>
      </c>
      <c r="AY72" s="17"/>
      <c r="AZ72" s="17"/>
      <c r="BA72" s="17"/>
      <c r="BB72" s="141"/>
      <c r="BC72" s="17"/>
      <c r="BD72" s="17"/>
      <c r="BE72" s="18"/>
      <c r="BF72" s="17"/>
      <c r="BG72" s="17">
        <f t="shared" si="6"/>
        <v>0</v>
      </c>
      <c r="BH72" s="17"/>
      <c r="BI72" s="17"/>
      <c r="BJ72" s="17"/>
      <c r="BK72" s="17"/>
      <c r="BL72" s="17"/>
      <c r="BM72" s="17"/>
      <c r="BN72" s="18"/>
      <c r="BO72" s="17"/>
      <c r="BP72" s="17">
        <f t="shared" si="7"/>
        <v>0</v>
      </c>
      <c r="BQ72" s="18"/>
      <c r="BR72" s="17"/>
      <c r="BS72" s="17">
        <f t="shared" si="8"/>
        <v>0</v>
      </c>
      <c r="BT72" s="18"/>
      <c r="BU72" s="17"/>
      <c r="BV72" s="17">
        <f t="shared" si="9"/>
        <v>0</v>
      </c>
      <c r="BW72" s="18"/>
      <c r="BX72" s="17"/>
      <c r="BY72" s="17">
        <f t="shared" si="10"/>
        <v>0</v>
      </c>
      <c r="BZ72" s="142">
        <f>[1]CCT!BD79</f>
        <v>1</v>
      </c>
      <c r="CA72" s="17">
        <f>[1]CCT!BC79</f>
        <v>1231.31</v>
      </c>
      <c r="CB72" s="17">
        <f>BZ72*CA72</f>
        <v>1231.31</v>
      </c>
      <c r="CC72" s="17"/>
      <c r="CD72" s="17"/>
      <c r="CE72" s="17"/>
      <c r="CF72" s="18"/>
      <c r="CG72" s="17"/>
      <c r="CH72" s="17">
        <f t="shared" si="12"/>
        <v>0</v>
      </c>
      <c r="CI72" s="17"/>
      <c r="CJ72" s="17"/>
      <c r="CK72" s="17"/>
      <c r="CL72" s="18"/>
      <c r="CM72" s="17"/>
      <c r="CN72" s="17">
        <f t="shared" si="13"/>
        <v>0</v>
      </c>
      <c r="CO72" s="17"/>
      <c r="CP72" s="17"/>
      <c r="CQ72" s="17"/>
      <c r="CR72" s="17"/>
      <c r="CS72" s="17"/>
      <c r="CT72" s="17">
        <f t="shared" si="77"/>
        <v>0</v>
      </c>
      <c r="CU72" s="17"/>
      <c r="CV72" s="17"/>
      <c r="CW72" s="17"/>
      <c r="CX72" s="17"/>
      <c r="CY72" s="17"/>
      <c r="CZ72" s="17"/>
      <c r="DA72" s="18"/>
      <c r="DB72" s="17"/>
      <c r="DC72" s="17">
        <f t="shared" si="14"/>
        <v>0</v>
      </c>
      <c r="DD72" s="143">
        <f t="shared" si="96"/>
        <v>1</v>
      </c>
      <c r="DE72" s="19">
        <f t="shared" si="97"/>
        <v>1231.31</v>
      </c>
      <c r="DF72" s="19"/>
      <c r="DG72" s="19"/>
      <c r="DH72" s="19">
        <f t="shared" si="89"/>
        <v>0</v>
      </c>
      <c r="DI72" s="19"/>
      <c r="DJ72" s="19">
        <f t="shared" si="98"/>
        <v>0</v>
      </c>
      <c r="DK72" s="19">
        <f t="shared" si="99"/>
        <v>0</v>
      </c>
      <c r="DL72" s="19"/>
      <c r="DM72" s="19">
        <f t="shared" si="100"/>
        <v>1231.31</v>
      </c>
      <c r="DN72" s="19"/>
      <c r="DO72" s="19">
        <f t="shared" si="87"/>
        <v>279</v>
      </c>
      <c r="DP72" s="19">
        <f t="shared" si="90"/>
        <v>50.121400000000008</v>
      </c>
      <c r="DQ72" s="19"/>
      <c r="DR72" s="19">
        <f t="shared" si="101"/>
        <v>3.12</v>
      </c>
      <c r="DS72" s="19">
        <f>VLOOKUP('Resumo Geral apoio imposto cl'!A72,PARAMETROAPOIO,2,FALSE)*DD72</f>
        <v>28.19</v>
      </c>
      <c r="DT72" s="19">
        <f t="shared" si="91"/>
        <v>0</v>
      </c>
      <c r="DU72" s="19">
        <f t="shared" si="92"/>
        <v>0</v>
      </c>
      <c r="DV72" s="19">
        <f>BB72*[1]Parâmetro!$E$147</f>
        <v>0</v>
      </c>
      <c r="DW72" s="19">
        <f t="shared" si="102"/>
        <v>360.4314</v>
      </c>
      <c r="DX72" s="19">
        <f>C72*'[1]Uniforme Apoio'!$BM$9+'Resumo Geral apoio imposto cl'!F72*'[1]Uniforme Apoio'!$BM$10+'Resumo Geral apoio imposto cl'!I72*'[1]Uniforme Apoio'!$BM$11+'Resumo Geral apoio imposto cl'!L72*'[1]Uniforme Apoio'!$BM$12+'Resumo Geral apoio imposto cl'!O72*'[1]Uniforme Apoio'!$BM$13+'Resumo Geral apoio imposto cl'!R72*'[1]Uniforme Apoio'!$BM$14+'Resumo Geral apoio imposto cl'!U72*'[1]Uniforme Apoio'!$BM$15+'Resumo Geral apoio imposto cl'!X72*'[1]Uniforme Apoio'!$BM$17+AA72*'[1]Uniforme Apoio'!$BM$16+'Resumo Geral apoio imposto cl'!AD72*'[1]Uniforme Apoio'!$BM$18+'Resumo Geral apoio imposto cl'!AG72*'[1]Uniforme Apoio'!$BM$19+'Resumo Geral apoio imposto cl'!AJ72*'[1]Uniforme Apoio'!$BM$20+'Resumo Geral apoio imposto cl'!AM72*'[1]Uniforme Apoio'!$BM$21+'Resumo Geral apoio imposto cl'!AP72*'[1]Uniforme Apoio'!$BM$22+'Resumo Geral apoio imposto cl'!AS72*'[1]Uniforme Apoio'!$BM$23+'Resumo Geral apoio imposto cl'!AV72*'[1]Uniforme Apoio'!$BM$24+'Resumo Geral apoio imposto cl'!AY72*'[1]Uniforme Apoio'!$BM$25+'Resumo Geral apoio imposto cl'!BB72*'[1]Uniforme Apoio'!$BM$26+BE72*'[1]Uniforme Apoio'!$BM$27+'Resumo Geral apoio imposto cl'!BH72*'[1]Uniforme Apoio'!$BM$28+'Resumo Geral apoio imposto cl'!BK72*'[1]Uniforme Apoio'!$BM$29+'Resumo Geral apoio imposto cl'!BN72*'[1]Uniforme Apoio'!$BM$30+'Resumo Geral apoio imposto cl'!BQ72*'[1]Uniforme Apoio'!$BM$30+'Resumo Geral apoio imposto cl'!BT72*'[1]Uniforme Apoio'!$BM$30+'Resumo Geral apoio imposto cl'!BW72*'[1]Uniforme Apoio'!$BM$31+'Resumo Geral apoio imposto cl'!BZ72*'[1]Uniforme Apoio'!$BM$31+'Resumo Geral apoio imposto cl'!CC72*'[1]Uniforme Apoio'!$BM$32+'Resumo Geral apoio imposto cl'!CF72*'[1]Uniforme Apoio'!$BM$33+'Resumo Geral apoio imposto cl'!CI72*'[1]Uniforme Apoio'!$BM$34+'Resumo Geral apoio imposto cl'!CL72*'[1]Uniforme Apoio'!$BM$35+'Resumo Geral apoio imposto cl'!CO72*'[1]Uniforme Apoio'!$BM$36+'Resumo Geral apoio imposto cl'!CR72*'[1]Uniforme Apoio'!$BM$37+'Resumo Geral apoio imposto cl'!CU72*'[1]Uniforme Apoio'!$BM$38+'Resumo Geral apoio imposto cl'!CX72*'[1]Uniforme Apoio'!$BM$39+'Resumo Geral apoio imposto cl'!DA72*'[1]Uniforme Apoio'!$BM$40</f>
        <v>81.430000000000007</v>
      </c>
      <c r="DY72" s="19"/>
      <c r="DZ72" s="19">
        <f>AP72*'[1]Equipamentos Jardinagem'!$H$7</f>
        <v>0</v>
      </c>
      <c r="EA72" s="19"/>
      <c r="EB72" s="19">
        <f t="shared" si="103"/>
        <v>81.430000000000007</v>
      </c>
      <c r="EC72" s="19">
        <f t="shared" si="104"/>
        <v>246.262</v>
      </c>
      <c r="ED72" s="19">
        <f t="shared" si="19"/>
        <v>18.469649999999998</v>
      </c>
      <c r="EE72" s="19">
        <f t="shared" si="20"/>
        <v>12.3131</v>
      </c>
      <c r="EF72" s="19">
        <f t="shared" si="21"/>
        <v>2.4626199999999998</v>
      </c>
      <c r="EG72" s="19">
        <f t="shared" si="22"/>
        <v>30.78275</v>
      </c>
      <c r="EH72" s="19">
        <f t="shared" si="23"/>
        <v>98.504800000000003</v>
      </c>
      <c r="EI72" s="19">
        <f t="shared" si="24"/>
        <v>36.939299999999996</v>
      </c>
      <c r="EJ72" s="19">
        <f t="shared" si="25"/>
        <v>7.3878599999999999</v>
      </c>
      <c r="EK72" s="19">
        <f t="shared" si="105"/>
        <v>453.12208000000004</v>
      </c>
      <c r="EL72" s="19">
        <f t="shared" si="106"/>
        <v>102.568123</v>
      </c>
      <c r="EM72" s="19">
        <f t="shared" si="107"/>
        <v>34.230417999999993</v>
      </c>
      <c r="EN72" s="19">
        <f t="shared" si="108"/>
        <v>50.360578999999994</v>
      </c>
      <c r="EO72" s="19">
        <f t="shared" si="109"/>
        <v>187.15912</v>
      </c>
      <c r="EP72" s="19">
        <f t="shared" si="110"/>
        <v>1.6007029999999998</v>
      </c>
      <c r="EQ72" s="19">
        <f t="shared" si="111"/>
        <v>0.61565499999999995</v>
      </c>
      <c r="ER72" s="19">
        <f t="shared" si="112"/>
        <v>2.2163579999999996</v>
      </c>
      <c r="ES72" s="19">
        <f t="shared" si="113"/>
        <v>9.234824999999999</v>
      </c>
      <c r="ET72" s="19">
        <f t="shared" si="114"/>
        <v>0.73878599999999994</v>
      </c>
      <c r="EU72" s="19">
        <f t="shared" si="115"/>
        <v>0.36939299999999997</v>
      </c>
      <c r="EV72" s="19">
        <f t="shared" si="116"/>
        <v>4.3095850000000002</v>
      </c>
      <c r="EW72" s="19">
        <f t="shared" si="117"/>
        <v>1.6007029999999998</v>
      </c>
      <c r="EX72" s="19">
        <f t="shared" si="118"/>
        <v>52.946329999999996</v>
      </c>
      <c r="EY72" s="19">
        <f t="shared" si="119"/>
        <v>2.0932269999999997</v>
      </c>
      <c r="EZ72" s="19">
        <f t="shared" si="120"/>
        <v>71.29284899999999</v>
      </c>
      <c r="FA72" s="19">
        <f t="shared" si="121"/>
        <v>102.568123</v>
      </c>
      <c r="FB72" s="19">
        <f t="shared" si="122"/>
        <v>17.115208999999997</v>
      </c>
      <c r="FC72" s="19">
        <f t="shared" si="123"/>
        <v>10.343003999999999</v>
      </c>
      <c r="FD72" s="19">
        <f t="shared" si="124"/>
        <v>4.0633229999999996</v>
      </c>
      <c r="FE72" s="19">
        <f t="shared" si="125"/>
        <v>0</v>
      </c>
      <c r="FF72" s="19">
        <f t="shared" si="126"/>
        <v>49.375530999999995</v>
      </c>
      <c r="FG72" s="19">
        <f t="shared" si="127"/>
        <v>183.46518999999998</v>
      </c>
      <c r="FH72" s="19">
        <f t="shared" si="93"/>
        <v>897.25559699999997</v>
      </c>
      <c r="FI72" s="19">
        <f t="shared" si="94"/>
        <v>2570.426997</v>
      </c>
      <c r="FJ72" s="19">
        <f t="shared" si="128"/>
        <v>206.27</v>
      </c>
      <c r="FK72" s="144">
        <f t="shared" si="95"/>
        <v>3</v>
      </c>
      <c r="FL72" s="144">
        <f t="shared" si="130"/>
        <v>12.25</v>
      </c>
      <c r="FM72" s="20">
        <f t="shared" si="131"/>
        <v>3.4188034188034218</v>
      </c>
      <c r="FN72" s="19">
        <f t="shared" si="132"/>
        <v>99.913059726495817</v>
      </c>
      <c r="FO72" s="20">
        <f t="shared" si="31"/>
        <v>8.6609686609686669</v>
      </c>
      <c r="FP72" s="19">
        <f t="shared" si="133"/>
        <v>253.11308464045601</v>
      </c>
      <c r="FQ72" s="20">
        <f t="shared" si="32"/>
        <v>1.8803418803418819</v>
      </c>
      <c r="FR72" s="19">
        <f t="shared" si="134"/>
        <v>54.952182849572694</v>
      </c>
      <c r="FS72" s="19">
        <f t="shared" si="129"/>
        <v>145.76</v>
      </c>
      <c r="FT72" s="19">
        <f t="shared" si="135"/>
        <v>760.00832721652455</v>
      </c>
      <c r="FU72" s="145">
        <f t="shared" si="136"/>
        <v>3330.4353242165244</v>
      </c>
    </row>
    <row r="73" spans="1:177" ht="15" customHeight="1">
      <c r="A73" s="149" t="str">
        <f>[1]CCT!D80</f>
        <v>Settaspoc</v>
      </c>
      <c r="B73" s="158" t="str">
        <f>[1]CCT!C80</f>
        <v>Uberaba</v>
      </c>
      <c r="C73" s="141"/>
      <c r="D73" s="17"/>
      <c r="E73" s="17"/>
      <c r="F73" s="18"/>
      <c r="G73" s="17"/>
      <c r="H73" s="17"/>
      <c r="I73" s="18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8"/>
      <c r="V73" s="17"/>
      <c r="W73" s="17"/>
      <c r="X73" s="18"/>
      <c r="Y73" s="17"/>
      <c r="Z73" s="17"/>
      <c r="AA73" s="17"/>
      <c r="AB73" s="17"/>
      <c r="AC73" s="17"/>
      <c r="AD73" s="17"/>
      <c r="AE73" s="17"/>
      <c r="AF73" s="17"/>
      <c r="AG73" s="18"/>
      <c r="AH73" s="17"/>
      <c r="AI73" s="17"/>
      <c r="AJ73" s="17"/>
      <c r="AK73" s="17"/>
      <c r="AL73" s="17"/>
      <c r="AM73" s="18"/>
      <c r="AN73" s="17"/>
      <c r="AO73" s="17"/>
      <c r="AP73" s="17"/>
      <c r="AQ73" s="17"/>
      <c r="AR73" s="17"/>
      <c r="AS73" s="17"/>
      <c r="AT73" s="17"/>
      <c r="AU73" s="17"/>
      <c r="AV73" s="18"/>
      <c r="AW73" s="17"/>
      <c r="AX73" s="17"/>
      <c r="AY73" s="17"/>
      <c r="AZ73" s="17"/>
      <c r="BA73" s="17"/>
      <c r="BB73" s="141"/>
      <c r="BC73" s="17"/>
      <c r="BD73" s="17">
        <f>BB73*BC73</f>
        <v>0</v>
      </c>
      <c r="BE73" s="18"/>
      <c r="BF73" s="17"/>
      <c r="BG73" s="17"/>
      <c r="BH73" s="17"/>
      <c r="BI73" s="17"/>
      <c r="BJ73" s="17"/>
      <c r="BK73" s="17"/>
      <c r="BL73" s="17"/>
      <c r="BM73" s="17"/>
      <c r="BN73" s="18"/>
      <c r="BO73" s="17"/>
      <c r="BP73" s="17"/>
      <c r="BQ73" s="18"/>
      <c r="BR73" s="17"/>
      <c r="BS73" s="17"/>
      <c r="BT73" s="18"/>
      <c r="BU73" s="17"/>
      <c r="BV73" s="17"/>
      <c r="BW73" s="18"/>
      <c r="BX73" s="17"/>
      <c r="BY73" s="17"/>
      <c r="BZ73" s="142"/>
      <c r="CA73" s="17"/>
      <c r="CB73" s="17"/>
      <c r="CC73" s="17"/>
      <c r="CD73" s="17"/>
      <c r="CE73" s="17"/>
      <c r="CF73" s="18"/>
      <c r="CG73" s="17"/>
      <c r="CH73" s="17"/>
      <c r="CI73" s="17"/>
      <c r="CJ73" s="17"/>
      <c r="CK73" s="17"/>
      <c r="CL73" s="18"/>
      <c r="CM73" s="17"/>
      <c r="CN73" s="17"/>
      <c r="CO73" s="17"/>
      <c r="CP73" s="17"/>
      <c r="CQ73" s="17"/>
      <c r="CR73" s="141">
        <f>[1]CCT!BP80</f>
        <v>1</v>
      </c>
      <c r="CS73" s="17">
        <f>[1]CCT!BO80</f>
        <v>2180.8200000000002</v>
      </c>
      <c r="CT73" s="17">
        <f t="shared" si="77"/>
        <v>2180.8200000000002</v>
      </c>
      <c r="CU73" s="17"/>
      <c r="CV73" s="17"/>
      <c r="CW73" s="17"/>
      <c r="CX73" s="17"/>
      <c r="CY73" s="17"/>
      <c r="CZ73" s="17"/>
      <c r="DA73" s="18"/>
      <c r="DB73" s="17"/>
      <c r="DC73" s="17"/>
      <c r="DD73" s="143">
        <f t="shared" si="96"/>
        <v>1</v>
      </c>
      <c r="DE73" s="19">
        <f t="shared" si="97"/>
        <v>2180.8200000000002</v>
      </c>
      <c r="DF73" s="19"/>
      <c r="DG73" s="19"/>
      <c r="DH73" s="19">
        <f t="shared" si="89"/>
        <v>0</v>
      </c>
      <c r="DI73" s="19"/>
      <c r="DJ73" s="19">
        <f t="shared" si="98"/>
        <v>0</v>
      </c>
      <c r="DK73" s="19">
        <f t="shared" si="99"/>
        <v>0</v>
      </c>
      <c r="DL73" s="19"/>
      <c r="DM73" s="19">
        <f t="shared" si="100"/>
        <v>2180.8200000000002</v>
      </c>
      <c r="DN73" s="19"/>
      <c r="DO73" s="19">
        <f t="shared" si="87"/>
        <v>279</v>
      </c>
      <c r="DP73" s="19">
        <f t="shared" si="90"/>
        <v>0</v>
      </c>
      <c r="DQ73" s="19"/>
      <c r="DR73" s="19">
        <f t="shared" si="101"/>
        <v>3.12</v>
      </c>
      <c r="DS73" s="19">
        <f>VLOOKUP('Resumo Geral apoio imposto cl'!A73,PARAMETROAPOIO,2,FALSE)*DD73</f>
        <v>15.65</v>
      </c>
      <c r="DT73" s="19">
        <f t="shared" si="91"/>
        <v>0</v>
      </c>
      <c r="DU73" s="19">
        <f t="shared" si="92"/>
        <v>0</v>
      </c>
      <c r="DV73" s="19">
        <f>BB73*[1]Parâmetro!$E$147</f>
        <v>0</v>
      </c>
      <c r="DW73" s="19">
        <f t="shared" si="102"/>
        <v>297.77</v>
      </c>
      <c r="DX73" s="19">
        <f>C73*'[1]Uniforme Apoio'!$BM$9+'Resumo Geral apoio imposto cl'!F73*'[1]Uniforme Apoio'!$BM$10+'Resumo Geral apoio imposto cl'!I73*'[1]Uniforme Apoio'!$BM$11+'Resumo Geral apoio imposto cl'!L73*'[1]Uniforme Apoio'!$BM$12+'Resumo Geral apoio imposto cl'!O73*'[1]Uniforme Apoio'!$BM$13+'Resumo Geral apoio imposto cl'!R73*'[1]Uniforme Apoio'!$BM$14+'Resumo Geral apoio imposto cl'!U73*'[1]Uniforme Apoio'!$BM$15+'Resumo Geral apoio imposto cl'!X73*'[1]Uniforme Apoio'!$BM$17+AA73*'[1]Uniforme Apoio'!$BM$16+'Resumo Geral apoio imposto cl'!AD73*'[1]Uniforme Apoio'!$BM$18+'Resumo Geral apoio imposto cl'!AG73*'[1]Uniforme Apoio'!$BM$19+'Resumo Geral apoio imposto cl'!AJ73*'[1]Uniforme Apoio'!$BM$20+'Resumo Geral apoio imposto cl'!AM73*'[1]Uniforme Apoio'!$BM$21+'Resumo Geral apoio imposto cl'!AP73*'[1]Uniforme Apoio'!$BM$22+'Resumo Geral apoio imposto cl'!AS73*'[1]Uniforme Apoio'!$BM$23+'Resumo Geral apoio imposto cl'!AV73*'[1]Uniforme Apoio'!$BM$24+'Resumo Geral apoio imposto cl'!AY73*'[1]Uniforme Apoio'!$BM$25+'Resumo Geral apoio imposto cl'!BB73*'[1]Uniforme Apoio'!$BM$26+BE73*'[1]Uniforme Apoio'!$BM$27+'Resumo Geral apoio imposto cl'!BH73*'[1]Uniforme Apoio'!$BM$28+'Resumo Geral apoio imposto cl'!BK73*'[1]Uniforme Apoio'!$BM$29+'Resumo Geral apoio imposto cl'!BN73*'[1]Uniforme Apoio'!$BM$30+'Resumo Geral apoio imposto cl'!BQ73*'[1]Uniforme Apoio'!$BM$30+'Resumo Geral apoio imposto cl'!BT73*'[1]Uniforme Apoio'!$BM$30+'Resumo Geral apoio imposto cl'!BW73*'[1]Uniforme Apoio'!$BM$31+'Resumo Geral apoio imposto cl'!BZ73*'[1]Uniforme Apoio'!$BM$31+'Resumo Geral apoio imposto cl'!CC73*'[1]Uniforme Apoio'!$BM$32+'Resumo Geral apoio imposto cl'!CF73*'[1]Uniforme Apoio'!$BM$33+'Resumo Geral apoio imposto cl'!CI73*'[1]Uniforme Apoio'!$BM$34+'Resumo Geral apoio imposto cl'!CL73*'[1]Uniforme Apoio'!$BM$35+'Resumo Geral apoio imposto cl'!CO73*'[1]Uniforme Apoio'!$BM$36+'Resumo Geral apoio imposto cl'!CR73*'[1]Uniforme Apoio'!$BM$37+'Resumo Geral apoio imposto cl'!CU73*'[1]Uniforme Apoio'!$BM$38+'Resumo Geral apoio imposto cl'!CX73*'[1]Uniforme Apoio'!$BM$39+'Resumo Geral apoio imposto cl'!DA73*'[1]Uniforme Apoio'!$BM$40</f>
        <v>35.9</v>
      </c>
      <c r="DY73" s="19"/>
      <c r="DZ73" s="19">
        <f>AP73*'[1]Equipamentos Jardinagem'!$H$7</f>
        <v>0</v>
      </c>
      <c r="EA73" s="19"/>
      <c r="EB73" s="19">
        <f t="shared" si="103"/>
        <v>35.9</v>
      </c>
      <c r="EC73" s="19">
        <f t="shared" si="104"/>
        <v>436.16400000000004</v>
      </c>
      <c r="ED73" s="19">
        <f t="shared" si="19"/>
        <v>32.712299999999999</v>
      </c>
      <c r="EE73" s="19">
        <f t="shared" si="20"/>
        <v>21.808200000000003</v>
      </c>
      <c r="EF73" s="19">
        <f t="shared" si="21"/>
        <v>4.3616400000000004</v>
      </c>
      <c r="EG73" s="19">
        <f t="shared" si="22"/>
        <v>54.520500000000006</v>
      </c>
      <c r="EH73" s="19">
        <f t="shared" si="23"/>
        <v>174.46560000000002</v>
      </c>
      <c r="EI73" s="19">
        <f t="shared" si="24"/>
        <v>65.424599999999998</v>
      </c>
      <c r="EJ73" s="19">
        <f t="shared" si="25"/>
        <v>13.084920000000002</v>
      </c>
      <c r="EK73" s="19">
        <f t="shared" si="105"/>
        <v>802.54176000000007</v>
      </c>
      <c r="EL73" s="19">
        <f t="shared" si="106"/>
        <v>181.662306</v>
      </c>
      <c r="EM73" s="19">
        <f t="shared" si="107"/>
        <v>60.626795999999999</v>
      </c>
      <c r="EN73" s="19">
        <f t="shared" si="108"/>
        <v>89.195537999999999</v>
      </c>
      <c r="EO73" s="19">
        <f t="shared" si="109"/>
        <v>331.48464000000001</v>
      </c>
      <c r="EP73" s="19">
        <f t="shared" si="110"/>
        <v>2.8350659999999999</v>
      </c>
      <c r="EQ73" s="19">
        <f t="shared" si="111"/>
        <v>1.0904100000000001</v>
      </c>
      <c r="ER73" s="19">
        <f t="shared" si="112"/>
        <v>3.9254759999999997</v>
      </c>
      <c r="ES73" s="19">
        <f t="shared" si="113"/>
        <v>16.35615</v>
      </c>
      <c r="ET73" s="19">
        <f t="shared" si="114"/>
        <v>1.308492</v>
      </c>
      <c r="EU73" s="19">
        <f t="shared" si="115"/>
        <v>0.65424599999999999</v>
      </c>
      <c r="EV73" s="19">
        <f t="shared" si="116"/>
        <v>7.6328700000000005</v>
      </c>
      <c r="EW73" s="19">
        <f t="shared" si="117"/>
        <v>2.8350659999999999</v>
      </c>
      <c r="EX73" s="19">
        <f t="shared" si="118"/>
        <v>93.775260000000003</v>
      </c>
      <c r="EY73" s="19">
        <f t="shared" si="119"/>
        <v>3.7073939999999999</v>
      </c>
      <c r="EZ73" s="19">
        <f t="shared" si="120"/>
        <v>126.26947799999999</v>
      </c>
      <c r="FA73" s="19">
        <f t="shared" si="121"/>
        <v>181.662306</v>
      </c>
      <c r="FB73" s="19">
        <f t="shared" si="122"/>
        <v>30.313397999999999</v>
      </c>
      <c r="FC73" s="19">
        <f t="shared" si="123"/>
        <v>18.318888000000001</v>
      </c>
      <c r="FD73" s="19">
        <f t="shared" si="124"/>
        <v>7.1967060000000007</v>
      </c>
      <c r="FE73" s="19">
        <f t="shared" si="125"/>
        <v>0</v>
      </c>
      <c r="FF73" s="19">
        <f t="shared" si="126"/>
        <v>87.450881999999993</v>
      </c>
      <c r="FG73" s="19">
        <f t="shared" si="127"/>
        <v>324.94218000000001</v>
      </c>
      <c r="FH73" s="19">
        <f t="shared" si="93"/>
        <v>1589.163534</v>
      </c>
      <c r="FI73" s="19">
        <f t="shared" si="94"/>
        <v>4103.653534</v>
      </c>
      <c r="FJ73" s="19">
        <f t="shared" si="128"/>
        <v>206.27</v>
      </c>
      <c r="FK73" s="144">
        <f t="shared" si="95"/>
        <v>3</v>
      </c>
      <c r="FL73" s="144">
        <f t="shared" si="130"/>
        <v>12.25</v>
      </c>
      <c r="FM73" s="20">
        <f t="shared" si="131"/>
        <v>3.4188034188034218</v>
      </c>
      <c r="FN73" s="19">
        <f t="shared" si="132"/>
        <v>152.33106099145314</v>
      </c>
      <c r="FO73" s="20">
        <f t="shared" si="31"/>
        <v>8.6609686609686669</v>
      </c>
      <c r="FP73" s="19">
        <f t="shared" si="133"/>
        <v>385.90535451168125</v>
      </c>
      <c r="FQ73" s="20">
        <f t="shared" si="32"/>
        <v>1.8803418803418819</v>
      </c>
      <c r="FR73" s="19">
        <f t="shared" si="134"/>
        <v>83.78208354529923</v>
      </c>
      <c r="FS73" s="19">
        <f t="shared" si="129"/>
        <v>145.76</v>
      </c>
      <c r="FT73" s="19">
        <f t="shared" si="135"/>
        <v>974.04849904843354</v>
      </c>
      <c r="FU73" s="145">
        <f t="shared" si="136"/>
        <v>5077.7020330484338</v>
      </c>
    </row>
    <row r="74" spans="1:177" ht="15" customHeight="1">
      <c r="A74" s="186" t="str">
        <f>[1]CCT!D81</f>
        <v>Rodoviários de Uberaba + SEAC-MG</v>
      </c>
      <c r="B74" s="147" t="str">
        <f>[1]CCT!C81</f>
        <v>Uberaba</v>
      </c>
      <c r="C74" s="141"/>
      <c r="D74" s="151"/>
      <c r="E74" s="17">
        <f t="shared" si="0"/>
        <v>0</v>
      </c>
      <c r="F74" s="18"/>
      <c r="G74" s="151"/>
      <c r="H74" s="17">
        <f t="shared" si="33"/>
        <v>0</v>
      </c>
      <c r="I74" s="18"/>
      <c r="J74" s="151"/>
      <c r="K74" s="17">
        <f t="shared" si="34"/>
        <v>0</v>
      </c>
      <c r="L74" s="17"/>
      <c r="M74" s="17"/>
      <c r="N74" s="17"/>
      <c r="O74" s="17"/>
      <c r="P74" s="17"/>
      <c r="Q74" s="17"/>
      <c r="R74" s="17"/>
      <c r="S74" s="17"/>
      <c r="T74" s="17"/>
      <c r="U74" s="18"/>
      <c r="V74" s="151"/>
      <c r="W74" s="17">
        <f t="shared" si="1"/>
        <v>0</v>
      </c>
      <c r="X74" s="18"/>
      <c r="Y74" s="151"/>
      <c r="Z74" s="17">
        <f t="shared" si="2"/>
        <v>0</v>
      </c>
      <c r="AA74" s="17"/>
      <c r="AB74" s="17"/>
      <c r="AC74" s="17"/>
      <c r="AD74" s="17"/>
      <c r="AE74" s="17"/>
      <c r="AF74" s="17"/>
      <c r="AG74" s="18"/>
      <c r="AH74" s="17"/>
      <c r="AI74" s="17">
        <f t="shared" si="3"/>
        <v>0</v>
      </c>
      <c r="AJ74" s="17"/>
      <c r="AK74" s="17"/>
      <c r="AL74" s="17"/>
      <c r="AM74" s="18"/>
      <c r="AN74" s="151"/>
      <c r="AO74" s="17">
        <f t="shared" si="4"/>
        <v>0</v>
      </c>
      <c r="AP74" s="17"/>
      <c r="AQ74" s="17"/>
      <c r="AR74" s="17"/>
      <c r="AS74" s="17"/>
      <c r="AT74" s="17"/>
      <c r="AU74" s="17"/>
      <c r="AV74" s="152"/>
      <c r="AW74" s="151"/>
      <c r="AX74" s="17">
        <f t="shared" si="5"/>
        <v>0</v>
      </c>
      <c r="AY74" s="17"/>
      <c r="AZ74" s="17"/>
      <c r="BA74" s="17"/>
      <c r="BB74" s="141">
        <f>[1]CCT!AN81</f>
        <v>4</v>
      </c>
      <c r="BC74" s="17">
        <f>[1]CCT!AM81</f>
        <v>2507.27</v>
      </c>
      <c r="BD74" s="17">
        <f>BB74*BC74</f>
        <v>10029.08</v>
      </c>
      <c r="BE74" s="152"/>
      <c r="BF74" s="151"/>
      <c r="BG74" s="17">
        <f t="shared" si="6"/>
        <v>0</v>
      </c>
      <c r="BH74" s="17"/>
      <c r="BI74" s="17"/>
      <c r="BJ74" s="17"/>
      <c r="BK74" s="17"/>
      <c r="BL74" s="17"/>
      <c r="BM74" s="17"/>
      <c r="BN74" s="18"/>
      <c r="BO74" s="17"/>
      <c r="BP74" s="17">
        <f t="shared" si="7"/>
        <v>0</v>
      </c>
      <c r="BQ74" s="18"/>
      <c r="BR74" s="17"/>
      <c r="BS74" s="17">
        <f t="shared" si="8"/>
        <v>0</v>
      </c>
      <c r="BT74" s="18"/>
      <c r="BU74" s="17"/>
      <c r="BV74" s="17">
        <f t="shared" si="9"/>
        <v>0</v>
      </c>
      <c r="BW74" s="18"/>
      <c r="BX74" s="17"/>
      <c r="BY74" s="17">
        <f t="shared" si="10"/>
        <v>0</v>
      </c>
      <c r="BZ74" s="153"/>
      <c r="CA74" s="151"/>
      <c r="CB74" s="17">
        <f t="shared" ref="CB74:CB80" si="137">BZ74*CA74</f>
        <v>0</v>
      </c>
      <c r="CC74" s="17"/>
      <c r="CD74" s="17"/>
      <c r="CE74" s="17"/>
      <c r="CF74" s="152"/>
      <c r="CG74" s="151"/>
      <c r="CH74" s="17">
        <f t="shared" si="12"/>
        <v>0</v>
      </c>
      <c r="CI74" s="17"/>
      <c r="CJ74" s="17"/>
      <c r="CK74" s="17"/>
      <c r="CL74" s="152"/>
      <c r="CM74" s="151"/>
      <c r="CN74" s="17">
        <f t="shared" si="13"/>
        <v>0</v>
      </c>
      <c r="CO74" s="17"/>
      <c r="CP74" s="17"/>
      <c r="CQ74" s="17"/>
      <c r="CR74" s="17"/>
      <c r="CS74" s="17"/>
      <c r="CT74" s="17">
        <f t="shared" si="77"/>
        <v>0</v>
      </c>
      <c r="CU74" s="17"/>
      <c r="CV74" s="17"/>
      <c r="CW74" s="17"/>
      <c r="CX74" s="17"/>
      <c r="CY74" s="17"/>
      <c r="CZ74" s="17"/>
      <c r="DA74" s="152"/>
      <c r="DB74" s="151"/>
      <c r="DC74" s="17">
        <f t="shared" si="14"/>
        <v>0</v>
      </c>
      <c r="DD74" s="143">
        <f t="shared" si="96"/>
        <v>4</v>
      </c>
      <c r="DE74" s="19">
        <f t="shared" si="97"/>
        <v>10029.08</v>
      </c>
      <c r="DF74" s="19"/>
      <c r="DG74" s="19"/>
      <c r="DH74" s="19">
        <f t="shared" si="89"/>
        <v>0</v>
      </c>
      <c r="DI74" s="19"/>
      <c r="DJ74" s="19">
        <f t="shared" si="98"/>
        <v>0</v>
      </c>
      <c r="DK74" s="19">
        <f t="shared" si="99"/>
        <v>0</v>
      </c>
      <c r="DL74" s="19"/>
      <c r="DM74" s="19">
        <f t="shared" si="100"/>
        <v>10029.08</v>
      </c>
      <c r="DN74" s="19"/>
      <c r="DO74" s="19">
        <f t="shared" si="87"/>
        <v>1116</v>
      </c>
      <c r="DP74" s="19">
        <f t="shared" si="90"/>
        <v>0</v>
      </c>
      <c r="DQ74" s="19"/>
      <c r="DR74" s="19">
        <f t="shared" si="101"/>
        <v>12.48</v>
      </c>
      <c r="DS74" s="19">
        <f>VLOOKUP('Resumo Geral apoio imposto cl'!A74,PARAMETROAPOIO,2,FALSE)*DD74</f>
        <v>0</v>
      </c>
      <c r="DT74" s="19">
        <f t="shared" si="91"/>
        <v>0</v>
      </c>
      <c r="DU74" s="19">
        <f t="shared" si="92"/>
        <v>0</v>
      </c>
      <c r="DV74" s="19">
        <f>BB74*[1]Parâmetro!$E$147</f>
        <v>989.68</v>
      </c>
      <c r="DW74" s="19">
        <f t="shared" si="102"/>
        <v>2118.16</v>
      </c>
      <c r="DX74" s="19">
        <f>C74*'[1]Uniforme Apoio'!$BM$9+'Resumo Geral apoio imposto cl'!F74*'[1]Uniforme Apoio'!$BM$10+'Resumo Geral apoio imposto cl'!I74*'[1]Uniforme Apoio'!$BM$11+'Resumo Geral apoio imposto cl'!L74*'[1]Uniforme Apoio'!$BM$12+'Resumo Geral apoio imposto cl'!O74*'[1]Uniforme Apoio'!$BM$13+'Resumo Geral apoio imposto cl'!R74*'[1]Uniforme Apoio'!$BM$14+'Resumo Geral apoio imposto cl'!U74*'[1]Uniforme Apoio'!$BM$15+'Resumo Geral apoio imposto cl'!X74*'[1]Uniforme Apoio'!$BM$17+AA74*'[1]Uniforme Apoio'!$BM$16+'Resumo Geral apoio imposto cl'!AD74*'[1]Uniforme Apoio'!$BM$18+'Resumo Geral apoio imposto cl'!AG74*'[1]Uniforme Apoio'!$BM$19+'Resumo Geral apoio imposto cl'!AJ74*'[1]Uniforme Apoio'!$BM$20+'Resumo Geral apoio imposto cl'!AM74*'[1]Uniforme Apoio'!$BM$21+'Resumo Geral apoio imposto cl'!AP74*'[1]Uniforme Apoio'!$BM$22+'Resumo Geral apoio imposto cl'!AS74*'[1]Uniforme Apoio'!$BM$23+'Resumo Geral apoio imposto cl'!AV74*'[1]Uniforme Apoio'!$BM$24+'Resumo Geral apoio imposto cl'!AY74*'[1]Uniforme Apoio'!$BM$25+'Resumo Geral apoio imposto cl'!BB74*'[1]Uniforme Apoio'!$BM$26+BE74*'[1]Uniforme Apoio'!$BM$27+'Resumo Geral apoio imposto cl'!BH74*'[1]Uniforme Apoio'!$BM$28+'Resumo Geral apoio imposto cl'!BK74*'[1]Uniforme Apoio'!$BM$29+'Resumo Geral apoio imposto cl'!BN74*'[1]Uniforme Apoio'!$BM$30+'Resumo Geral apoio imposto cl'!BQ74*'[1]Uniforme Apoio'!$BM$30+'Resumo Geral apoio imposto cl'!BT74*'[1]Uniforme Apoio'!$BM$30+'Resumo Geral apoio imposto cl'!BW74*'[1]Uniforme Apoio'!$BM$31+'Resumo Geral apoio imposto cl'!BZ74*'[1]Uniforme Apoio'!$BM$31+'Resumo Geral apoio imposto cl'!CC74*'[1]Uniforme Apoio'!$BM$32+'Resumo Geral apoio imposto cl'!CF74*'[1]Uniforme Apoio'!$BM$33+'Resumo Geral apoio imposto cl'!CI74*'[1]Uniforme Apoio'!$BM$34+'Resumo Geral apoio imposto cl'!CL74*'[1]Uniforme Apoio'!$BM$35+'Resumo Geral apoio imposto cl'!CO74*'[1]Uniforme Apoio'!$BM$36+'Resumo Geral apoio imposto cl'!CR74*'[1]Uniforme Apoio'!$BM$37+'Resumo Geral apoio imposto cl'!CU74*'[1]Uniforme Apoio'!$BM$38+'Resumo Geral apoio imposto cl'!CX74*'[1]Uniforme Apoio'!$BM$39+'Resumo Geral apoio imposto cl'!DA74*'[1]Uniforme Apoio'!$BM$40</f>
        <v>412.72</v>
      </c>
      <c r="DY74" s="19"/>
      <c r="DZ74" s="19">
        <f>AP74*'[1]Equipamentos Jardinagem'!$H$7</f>
        <v>0</v>
      </c>
      <c r="EA74" s="19"/>
      <c r="EB74" s="19">
        <f t="shared" si="103"/>
        <v>412.72</v>
      </c>
      <c r="EC74" s="19">
        <f t="shared" si="104"/>
        <v>2005.816</v>
      </c>
      <c r="ED74" s="19">
        <f t="shared" si="19"/>
        <v>150.43619999999999</v>
      </c>
      <c r="EE74" s="19">
        <f t="shared" si="20"/>
        <v>100.2908</v>
      </c>
      <c r="EF74" s="19">
        <f t="shared" si="21"/>
        <v>20.058160000000001</v>
      </c>
      <c r="EG74" s="19">
        <f t="shared" si="22"/>
        <v>250.727</v>
      </c>
      <c r="EH74" s="19">
        <f t="shared" si="23"/>
        <v>802.32640000000004</v>
      </c>
      <c r="EI74" s="19">
        <f t="shared" si="24"/>
        <v>300.87239999999997</v>
      </c>
      <c r="EJ74" s="19">
        <f t="shared" si="25"/>
        <v>60.174480000000003</v>
      </c>
      <c r="EK74" s="19">
        <f t="shared" si="105"/>
        <v>3690.7014400000003</v>
      </c>
      <c r="EL74" s="19">
        <f t="shared" si="106"/>
        <v>835.42236400000002</v>
      </c>
      <c r="EM74" s="19">
        <f t="shared" si="107"/>
        <v>278.808424</v>
      </c>
      <c r="EN74" s="19">
        <f t="shared" si="108"/>
        <v>410.18937199999999</v>
      </c>
      <c r="EO74" s="19">
        <f t="shared" si="109"/>
        <v>1524.4201600000001</v>
      </c>
      <c r="EP74" s="19">
        <f t="shared" si="110"/>
        <v>13.037804</v>
      </c>
      <c r="EQ74" s="19">
        <f t="shared" si="111"/>
        <v>5.0145400000000002</v>
      </c>
      <c r="ER74" s="19">
        <f t="shared" si="112"/>
        <v>18.052343999999998</v>
      </c>
      <c r="ES74" s="19">
        <f t="shared" si="113"/>
        <v>75.218099999999993</v>
      </c>
      <c r="ET74" s="19">
        <f t="shared" si="114"/>
        <v>6.017447999999999</v>
      </c>
      <c r="EU74" s="19">
        <f t="shared" si="115"/>
        <v>3.0087239999999995</v>
      </c>
      <c r="EV74" s="19">
        <f t="shared" si="116"/>
        <v>35.101779999999998</v>
      </c>
      <c r="EW74" s="19">
        <f t="shared" si="117"/>
        <v>13.037804</v>
      </c>
      <c r="EX74" s="19">
        <f t="shared" si="118"/>
        <v>431.25043999999997</v>
      </c>
      <c r="EY74" s="19">
        <f t="shared" si="119"/>
        <v>17.049436</v>
      </c>
      <c r="EZ74" s="19">
        <f t="shared" si="120"/>
        <v>580.68373199999996</v>
      </c>
      <c r="FA74" s="19">
        <f t="shared" si="121"/>
        <v>835.42236400000002</v>
      </c>
      <c r="FB74" s="19">
        <f t="shared" si="122"/>
        <v>139.404212</v>
      </c>
      <c r="FC74" s="19">
        <f t="shared" si="123"/>
        <v>84.244271999999995</v>
      </c>
      <c r="FD74" s="19">
        <f t="shared" si="124"/>
        <v>33.095964000000002</v>
      </c>
      <c r="FE74" s="19">
        <f t="shared" si="125"/>
        <v>0</v>
      </c>
      <c r="FF74" s="19">
        <f t="shared" si="126"/>
        <v>402.16610799999995</v>
      </c>
      <c r="FG74" s="19">
        <f t="shared" si="127"/>
        <v>1494.3329200000001</v>
      </c>
      <c r="FH74" s="19">
        <f t="shared" si="93"/>
        <v>7308.1905959999995</v>
      </c>
      <c r="FI74" s="19">
        <f t="shared" si="94"/>
        <v>19868.150595999999</v>
      </c>
      <c r="FJ74" s="19">
        <f t="shared" si="128"/>
        <v>825.08</v>
      </c>
      <c r="FK74" s="144">
        <f t="shared" si="95"/>
        <v>3</v>
      </c>
      <c r="FL74" s="144">
        <f t="shared" si="130"/>
        <v>12.25</v>
      </c>
      <c r="FM74" s="20">
        <f t="shared" si="131"/>
        <v>3.4188034188034218</v>
      </c>
      <c r="FN74" s="19">
        <f t="shared" si="132"/>
        <v>727.39386652991527</v>
      </c>
      <c r="FO74" s="20">
        <f t="shared" si="31"/>
        <v>8.6609686609686669</v>
      </c>
      <c r="FP74" s="19">
        <f t="shared" si="133"/>
        <v>1842.7311285424516</v>
      </c>
      <c r="FQ74" s="20">
        <f t="shared" si="32"/>
        <v>1.8803418803418819</v>
      </c>
      <c r="FR74" s="19">
        <f t="shared" si="134"/>
        <v>400.06662659145337</v>
      </c>
      <c r="FS74" s="19">
        <f t="shared" si="129"/>
        <v>583.04</v>
      </c>
      <c r="FT74" s="19">
        <f t="shared" si="135"/>
        <v>4378.31162166382</v>
      </c>
      <c r="FU74" s="145">
        <f t="shared" si="136"/>
        <v>24246.462217663819</v>
      </c>
    </row>
    <row r="75" spans="1:177" ht="15" customHeight="1">
      <c r="A75" s="149" t="str">
        <f>[1]CCT!D82</f>
        <v>Uberlândia</v>
      </c>
      <c r="B75" s="150" t="str">
        <f>[1]CCT!C82</f>
        <v>Uberlândia</v>
      </c>
      <c r="C75" s="141"/>
      <c r="D75" s="151"/>
      <c r="E75" s="17"/>
      <c r="F75" s="18"/>
      <c r="G75" s="151"/>
      <c r="H75" s="17"/>
      <c r="I75" s="18"/>
      <c r="J75" s="151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8"/>
      <c r="V75" s="151"/>
      <c r="W75" s="17"/>
      <c r="X75" s="18"/>
      <c r="Y75" s="151"/>
      <c r="Z75" s="17"/>
      <c r="AA75" s="17"/>
      <c r="AB75" s="17"/>
      <c r="AC75" s="17"/>
      <c r="AD75" s="17"/>
      <c r="AE75" s="17"/>
      <c r="AF75" s="17"/>
      <c r="AG75" s="18"/>
      <c r="AH75" s="17"/>
      <c r="AI75" s="17"/>
      <c r="AJ75" s="17"/>
      <c r="AK75" s="17"/>
      <c r="AL75" s="17"/>
      <c r="AM75" s="18"/>
      <c r="AN75" s="151"/>
      <c r="AO75" s="17"/>
      <c r="AP75" s="17"/>
      <c r="AQ75" s="17"/>
      <c r="AR75" s="17"/>
      <c r="AS75" s="17"/>
      <c r="AT75" s="17"/>
      <c r="AU75" s="17"/>
      <c r="AV75" s="152"/>
      <c r="AW75" s="151"/>
      <c r="AX75" s="17"/>
      <c r="AY75" s="17"/>
      <c r="AZ75" s="17"/>
      <c r="BA75" s="17"/>
      <c r="BB75" s="141"/>
      <c r="BC75" s="17"/>
      <c r="BD75" s="17">
        <f>BB75*BC75</f>
        <v>0</v>
      </c>
      <c r="BE75" s="152"/>
      <c r="BF75" s="151"/>
      <c r="BG75" s="17"/>
      <c r="BH75" s="17"/>
      <c r="BI75" s="17"/>
      <c r="BJ75" s="17"/>
      <c r="BK75" s="17"/>
      <c r="BL75" s="17"/>
      <c r="BM75" s="17"/>
      <c r="BN75" s="18">
        <f>[1]CCT!AV82</f>
        <v>2</v>
      </c>
      <c r="BO75" s="17">
        <f>[1]CCT!AU82</f>
        <v>1134.79</v>
      </c>
      <c r="BP75" s="17">
        <f t="shared" si="7"/>
        <v>2269.58</v>
      </c>
      <c r="BQ75" s="18"/>
      <c r="BR75" s="17"/>
      <c r="BS75" s="17"/>
      <c r="BT75" s="18"/>
      <c r="BU75" s="17"/>
      <c r="BV75" s="17"/>
      <c r="BW75" s="18"/>
      <c r="BX75" s="17"/>
      <c r="BY75" s="17"/>
      <c r="BZ75" s="153">
        <f>[1]CCT!BD82</f>
        <v>3</v>
      </c>
      <c r="CA75" s="151">
        <f>[1]CCT!BC82</f>
        <v>1231.31</v>
      </c>
      <c r="CB75" s="17">
        <f t="shared" si="137"/>
        <v>3693.93</v>
      </c>
      <c r="CC75" s="17"/>
      <c r="CD75" s="17"/>
      <c r="CE75" s="17"/>
      <c r="CF75" s="152"/>
      <c r="CG75" s="151"/>
      <c r="CH75" s="17"/>
      <c r="CI75" s="17"/>
      <c r="CJ75" s="17"/>
      <c r="CK75" s="17"/>
      <c r="CL75" s="152"/>
      <c r="CM75" s="151"/>
      <c r="CN75" s="17"/>
      <c r="CO75" s="17"/>
      <c r="CP75" s="17"/>
      <c r="CQ75" s="17"/>
      <c r="CR75" s="17"/>
      <c r="CS75" s="17"/>
      <c r="CT75" s="17">
        <f t="shared" si="77"/>
        <v>0</v>
      </c>
      <c r="CU75" s="17"/>
      <c r="CV75" s="17"/>
      <c r="CW75" s="17"/>
      <c r="CX75" s="17"/>
      <c r="CY75" s="17"/>
      <c r="CZ75" s="17"/>
      <c r="DA75" s="152"/>
      <c r="DB75" s="151"/>
      <c r="DC75" s="17"/>
      <c r="DD75" s="143">
        <f t="shared" si="96"/>
        <v>5</v>
      </c>
      <c r="DE75" s="19">
        <f t="shared" si="97"/>
        <v>5963.51</v>
      </c>
      <c r="DF75" s="19"/>
      <c r="DG75" s="19"/>
      <c r="DH75" s="19">
        <f t="shared" si="89"/>
        <v>0</v>
      </c>
      <c r="DI75" s="19"/>
      <c r="DJ75" s="19">
        <f t="shared" si="98"/>
        <v>206.32545454545453</v>
      </c>
      <c r="DK75" s="19">
        <f t="shared" si="99"/>
        <v>0</v>
      </c>
      <c r="DL75" s="19"/>
      <c r="DM75" s="19">
        <f t="shared" si="100"/>
        <v>6169.8354545454549</v>
      </c>
      <c r="DN75" s="19"/>
      <c r="DO75" s="19">
        <f>(VLOOKUP(A75,PARAMETROAPOIO,6,FALSE))*DD75</f>
        <v>1095.1000000000001</v>
      </c>
      <c r="DP75" s="19">
        <f t="shared" si="90"/>
        <v>262.18939999999998</v>
      </c>
      <c r="DQ75" s="19"/>
      <c r="DR75" s="19">
        <f t="shared" si="101"/>
        <v>15.600000000000001</v>
      </c>
      <c r="DS75" s="19">
        <f>VLOOKUP('Resumo Geral apoio imposto cl'!A75,PARAMETROAPOIO,2,FALSE)*DD75</f>
        <v>97.2</v>
      </c>
      <c r="DT75" s="19">
        <f t="shared" si="91"/>
        <v>0</v>
      </c>
      <c r="DU75" s="19">
        <f t="shared" si="92"/>
        <v>0</v>
      </c>
      <c r="DV75" s="19">
        <f>BB75*[1]Parâmetro!$E$147</f>
        <v>0</v>
      </c>
      <c r="DW75" s="19">
        <f t="shared" si="102"/>
        <v>1470.0894000000001</v>
      </c>
      <c r="DX75" s="19">
        <f>C75*'[1]Uniforme Apoio'!$BM$9+'Resumo Geral apoio imposto cl'!F75*'[1]Uniforme Apoio'!$BM$10+'Resumo Geral apoio imposto cl'!I75*'[1]Uniforme Apoio'!$BM$11+'Resumo Geral apoio imposto cl'!L75*'[1]Uniforme Apoio'!$BM$12+'Resumo Geral apoio imposto cl'!O75*'[1]Uniforme Apoio'!$BM$13+'Resumo Geral apoio imposto cl'!R75*'[1]Uniforme Apoio'!$BM$14+'Resumo Geral apoio imposto cl'!U75*'[1]Uniforme Apoio'!$BM$15+'Resumo Geral apoio imposto cl'!X75*'[1]Uniforme Apoio'!$BM$17+AA75*'[1]Uniforme Apoio'!$BM$16+'Resumo Geral apoio imposto cl'!AD75*'[1]Uniforme Apoio'!$BM$18+'Resumo Geral apoio imposto cl'!AG75*'[1]Uniforme Apoio'!$BM$19+'Resumo Geral apoio imposto cl'!AJ75*'[1]Uniforme Apoio'!$BM$20+'Resumo Geral apoio imposto cl'!AM75*'[1]Uniforme Apoio'!$BM$21+'Resumo Geral apoio imposto cl'!AP75*'[1]Uniforme Apoio'!$BM$22+'Resumo Geral apoio imposto cl'!AS75*'[1]Uniforme Apoio'!$BM$23+'Resumo Geral apoio imposto cl'!AV75*'[1]Uniforme Apoio'!$BM$24+'Resumo Geral apoio imposto cl'!AY75*'[1]Uniforme Apoio'!$BM$25+'Resumo Geral apoio imposto cl'!BB75*'[1]Uniforme Apoio'!$BM$26+BE75*'[1]Uniforme Apoio'!$BM$27+'Resumo Geral apoio imposto cl'!BH75*'[1]Uniforme Apoio'!$BM$28+'Resumo Geral apoio imposto cl'!BK75*'[1]Uniforme Apoio'!$BM$29+'Resumo Geral apoio imposto cl'!BN75*'[1]Uniforme Apoio'!$BM$30+'Resumo Geral apoio imposto cl'!BQ75*'[1]Uniforme Apoio'!$BM$30+'Resumo Geral apoio imposto cl'!BT75*'[1]Uniforme Apoio'!$BM$30+'Resumo Geral apoio imposto cl'!BW75*'[1]Uniforme Apoio'!$BM$31+'Resumo Geral apoio imposto cl'!BZ75*'[1]Uniforme Apoio'!$BM$31+'Resumo Geral apoio imposto cl'!CC75*'[1]Uniforme Apoio'!$BM$32+'Resumo Geral apoio imposto cl'!CF75*'[1]Uniforme Apoio'!$BM$33+'Resumo Geral apoio imposto cl'!CI75*'[1]Uniforme Apoio'!$BM$34+'Resumo Geral apoio imposto cl'!CL75*'[1]Uniforme Apoio'!$BM$35+'Resumo Geral apoio imposto cl'!CO75*'[1]Uniforme Apoio'!$BM$36+'Resumo Geral apoio imposto cl'!CR75*'[1]Uniforme Apoio'!$BM$37+'Resumo Geral apoio imposto cl'!CU75*'[1]Uniforme Apoio'!$BM$38+'Resumo Geral apoio imposto cl'!CX75*'[1]Uniforme Apoio'!$BM$39+'Resumo Geral apoio imposto cl'!DA75*'[1]Uniforme Apoio'!$BM$40</f>
        <v>415.65000000000003</v>
      </c>
      <c r="DY75" s="19"/>
      <c r="DZ75" s="19">
        <f>AP75*'[1]Equipamentos Jardinagem'!$H$7</f>
        <v>0</v>
      </c>
      <c r="EA75" s="19"/>
      <c r="EB75" s="19">
        <f t="shared" si="103"/>
        <v>415.65000000000003</v>
      </c>
      <c r="EC75" s="19">
        <f t="shared" si="104"/>
        <v>1233.967090909091</v>
      </c>
      <c r="ED75" s="19">
        <f t="shared" si="19"/>
        <v>92.547531818181824</v>
      </c>
      <c r="EE75" s="19">
        <f t="shared" si="20"/>
        <v>61.698354545454549</v>
      </c>
      <c r="EF75" s="19">
        <f t="shared" si="21"/>
        <v>12.339670909090911</v>
      </c>
      <c r="EG75" s="19">
        <f t="shared" si="22"/>
        <v>154.24588636363637</v>
      </c>
      <c r="EH75" s="19">
        <f t="shared" si="23"/>
        <v>493.58683636363639</v>
      </c>
      <c r="EI75" s="19">
        <f t="shared" si="24"/>
        <v>185.09506363636365</v>
      </c>
      <c r="EJ75" s="19">
        <f t="shared" si="25"/>
        <v>37.019012727272731</v>
      </c>
      <c r="EK75" s="19">
        <f t="shared" si="105"/>
        <v>2270.4994472727271</v>
      </c>
      <c r="EL75" s="19">
        <f t="shared" si="106"/>
        <v>513.94729336363639</v>
      </c>
      <c r="EM75" s="19">
        <f t="shared" si="107"/>
        <v>171.52142563636363</v>
      </c>
      <c r="EN75" s="19">
        <f t="shared" si="108"/>
        <v>252.34627009090909</v>
      </c>
      <c r="EO75" s="19">
        <f t="shared" si="109"/>
        <v>937.81498909090908</v>
      </c>
      <c r="EP75" s="19">
        <f t="shared" si="110"/>
        <v>8.0207860909090911</v>
      </c>
      <c r="EQ75" s="19">
        <f t="shared" si="111"/>
        <v>3.0849177272727277</v>
      </c>
      <c r="ER75" s="19">
        <f t="shared" si="112"/>
        <v>11.105703818181819</v>
      </c>
      <c r="ES75" s="19">
        <f t="shared" si="113"/>
        <v>46.273765909090912</v>
      </c>
      <c r="ET75" s="19">
        <f t="shared" si="114"/>
        <v>3.7019012727272727</v>
      </c>
      <c r="EU75" s="19">
        <f t="shared" si="115"/>
        <v>1.8509506363636363</v>
      </c>
      <c r="EV75" s="19">
        <f t="shared" si="116"/>
        <v>21.594424090909094</v>
      </c>
      <c r="EW75" s="19">
        <f t="shared" si="117"/>
        <v>8.0207860909090911</v>
      </c>
      <c r="EX75" s="19">
        <f t="shared" si="118"/>
        <v>265.30292454545452</v>
      </c>
      <c r="EY75" s="19">
        <f t="shared" si="119"/>
        <v>10.488720272727273</v>
      </c>
      <c r="EZ75" s="19">
        <f t="shared" si="120"/>
        <v>357.23347281818178</v>
      </c>
      <c r="FA75" s="19">
        <f t="shared" si="121"/>
        <v>513.94729336363639</v>
      </c>
      <c r="FB75" s="19">
        <f t="shared" si="122"/>
        <v>85.760712818181815</v>
      </c>
      <c r="FC75" s="19">
        <f t="shared" si="123"/>
        <v>51.826617818181816</v>
      </c>
      <c r="FD75" s="19">
        <f t="shared" si="124"/>
        <v>20.360457</v>
      </c>
      <c r="FE75" s="19">
        <f t="shared" si="125"/>
        <v>0</v>
      </c>
      <c r="FF75" s="19">
        <f t="shared" si="126"/>
        <v>247.41040172727273</v>
      </c>
      <c r="FG75" s="19">
        <f t="shared" si="127"/>
        <v>919.30548272727276</v>
      </c>
      <c r="FH75" s="19">
        <f t="shared" si="93"/>
        <v>4495.9590957272721</v>
      </c>
      <c r="FI75" s="19">
        <f t="shared" si="94"/>
        <v>12551.533950272726</v>
      </c>
      <c r="FJ75" s="19">
        <f t="shared" si="128"/>
        <v>1031.3500000000001</v>
      </c>
      <c r="FK75" s="144">
        <f t="shared" si="95"/>
        <v>2</v>
      </c>
      <c r="FL75" s="144">
        <f t="shared" si="130"/>
        <v>11.25</v>
      </c>
      <c r="FM75" s="20">
        <f t="shared" si="131"/>
        <v>2.2535211267605644</v>
      </c>
      <c r="FN75" s="19">
        <f t="shared" si="132"/>
        <v>322.51682141459679</v>
      </c>
      <c r="FO75" s="20">
        <f t="shared" si="31"/>
        <v>8.5633802816901436</v>
      </c>
      <c r="FP75" s="19">
        <f t="shared" si="133"/>
        <v>1225.5639213754675</v>
      </c>
      <c r="FQ75" s="20">
        <f t="shared" si="32"/>
        <v>1.8591549295774654</v>
      </c>
      <c r="FR75" s="19">
        <f t="shared" si="134"/>
        <v>266.07637766704232</v>
      </c>
      <c r="FS75" s="19">
        <f t="shared" si="129"/>
        <v>728.8</v>
      </c>
      <c r="FT75" s="19">
        <f t="shared" si="135"/>
        <v>3574.307120457107</v>
      </c>
      <c r="FU75" s="145">
        <f t="shared" si="136"/>
        <v>16125.841070729832</v>
      </c>
    </row>
    <row r="76" spans="1:177" ht="15" customHeight="1">
      <c r="A76" s="146" t="str">
        <f>[1]CCT!D83</f>
        <v>Settaspoc</v>
      </c>
      <c r="B76" s="147" t="str">
        <f>[1]CCT!C83</f>
        <v>Uberlândia</v>
      </c>
      <c r="C76" s="141"/>
      <c r="D76" s="17"/>
      <c r="E76" s="17">
        <f t="shared" si="0"/>
        <v>0</v>
      </c>
      <c r="F76" s="18"/>
      <c r="G76" s="17"/>
      <c r="H76" s="17">
        <f t="shared" si="33"/>
        <v>0</v>
      </c>
      <c r="I76" s="18"/>
      <c r="J76" s="17"/>
      <c r="K76" s="17">
        <f t="shared" si="34"/>
        <v>0</v>
      </c>
      <c r="L76" s="17"/>
      <c r="M76" s="17"/>
      <c r="N76" s="17"/>
      <c r="O76" s="17"/>
      <c r="P76" s="17"/>
      <c r="Q76" s="17"/>
      <c r="R76" s="17"/>
      <c r="S76" s="17"/>
      <c r="T76" s="17"/>
      <c r="U76" s="18"/>
      <c r="V76" s="17"/>
      <c r="W76" s="17">
        <f t="shared" si="1"/>
        <v>0</v>
      </c>
      <c r="X76" s="18"/>
      <c r="Y76" s="17"/>
      <c r="Z76" s="17">
        <f t="shared" si="2"/>
        <v>0</v>
      </c>
      <c r="AA76" s="17"/>
      <c r="AB76" s="17"/>
      <c r="AC76" s="17"/>
      <c r="AD76" s="17"/>
      <c r="AE76" s="17"/>
      <c r="AF76" s="17"/>
      <c r="AG76" s="18"/>
      <c r="AH76" s="17"/>
      <c r="AI76" s="17">
        <f t="shared" si="3"/>
        <v>0</v>
      </c>
      <c r="AJ76" s="17"/>
      <c r="AK76" s="17"/>
      <c r="AL76" s="17"/>
      <c r="AM76" s="18"/>
      <c r="AN76" s="17"/>
      <c r="AO76" s="17">
        <f t="shared" si="4"/>
        <v>0</v>
      </c>
      <c r="AP76" s="17"/>
      <c r="AQ76" s="17"/>
      <c r="AR76" s="17"/>
      <c r="AS76" s="17"/>
      <c r="AT76" s="17"/>
      <c r="AU76" s="17"/>
      <c r="AV76" s="18"/>
      <c r="AW76" s="17"/>
      <c r="AX76" s="17">
        <f t="shared" si="5"/>
        <v>0</v>
      </c>
      <c r="AY76" s="17"/>
      <c r="AZ76" s="17"/>
      <c r="BA76" s="17"/>
      <c r="BB76" s="141"/>
      <c r="BC76" s="17"/>
      <c r="BD76" s="17"/>
      <c r="BE76" s="18"/>
      <c r="BF76" s="17"/>
      <c r="BG76" s="17">
        <f t="shared" si="6"/>
        <v>0</v>
      </c>
      <c r="BH76" s="17"/>
      <c r="BI76" s="17"/>
      <c r="BJ76" s="17"/>
      <c r="BK76" s="17"/>
      <c r="BL76" s="17"/>
      <c r="BM76" s="17"/>
      <c r="BN76" s="18"/>
      <c r="BO76" s="17"/>
      <c r="BP76" s="17">
        <f t="shared" si="7"/>
        <v>0</v>
      </c>
      <c r="BQ76" s="18"/>
      <c r="BR76" s="17"/>
      <c r="BS76" s="17">
        <f t="shared" si="8"/>
        <v>0</v>
      </c>
      <c r="BT76" s="18"/>
      <c r="BU76" s="17"/>
      <c r="BV76" s="17">
        <f t="shared" si="9"/>
        <v>0</v>
      </c>
      <c r="BW76" s="18"/>
      <c r="BX76" s="17"/>
      <c r="BY76" s="17">
        <f t="shared" si="10"/>
        <v>0</v>
      </c>
      <c r="BZ76" s="142"/>
      <c r="CA76" s="17"/>
      <c r="CB76" s="17">
        <f t="shared" si="137"/>
        <v>0</v>
      </c>
      <c r="CC76" s="17"/>
      <c r="CD76" s="17"/>
      <c r="CE76" s="17"/>
      <c r="CF76" s="18"/>
      <c r="CG76" s="17"/>
      <c r="CH76" s="17">
        <f t="shared" si="12"/>
        <v>0</v>
      </c>
      <c r="CI76" s="17"/>
      <c r="CJ76" s="17"/>
      <c r="CK76" s="17"/>
      <c r="CL76" s="18"/>
      <c r="CM76" s="17"/>
      <c r="CN76" s="17">
        <f t="shared" si="13"/>
        <v>0</v>
      </c>
      <c r="CO76" s="17"/>
      <c r="CP76" s="17"/>
      <c r="CQ76" s="17"/>
      <c r="CR76" s="141">
        <f>[1]CCT!BP83</f>
        <v>1</v>
      </c>
      <c r="CS76" s="17">
        <f>[1]CCT!BO83</f>
        <v>2180.8200000000002</v>
      </c>
      <c r="CT76" s="17">
        <f t="shared" si="77"/>
        <v>2180.8200000000002</v>
      </c>
      <c r="CU76" s="17"/>
      <c r="CV76" s="17"/>
      <c r="CW76" s="17"/>
      <c r="CX76" s="17"/>
      <c r="CY76" s="17"/>
      <c r="CZ76" s="17"/>
      <c r="DA76" s="18"/>
      <c r="DB76" s="17"/>
      <c r="DC76" s="17">
        <f t="shared" si="14"/>
        <v>0</v>
      </c>
      <c r="DD76" s="143">
        <f t="shared" si="96"/>
        <v>1</v>
      </c>
      <c r="DE76" s="19">
        <f t="shared" si="97"/>
        <v>2180.8200000000002</v>
      </c>
      <c r="DF76" s="19"/>
      <c r="DG76" s="19"/>
      <c r="DH76" s="19">
        <f t="shared" si="89"/>
        <v>0</v>
      </c>
      <c r="DI76" s="19"/>
      <c r="DJ76" s="19">
        <f t="shared" si="98"/>
        <v>0</v>
      </c>
      <c r="DK76" s="19">
        <f t="shared" si="99"/>
        <v>0</v>
      </c>
      <c r="DL76" s="19"/>
      <c r="DM76" s="19">
        <f t="shared" si="100"/>
        <v>2180.8200000000002</v>
      </c>
      <c r="DN76" s="19"/>
      <c r="DO76" s="19">
        <f t="shared" ref="DO76:DO86" si="138">(VLOOKUP(A76,PARAMETROAPOIO,6,FALSE)*20-1)*DD76</f>
        <v>279</v>
      </c>
      <c r="DP76" s="19">
        <f t="shared" si="90"/>
        <v>0</v>
      </c>
      <c r="DQ76" s="19"/>
      <c r="DR76" s="19">
        <f t="shared" si="101"/>
        <v>3.12</v>
      </c>
      <c r="DS76" s="19">
        <f>VLOOKUP('Resumo Geral apoio imposto cl'!A76,PARAMETROAPOIO,2,FALSE)*DD76</f>
        <v>15.65</v>
      </c>
      <c r="DT76" s="19">
        <f t="shared" si="91"/>
        <v>0</v>
      </c>
      <c r="DU76" s="19">
        <f t="shared" si="92"/>
        <v>0</v>
      </c>
      <c r="DV76" s="19">
        <f>BB76*[1]Parâmetro!$E$147</f>
        <v>0</v>
      </c>
      <c r="DW76" s="19">
        <f t="shared" si="102"/>
        <v>297.77</v>
      </c>
      <c r="DX76" s="19">
        <f>C76*'[1]Uniforme Apoio'!$BM$9+'Resumo Geral apoio imposto cl'!F76*'[1]Uniforme Apoio'!$BM$10+'Resumo Geral apoio imposto cl'!I76*'[1]Uniforme Apoio'!$BM$11+'Resumo Geral apoio imposto cl'!L76*'[1]Uniforme Apoio'!$BM$12+'Resumo Geral apoio imposto cl'!O76*'[1]Uniforme Apoio'!$BM$13+'Resumo Geral apoio imposto cl'!R76*'[1]Uniforme Apoio'!$BM$14+'Resumo Geral apoio imposto cl'!U76*'[1]Uniforme Apoio'!$BM$15+'Resumo Geral apoio imposto cl'!X76*'[1]Uniforme Apoio'!$BM$17+AA76*'[1]Uniforme Apoio'!$BM$16+'Resumo Geral apoio imposto cl'!AD76*'[1]Uniforme Apoio'!$BM$18+'Resumo Geral apoio imposto cl'!AG76*'[1]Uniforme Apoio'!$BM$19+'Resumo Geral apoio imposto cl'!AJ76*'[1]Uniforme Apoio'!$BM$20+'Resumo Geral apoio imposto cl'!AM76*'[1]Uniforme Apoio'!$BM$21+'Resumo Geral apoio imposto cl'!AP76*'[1]Uniforme Apoio'!$BM$22+'Resumo Geral apoio imposto cl'!AS76*'[1]Uniforme Apoio'!$BM$23+'Resumo Geral apoio imposto cl'!AV76*'[1]Uniforme Apoio'!$BM$24+'Resumo Geral apoio imposto cl'!AY76*'[1]Uniforme Apoio'!$BM$25+'Resumo Geral apoio imposto cl'!BB76*'[1]Uniforme Apoio'!$BM$26+BE76*'[1]Uniforme Apoio'!$BM$27+'Resumo Geral apoio imposto cl'!BH76*'[1]Uniforme Apoio'!$BM$28+'Resumo Geral apoio imposto cl'!BK76*'[1]Uniforme Apoio'!$BM$29+'Resumo Geral apoio imposto cl'!BN76*'[1]Uniforme Apoio'!$BM$30+'Resumo Geral apoio imposto cl'!BQ76*'[1]Uniforme Apoio'!$BM$30+'Resumo Geral apoio imposto cl'!BT76*'[1]Uniforme Apoio'!$BM$30+'Resumo Geral apoio imposto cl'!BW76*'[1]Uniforme Apoio'!$BM$31+'Resumo Geral apoio imposto cl'!BZ76*'[1]Uniforme Apoio'!$BM$31+'Resumo Geral apoio imposto cl'!CC76*'[1]Uniforme Apoio'!$BM$32+'Resumo Geral apoio imposto cl'!CF76*'[1]Uniforme Apoio'!$BM$33+'Resumo Geral apoio imposto cl'!CI76*'[1]Uniforme Apoio'!$BM$34+'Resumo Geral apoio imposto cl'!CL76*'[1]Uniforme Apoio'!$BM$35+'Resumo Geral apoio imposto cl'!CO76*'[1]Uniforme Apoio'!$BM$36+'Resumo Geral apoio imposto cl'!CR76*'[1]Uniforme Apoio'!$BM$37+'Resumo Geral apoio imposto cl'!CU76*'[1]Uniforme Apoio'!$BM$38+'Resumo Geral apoio imposto cl'!CX76*'[1]Uniforme Apoio'!$BM$39+'Resumo Geral apoio imposto cl'!DA76*'[1]Uniforme Apoio'!$BM$40</f>
        <v>35.9</v>
      </c>
      <c r="DY76" s="19"/>
      <c r="DZ76" s="19">
        <f>AP76*'[1]Equipamentos Jardinagem'!$H$7</f>
        <v>0</v>
      </c>
      <c r="EA76" s="19"/>
      <c r="EB76" s="19">
        <f t="shared" si="103"/>
        <v>35.9</v>
      </c>
      <c r="EC76" s="19">
        <f t="shared" si="104"/>
        <v>436.16400000000004</v>
      </c>
      <c r="ED76" s="19">
        <f t="shared" si="19"/>
        <v>32.712299999999999</v>
      </c>
      <c r="EE76" s="19">
        <f t="shared" si="20"/>
        <v>21.808200000000003</v>
      </c>
      <c r="EF76" s="19">
        <f t="shared" si="21"/>
        <v>4.3616400000000004</v>
      </c>
      <c r="EG76" s="19">
        <f t="shared" si="22"/>
        <v>54.520500000000006</v>
      </c>
      <c r="EH76" s="19">
        <f t="shared" si="23"/>
        <v>174.46560000000002</v>
      </c>
      <c r="EI76" s="19">
        <f t="shared" si="24"/>
        <v>65.424599999999998</v>
      </c>
      <c r="EJ76" s="19">
        <f t="shared" si="25"/>
        <v>13.084920000000002</v>
      </c>
      <c r="EK76" s="19">
        <f t="shared" si="105"/>
        <v>802.54176000000007</v>
      </c>
      <c r="EL76" s="19">
        <f t="shared" si="106"/>
        <v>181.662306</v>
      </c>
      <c r="EM76" s="19">
        <f t="shared" si="107"/>
        <v>60.626795999999999</v>
      </c>
      <c r="EN76" s="19">
        <f t="shared" si="108"/>
        <v>89.195537999999999</v>
      </c>
      <c r="EO76" s="19">
        <f t="shared" si="109"/>
        <v>331.48464000000001</v>
      </c>
      <c r="EP76" s="19">
        <f t="shared" si="110"/>
        <v>2.8350659999999999</v>
      </c>
      <c r="EQ76" s="19">
        <f t="shared" si="111"/>
        <v>1.0904100000000001</v>
      </c>
      <c r="ER76" s="19">
        <f t="shared" si="112"/>
        <v>3.9254759999999997</v>
      </c>
      <c r="ES76" s="19">
        <f t="shared" si="113"/>
        <v>16.35615</v>
      </c>
      <c r="ET76" s="19">
        <f t="shared" si="114"/>
        <v>1.308492</v>
      </c>
      <c r="EU76" s="19">
        <f t="shared" si="115"/>
        <v>0.65424599999999999</v>
      </c>
      <c r="EV76" s="19">
        <f t="shared" si="116"/>
        <v>7.6328700000000005</v>
      </c>
      <c r="EW76" s="19">
        <f t="shared" si="117"/>
        <v>2.8350659999999999</v>
      </c>
      <c r="EX76" s="19">
        <f t="shared" si="118"/>
        <v>93.775260000000003</v>
      </c>
      <c r="EY76" s="19">
        <f t="shared" si="119"/>
        <v>3.7073939999999999</v>
      </c>
      <c r="EZ76" s="19">
        <f t="shared" si="120"/>
        <v>126.26947799999999</v>
      </c>
      <c r="FA76" s="19">
        <f t="shared" si="121"/>
        <v>181.662306</v>
      </c>
      <c r="FB76" s="19">
        <f t="shared" si="122"/>
        <v>30.313397999999999</v>
      </c>
      <c r="FC76" s="19">
        <f t="shared" si="123"/>
        <v>18.318888000000001</v>
      </c>
      <c r="FD76" s="19">
        <f t="shared" si="124"/>
        <v>7.1967060000000007</v>
      </c>
      <c r="FE76" s="19">
        <f t="shared" si="125"/>
        <v>0</v>
      </c>
      <c r="FF76" s="19">
        <f t="shared" si="126"/>
        <v>87.450881999999993</v>
      </c>
      <c r="FG76" s="19">
        <f t="shared" si="127"/>
        <v>324.94218000000001</v>
      </c>
      <c r="FH76" s="19">
        <f t="shared" si="93"/>
        <v>1589.163534</v>
      </c>
      <c r="FI76" s="19">
        <f t="shared" si="94"/>
        <v>4103.653534</v>
      </c>
      <c r="FJ76" s="19">
        <f t="shared" si="128"/>
        <v>206.27</v>
      </c>
      <c r="FK76" s="144">
        <f t="shared" si="95"/>
        <v>2</v>
      </c>
      <c r="FL76" s="144">
        <f t="shared" si="130"/>
        <v>11.25</v>
      </c>
      <c r="FM76" s="20">
        <f t="shared" si="131"/>
        <v>2.2535211267605644</v>
      </c>
      <c r="FN76" s="19">
        <f t="shared" si="132"/>
        <v>100.40976978028175</v>
      </c>
      <c r="FO76" s="20">
        <f t="shared" si="31"/>
        <v>8.5633802816901436</v>
      </c>
      <c r="FP76" s="19">
        <f t="shared" si="133"/>
        <v>381.5571251650706</v>
      </c>
      <c r="FQ76" s="20">
        <f t="shared" si="32"/>
        <v>1.8591549295774654</v>
      </c>
      <c r="FR76" s="19">
        <f t="shared" si="134"/>
        <v>82.838060068732432</v>
      </c>
      <c r="FS76" s="19">
        <f t="shared" si="129"/>
        <v>145.76</v>
      </c>
      <c r="FT76" s="19">
        <f t="shared" si="135"/>
        <v>916.8349550140847</v>
      </c>
      <c r="FU76" s="145">
        <f t="shared" si="136"/>
        <v>5020.4884890140847</v>
      </c>
    </row>
    <row r="77" spans="1:177" ht="15" customHeight="1">
      <c r="A77" s="186" t="str">
        <f>[1]CCT!D84</f>
        <v>Rodoviários de Uberlândia + SEAC-MG</v>
      </c>
      <c r="B77" s="147" t="str">
        <f>[1]CCT!C84</f>
        <v>Uberlândia</v>
      </c>
      <c r="C77" s="141"/>
      <c r="D77" s="17"/>
      <c r="E77" s="17">
        <f t="shared" si="0"/>
        <v>0</v>
      </c>
      <c r="F77" s="18"/>
      <c r="G77" s="17"/>
      <c r="H77" s="17">
        <f t="shared" si="33"/>
        <v>0</v>
      </c>
      <c r="I77" s="18"/>
      <c r="J77" s="17"/>
      <c r="K77" s="17">
        <f t="shared" si="34"/>
        <v>0</v>
      </c>
      <c r="L77" s="17"/>
      <c r="M77" s="17"/>
      <c r="N77" s="17"/>
      <c r="O77" s="17"/>
      <c r="P77" s="17"/>
      <c r="Q77" s="17"/>
      <c r="R77" s="17"/>
      <c r="S77" s="17"/>
      <c r="T77" s="17"/>
      <c r="U77" s="18"/>
      <c r="V77" s="17"/>
      <c r="W77" s="17">
        <f t="shared" si="1"/>
        <v>0</v>
      </c>
      <c r="X77" s="18"/>
      <c r="Y77" s="17"/>
      <c r="Z77" s="17">
        <f t="shared" si="2"/>
        <v>0</v>
      </c>
      <c r="AA77" s="17"/>
      <c r="AB77" s="17"/>
      <c r="AC77" s="17"/>
      <c r="AD77" s="17"/>
      <c r="AE77" s="17"/>
      <c r="AF77" s="17"/>
      <c r="AG77" s="18"/>
      <c r="AH77" s="17"/>
      <c r="AI77" s="17">
        <f t="shared" si="3"/>
        <v>0</v>
      </c>
      <c r="AJ77" s="17"/>
      <c r="AK77" s="17"/>
      <c r="AL77" s="17"/>
      <c r="AM77" s="18"/>
      <c r="AN77" s="17"/>
      <c r="AO77" s="17">
        <f t="shared" si="4"/>
        <v>0</v>
      </c>
      <c r="AP77" s="17"/>
      <c r="AQ77" s="17"/>
      <c r="AR77" s="17"/>
      <c r="AS77" s="17"/>
      <c r="AT77" s="17"/>
      <c r="AU77" s="17"/>
      <c r="AV77" s="18"/>
      <c r="AW77" s="17"/>
      <c r="AX77" s="17">
        <f t="shared" si="5"/>
        <v>0</v>
      </c>
      <c r="AY77" s="17"/>
      <c r="AZ77" s="17"/>
      <c r="BA77" s="17"/>
      <c r="BB77" s="141">
        <f>[1]CCT!AN84</f>
        <v>5</v>
      </c>
      <c r="BC77" s="17">
        <f>[1]CCT!AM84</f>
        <v>2507.27</v>
      </c>
      <c r="BD77" s="17">
        <f>BB77*BC77</f>
        <v>12536.35</v>
      </c>
      <c r="BE77" s="18"/>
      <c r="BF77" s="17"/>
      <c r="BG77" s="17">
        <f t="shared" si="6"/>
        <v>0</v>
      </c>
      <c r="BH77" s="17"/>
      <c r="BI77" s="17"/>
      <c r="BJ77" s="17"/>
      <c r="BK77" s="17"/>
      <c r="BL77" s="17"/>
      <c r="BM77" s="17"/>
      <c r="BN77" s="18"/>
      <c r="BO77" s="17"/>
      <c r="BP77" s="17">
        <f t="shared" si="7"/>
        <v>0</v>
      </c>
      <c r="BQ77" s="18"/>
      <c r="BR77" s="17"/>
      <c r="BS77" s="17">
        <f t="shared" si="8"/>
        <v>0</v>
      </c>
      <c r="BT77" s="18"/>
      <c r="BU77" s="17"/>
      <c r="BV77" s="17">
        <f t="shared" si="9"/>
        <v>0</v>
      </c>
      <c r="BW77" s="18"/>
      <c r="BX77" s="17"/>
      <c r="BY77" s="17">
        <f t="shared" si="10"/>
        <v>0</v>
      </c>
      <c r="BZ77" s="142"/>
      <c r="CA77" s="17"/>
      <c r="CB77" s="17">
        <f t="shared" si="137"/>
        <v>0</v>
      </c>
      <c r="CC77" s="17"/>
      <c r="CD77" s="17"/>
      <c r="CE77" s="17"/>
      <c r="CF77" s="18"/>
      <c r="CG77" s="17"/>
      <c r="CH77" s="17">
        <f t="shared" si="12"/>
        <v>0</v>
      </c>
      <c r="CI77" s="17"/>
      <c r="CJ77" s="17"/>
      <c r="CK77" s="17"/>
      <c r="CL77" s="18"/>
      <c r="CM77" s="17"/>
      <c r="CN77" s="17">
        <f t="shared" si="13"/>
        <v>0</v>
      </c>
      <c r="CO77" s="17"/>
      <c r="CP77" s="17"/>
      <c r="CQ77" s="17"/>
      <c r="CR77" s="17"/>
      <c r="CS77" s="17"/>
      <c r="CT77" s="17">
        <f t="shared" si="77"/>
        <v>0</v>
      </c>
      <c r="CU77" s="17"/>
      <c r="CV77" s="17"/>
      <c r="CW77" s="17"/>
      <c r="CX77" s="17"/>
      <c r="CY77" s="17"/>
      <c r="CZ77" s="17"/>
      <c r="DA77" s="18"/>
      <c r="DB77" s="17"/>
      <c r="DC77" s="17">
        <f t="shared" si="14"/>
        <v>0</v>
      </c>
      <c r="DD77" s="143">
        <f t="shared" si="96"/>
        <v>5</v>
      </c>
      <c r="DE77" s="19">
        <f t="shared" si="97"/>
        <v>12536.35</v>
      </c>
      <c r="DF77" s="19"/>
      <c r="DG77" s="19"/>
      <c r="DH77" s="19">
        <f t="shared" si="89"/>
        <v>0</v>
      </c>
      <c r="DI77" s="19"/>
      <c r="DJ77" s="19">
        <f t="shared" si="98"/>
        <v>0</v>
      </c>
      <c r="DK77" s="19">
        <f t="shared" si="99"/>
        <v>0</v>
      </c>
      <c r="DL77" s="19"/>
      <c r="DM77" s="19">
        <f t="shared" si="100"/>
        <v>12536.35</v>
      </c>
      <c r="DN77" s="19"/>
      <c r="DO77" s="19">
        <f t="shared" si="138"/>
        <v>1395</v>
      </c>
      <c r="DP77" s="19">
        <f t="shared" si="90"/>
        <v>0</v>
      </c>
      <c r="DQ77" s="19"/>
      <c r="DR77" s="19">
        <f t="shared" si="101"/>
        <v>15.600000000000001</v>
      </c>
      <c r="DS77" s="19">
        <f>VLOOKUP('Resumo Geral apoio imposto cl'!A77,PARAMETROAPOIO,2,FALSE)*DD77</f>
        <v>0</v>
      </c>
      <c r="DT77" s="19">
        <f t="shared" si="91"/>
        <v>0</v>
      </c>
      <c r="DU77" s="19">
        <f t="shared" si="92"/>
        <v>0</v>
      </c>
      <c r="DV77" s="19">
        <f>BB77*[1]Parâmetro!$E$147</f>
        <v>1237.0999999999999</v>
      </c>
      <c r="DW77" s="19">
        <f t="shared" si="102"/>
        <v>2647.7</v>
      </c>
      <c r="DX77" s="19">
        <f>C77*'[1]Uniforme Apoio'!$BM$9+'Resumo Geral apoio imposto cl'!F77*'[1]Uniforme Apoio'!$BM$10+'Resumo Geral apoio imposto cl'!I77*'[1]Uniforme Apoio'!$BM$11+'Resumo Geral apoio imposto cl'!L77*'[1]Uniforme Apoio'!$BM$12+'Resumo Geral apoio imposto cl'!O77*'[1]Uniforme Apoio'!$BM$13+'Resumo Geral apoio imposto cl'!R77*'[1]Uniforme Apoio'!$BM$14+'Resumo Geral apoio imposto cl'!U77*'[1]Uniforme Apoio'!$BM$15+'Resumo Geral apoio imposto cl'!X77*'[1]Uniforme Apoio'!$BM$17+AA77*'[1]Uniforme Apoio'!$BM$16+'Resumo Geral apoio imposto cl'!AD77*'[1]Uniforme Apoio'!$BM$18+'Resumo Geral apoio imposto cl'!AG77*'[1]Uniforme Apoio'!$BM$19+'Resumo Geral apoio imposto cl'!AJ77*'[1]Uniforme Apoio'!$BM$20+'Resumo Geral apoio imposto cl'!AM77*'[1]Uniforme Apoio'!$BM$21+'Resumo Geral apoio imposto cl'!AP77*'[1]Uniforme Apoio'!$BM$22+'Resumo Geral apoio imposto cl'!AS77*'[1]Uniforme Apoio'!$BM$23+'Resumo Geral apoio imposto cl'!AV77*'[1]Uniforme Apoio'!$BM$24+'Resumo Geral apoio imposto cl'!AY77*'[1]Uniforme Apoio'!$BM$25+'Resumo Geral apoio imposto cl'!BB77*'[1]Uniforme Apoio'!$BM$26+BE77*'[1]Uniforme Apoio'!$BM$27+'Resumo Geral apoio imposto cl'!BH77*'[1]Uniforme Apoio'!$BM$28+'Resumo Geral apoio imposto cl'!BK77*'[1]Uniforme Apoio'!$BM$29+'Resumo Geral apoio imposto cl'!BN77*'[1]Uniforme Apoio'!$BM$30+'Resumo Geral apoio imposto cl'!BQ77*'[1]Uniforme Apoio'!$BM$30+'Resumo Geral apoio imposto cl'!BT77*'[1]Uniforme Apoio'!$BM$30+'Resumo Geral apoio imposto cl'!BW77*'[1]Uniforme Apoio'!$BM$31+'Resumo Geral apoio imposto cl'!BZ77*'[1]Uniforme Apoio'!$BM$31+'Resumo Geral apoio imposto cl'!CC77*'[1]Uniforme Apoio'!$BM$32+'Resumo Geral apoio imposto cl'!CF77*'[1]Uniforme Apoio'!$BM$33+'Resumo Geral apoio imposto cl'!CI77*'[1]Uniforme Apoio'!$BM$34+'Resumo Geral apoio imposto cl'!CL77*'[1]Uniforme Apoio'!$BM$35+'Resumo Geral apoio imposto cl'!CO77*'[1]Uniforme Apoio'!$BM$36+'Resumo Geral apoio imposto cl'!CR77*'[1]Uniforme Apoio'!$BM$37+'Resumo Geral apoio imposto cl'!CU77*'[1]Uniforme Apoio'!$BM$38+'Resumo Geral apoio imposto cl'!CX77*'[1]Uniforme Apoio'!$BM$39+'Resumo Geral apoio imposto cl'!DA77*'[1]Uniforme Apoio'!$BM$40</f>
        <v>515.90000000000009</v>
      </c>
      <c r="DY77" s="19"/>
      <c r="DZ77" s="19">
        <f>AP77*'[1]Equipamentos Jardinagem'!$H$7</f>
        <v>0</v>
      </c>
      <c r="EA77" s="19"/>
      <c r="EB77" s="19">
        <f t="shared" si="103"/>
        <v>515.90000000000009</v>
      </c>
      <c r="EC77" s="19">
        <f t="shared" si="104"/>
        <v>2507.2700000000004</v>
      </c>
      <c r="ED77" s="19">
        <f t="shared" si="19"/>
        <v>188.04525000000001</v>
      </c>
      <c r="EE77" s="19">
        <f t="shared" si="20"/>
        <v>125.3635</v>
      </c>
      <c r="EF77" s="19">
        <f t="shared" si="21"/>
        <v>25.072700000000001</v>
      </c>
      <c r="EG77" s="19">
        <f t="shared" si="22"/>
        <v>313.40875000000005</v>
      </c>
      <c r="EH77" s="19">
        <f t="shared" si="23"/>
        <v>1002.908</v>
      </c>
      <c r="EI77" s="19">
        <f t="shared" si="24"/>
        <v>376.09050000000002</v>
      </c>
      <c r="EJ77" s="19">
        <f t="shared" si="25"/>
        <v>75.218100000000007</v>
      </c>
      <c r="EK77" s="19">
        <f t="shared" si="105"/>
        <v>4613.3768000000009</v>
      </c>
      <c r="EL77" s="19">
        <f t="shared" si="106"/>
        <v>1044.277955</v>
      </c>
      <c r="EM77" s="19">
        <f t="shared" si="107"/>
        <v>348.51053000000002</v>
      </c>
      <c r="EN77" s="19">
        <f t="shared" si="108"/>
        <v>512.736715</v>
      </c>
      <c r="EO77" s="19">
        <f t="shared" si="109"/>
        <v>1905.5252</v>
      </c>
      <c r="EP77" s="19">
        <f t="shared" si="110"/>
        <v>16.297255</v>
      </c>
      <c r="EQ77" s="19">
        <f t="shared" si="111"/>
        <v>6.2681750000000003</v>
      </c>
      <c r="ER77" s="19">
        <f t="shared" si="112"/>
        <v>22.565429999999999</v>
      </c>
      <c r="ES77" s="19">
        <f t="shared" si="113"/>
        <v>94.022625000000005</v>
      </c>
      <c r="ET77" s="19">
        <f t="shared" si="114"/>
        <v>7.5218099999999994</v>
      </c>
      <c r="EU77" s="19">
        <f t="shared" si="115"/>
        <v>3.7609049999999997</v>
      </c>
      <c r="EV77" s="19">
        <f t="shared" si="116"/>
        <v>43.877225000000003</v>
      </c>
      <c r="EW77" s="19">
        <f t="shared" si="117"/>
        <v>16.297255</v>
      </c>
      <c r="EX77" s="19">
        <f t="shared" si="118"/>
        <v>539.06304999999998</v>
      </c>
      <c r="EY77" s="19">
        <f t="shared" si="119"/>
        <v>21.311795</v>
      </c>
      <c r="EZ77" s="19">
        <f t="shared" si="120"/>
        <v>725.85466499999995</v>
      </c>
      <c r="FA77" s="19">
        <f t="shared" si="121"/>
        <v>1044.277955</v>
      </c>
      <c r="FB77" s="19">
        <f t="shared" si="122"/>
        <v>174.25526500000001</v>
      </c>
      <c r="FC77" s="19">
        <f t="shared" si="123"/>
        <v>105.30534</v>
      </c>
      <c r="FD77" s="19">
        <f t="shared" si="124"/>
        <v>41.369955000000004</v>
      </c>
      <c r="FE77" s="19">
        <f t="shared" si="125"/>
        <v>0</v>
      </c>
      <c r="FF77" s="19">
        <f t="shared" si="126"/>
        <v>502.70763499999998</v>
      </c>
      <c r="FG77" s="19">
        <f t="shared" si="127"/>
        <v>1867.9161500000002</v>
      </c>
      <c r="FH77" s="19">
        <f t="shared" si="93"/>
        <v>9135.2382450000005</v>
      </c>
      <c r="FI77" s="19">
        <f t="shared" si="94"/>
        <v>24835.188244999998</v>
      </c>
      <c r="FJ77" s="19">
        <f t="shared" si="128"/>
        <v>1031.3500000000001</v>
      </c>
      <c r="FK77" s="144">
        <f t="shared" si="95"/>
        <v>2</v>
      </c>
      <c r="FL77" s="144">
        <f t="shared" si="130"/>
        <v>11.25</v>
      </c>
      <c r="FM77" s="20">
        <f t="shared" si="131"/>
        <v>2.2535211267605644</v>
      </c>
      <c r="FN77" s="19">
        <f t="shared" si="132"/>
        <v>599.33156608450713</v>
      </c>
      <c r="FO77" s="20">
        <f t="shared" si="31"/>
        <v>8.5633802816901436</v>
      </c>
      <c r="FP77" s="19">
        <f t="shared" si="133"/>
        <v>2277.4599511211268</v>
      </c>
      <c r="FQ77" s="20">
        <f t="shared" si="32"/>
        <v>1.8591549295774654</v>
      </c>
      <c r="FR77" s="19">
        <f t="shared" si="134"/>
        <v>494.44854201971833</v>
      </c>
      <c r="FS77" s="19">
        <f t="shared" si="129"/>
        <v>728.8</v>
      </c>
      <c r="FT77" s="19">
        <f t="shared" si="135"/>
        <v>5131.3900592253522</v>
      </c>
      <c r="FU77" s="145">
        <f t="shared" si="136"/>
        <v>29966.57830422535</v>
      </c>
    </row>
    <row r="78" spans="1:177" ht="15" customHeight="1">
      <c r="A78" s="146" t="str">
        <f>[1]CCT!D85</f>
        <v>Sintel</v>
      </c>
      <c r="B78" s="147" t="str">
        <f>[1]CCT!C85</f>
        <v>Uberlândia</v>
      </c>
      <c r="C78" s="141"/>
      <c r="D78" s="17"/>
      <c r="E78" s="17">
        <f t="shared" si="0"/>
        <v>0</v>
      </c>
      <c r="F78" s="18"/>
      <c r="G78" s="17"/>
      <c r="H78" s="17">
        <f t="shared" si="33"/>
        <v>0</v>
      </c>
      <c r="I78" s="18"/>
      <c r="J78" s="17"/>
      <c r="K78" s="17">
        <f t="shared" si="34"/>
        <v>0</v>
      </c>
      <c r="L78" s="17"/>
      <c r="M78" s="17"/>
      <c r="N78" s="17"/>
      <c r="O78" s="17"/>
      <c r="P78" s="17"/>
      <c r="Q78" s="17"/>
      <c r="R78" s="17"/>
      <c r="S78" s="17"/>
      <c r="T78" s="17"/>
      <c r="U78" s="18"/>
      <c r="V78" s="17"/>
      <c r="W78" s="17">
        <f t="shared" si="1"/>
        <v>0</v>
      </c>
      <c r="X78" s="18"/>
      <c r="Y78" s="17"/>
      <c r="Z78" s="17">
        <f t="shared" si="2"/>
        <v>0</v>
      </c>
      <c r="AA78" s="17"/>
      <c r="AB78" s="17"/>
      <c r="AC78" s="17"/>
      <c r="AD78" s="17"/>
      <c r="AE78" s="17"/>
      <c r="AF78" s="17"/>
      <c r="AG78" s="18"/>
      <c r="AH78" s="17"/>
      <c r="AI78" s="17">
        <f t="shared" si="3"/>
        <v>0</v>
      </c>
      <c r="AJ78" s="17"/>
      <c r="AK78" s="17"/>
      <c r="AL78" s="17"/>
      <c r="AM78" s="18"/>
      <c r="AN78" s="17"/>
      <c r="AO78" s="17">
        <f t="shared" si="4"/>
        <v>0</v>
      </c>
      <c r="AP78" s="17"/>
      <c r="AQ78" s="17"/>
      <c r="AR78" s="17"/>
      <c r="AS78" s="17"/>
      <c r="AT78" s="17"/>
      <c r="AU78" s="17"/>
      <c r="AV78" s="18"/>
      <c r="AW78" s="17"/>
      <c r="AX78" s="17">
        <f t="shared" si="5"/>
        <v>0</v>
      </c>
      <c r="AY78" s="17"/>
      <c r="AZ78" s="17"/>
      <c r="BA78" s="17"/>
      <c r="BB78" s="141"/>
      <c r="BC78" s="17"/>
      <c r="BD78" s="17"/>
      <c r="BE78" s="18"/>
      <c r="BF78" s="17"/>
      <c r="BG78" s="17">
        <f t="shared" si="6"/>
        <v>0</v>
      </c>
      <c r="BH78" s="17"/>
      <c r="BI78" s="17"/>
      <c r="BJ78" s="17"/>
      <c r="BK78" s="17"/>
      <c r="BL78" s="17"/>
      <c r="BM78" s="17"/>
      <c r="BN78" s="18"/>
      <c r="BO78" s="17"/>
      <c r="BP78" s="17">
        <f t="shared" si="7"/>
        <v>0</v>
      </c>
      <c r="BQ78" s="18"/>
      <c r="BR78" s="17"/>
      <c r="BS78" s="17">
        <f t="shared" si="8"/>
        <v>0</v>
      </c>
      <c r="BT78" s="18"/>
      <c r="BU78" s="17"/>
      <c r="BV78" s="17">
        <f t="shared" si="9"/>
        <v>0</v>
      </c>
      <c r="BW78" s="18"/>
      <c r="BX78" s="17"/>
      <c r="BY78" s="17">
        <f t="shared" si="10"/>
        <v>0</v>
      </c>
      <c r="BZ78" s="142"/>
      <c r="CA78" s="17"/>
      <c r="CB78" s="17">
        <f t="shared" si="137"/>
        <v>0</v>
      </c>
      <c r="CC78" s="17"/>
      <c r="CD78" s="17"/>
      <c r="CE78" s="17"/>
      <c r="CF78" s="18"/>
      <c r="CG78" s="17"/>
      <c r="CH78" s="17">
        <f t="shared" si="12"/>
        <v>0</v>
      </c>
      <c r="CI78" s="17"/>
      <c r="CJ78" s="17"/>
      <c r="CK78" s="17"/>
      <c r="CL78" s="18"/>
      <c r="CM78" s="17"/>
      <c r="CN78" s="17">
        <f t="shared" si="13"/>
        <v>0</v>
      </c>
      <c r="CO78" s="17"/>
      <c r="CP78" s="17"/>
      <c r="CQ78" s="17"/>
      <c r="CR78" s="17"/>
      <c r="CS78" s="17"/>
      <c r="CT78" s="17">
        <f t="shared" si="77"/>
        <v>0</v>
      </c>
      <c r="CU78" s="17"/>
      <c r="CV78" s="17"/>
      <c r="CW78" s="17"/>
      <c r="CX78" s="17"/>
      <c r="CY78" s="17"/>
      <c r="CZ78" s="17"/>
      <c r="DA78" s="18">
        <f>[1]CCT!BV85</f>
        <v>1</v>
      </c>
      <c r="DB78" s="17">
        <f>[1]CCT!BU85</f>
        <v>1355.23</v>
      </c>
      <c r="DC78" s="17">
        <f t="shared" si="14"/>
        <v>1355.23</v>
      </c>
      <c r="DD78" s="143">
        <f t="shared" si="96"/>
        <v>1</v>
      </c>
      <c r="DE78" s="19">
        <f t="shared" si="97"/>
        <v>1355.23</v>
      </c>
      <c r="DF78" s="19"/>
      <c r="DG78" s="19"/>
      <c r="DH78" s="19">
        <f t="shared" si="89"/>
        <v>0</v>
      </c>
      <c r="DI78" s="19"/>
      <c r="DJ78" s="19">
        <f t="shared" si="98"/>
        <v>0</v>
      </c>
      <c r="DK78" s="19">
        <f t="shared" si="99"/>
        <v>0</v>
      </c>
      <c r="DL78" s="19"/>
      <c r="DM78" s="19">
        <f t="shared" si="100"/>
        <v>1355.23</v>
      </c>
      <c r="DN78" s="19"/>
      <c r="DO78" s="19">
        <f>(VLOOKUP(A78,PARAMETROAPOIO,6,FALSE)*20)*DD78</f>
        <v>255.6</v>
      </c>
      <c r="DP78" s="19">
        <f t="shared" si="90"/>
        <v>42.686199999999999</v>
      </c>
      <c r="DQ78" s="19"/>
      <c r="DR78" s="19">
        <f t="shared" si="101"/>
        <v>3.12</v>
      </c>
      <c r="DS78" s="19">
        <f>VLOOKUP('Resumo Geral apoio imposto cl'!A78,PARAMETROAPOIO,2,FALSE)*DD78</f>
        <v>0</v>
      </c>
      <c r="DT78" s="19">
        <f t="shared" si="91"/>
        <v>0</v>
      </c>
      <c r="DU78" s="19">
        <f t="shared" si="92"/>
        <v>0</v>
      </c>
      <c r="DV78" s="19">
        <f>BB78*[1]Parâmetro!$E$147</f>
        <v>0</v>
      </c>
      <c r="DW78" s="19">
        <f t="shared" si="102"/>
        <v>301.40620000000001</v>
      </c>
      <c r="DX78" s="19">
        <f>C78*'[1]Uniforme Apoio'!$BM$9+'Resumo Geral apoio imposto cl'!F78*'[1]Uniforme Apoio'!$BM$10+'Resumo Geral apoio imposto cl'!I78*'[1]Uniforme Apoio'!$BM$11+'Resumo Geral apoio imposto cl'!L78*'[1]Uniforme Apoio'!$BM$12+'Resumo Geral apoio imposto cl'!O78*'[1]Uniforme Apoio'!$BM$13+'Resumo Geral apoio imposto cl'!R78*'[1]Uniforme Apoio'!$BM$14+'Resumo Geral apoio imposto cl'!U78*'[1]Uniforme Apoio'!$BM$15+'Resumo Geral apoio imposto cl'!X78*'[1]Uniforme Apoio'!$BM$17+AA78*'[1]Uniforme Apoio'!$BM$16+'Resumo Geral apoio imposto cl'!AD78*'[1]Uniforme Apoio'!$BM$18+'Resumo Geral apoio imposto cl'!AG78*'[1]Uniforme Apoio'!$BM$19+'Resumo Geral apoio imposto cl'!AJ78*'[1]Uniforme Apoio'!$BM$20+'Resumo Geral apoio imposto cl'!AM78*'[1]Uniforme Apoio'!$BM$21+'Resumo Geral apoio imposto cl'!AP78*'[1]Uniforme Apoio'!$BM$22+'Resumo Geral apoio imposto cl'!AS78*'[1]Uniforme Apoio'!$BM$23+'Resumo Geral apoio imposto cl'!AV78*'[1]Uniforme Apoio'!$BM$24+'Resumo Geral apoio imposto cl'!AY78*'[1]Uniforme Apoio'!$BM$25+'Resumo Geral apoio imposto cl'!BB78*'[1]Uniforme Apoio'!$BM$26+BE78*'[1]Uniforme Apoio'!$BM$27+'Resumo Geral apoio imposto cl'!BH78*'[1]Uniforme Apoio'!$BM$28+'Resumo Geral apoio imposto cl'!BK78*'[1]Uniforme Apoio'!$BM$29+'Resumo Geral apoio imposto cl'!BN78*'[1]Uniforme Apoio'!$BM$30+'Resumo Geral apoio imposto cl'!BQ78*'[1]Uniforme Apoio'!$BM$30+'Resumo Geral apoio imposto cl'!BT78*'[1]Uniforme Apoio'!$BM$30+'Resumo Geral apoio imposto cl'!BW78*'[1]Uniforme Apoio'!$BM$31+'Resumo Geral apoio imposto cl'!BZ78*'[1]Uniforme Apoio'!$BM$31+'Resumo Geral apoio imposto cl'!CC78*'[1]Uniforme Apoio'!$BM$32+'Resumo Geral apoio imposto cl'!CF78*'[1]Uniforme Apoio'!$BM$33+'Resumo Geral apoio imposto cl'!CI78*'[1]Uniforme Apoio'!$BM$34+'Resumo Geral apoio imposto cl'!CL78*'[1]Uniforme Apoio'!$BM$35+'Resumo Geral apoio imposto cl'!CO78*'[1]Uniforme Apoio'!$BM$36+'Resumo Geral apoio imposto cl'!CR78*'[1]Uniforme Apoio'!$BM$37+'Resumo Geral apoio imposto cl'!CU78*'[1]Uniforme Apoio'!$BM$38+'Resumo Geral apoio imposto cl'!CX78*'[1]Uniforme Apoio'!$BM$39+'Resumo Geral apoio imposto cl'!DA78*'[1]Uniforme Apoio'!$BM$40</f>
        <v>81.430000000000007</v>
      </c>
      <c r="DY78" s="19"/>
      <c r="DZ78" s="19">
        <f>AP78*'[1]Equipamentos Jardinagem'!$H$7</f>
        <v>0</v>
      </c>
      <c r="EA78" s="19"/>
      <c r="EB78" s="19">
        <f t="shared" si="103"/>
        <v>81.430000000000007</v>
      </c>
      <c r="EC78" s="19">
        <f t="shared" si="104"/>
        <v>271.04599999999999</v>
      </c>
      <c r="ED78" s="19">
        <f t="shared" si="19"/>
        <v>20.32845</v>
      </c>
      <c r="EE78" s="19">
        <f t="shared" si="20"/>
        <v>13.552300000000001</v>
      </c>
      <c r="EF78" s="19">
        <f t="shared" si="21"/>
        <v>2.7104600000000003</v>
      </c>
      <c r="EG78" s="19">
        <f t="shared" si="22"/>
        <v>33.880749999999999</v>
      </c>
      <c r="EH78" s="19">
        <f t="shared" si="23"/>
        <v>108.41840000000001</v>
      </c>
      <c r="EI78" s="19">
        <f t="shared" si="24"/>
        <v>40.6569</v>
      </c>
      <c r="EJ78" s="19">
        <f t="shared" si="25"/>
        <v>8.1313800000000001</v>
      </c>
      <c r="EK78" s="19">
        <f t="shared" si="105"/>
        <v>498.72463999999997</v>
      </c>
      <c r="EL78" s="19">
        <f t="shared" si="106"/>
        <v>112.890659</v>
      </c>
      <c r="EM78" s="19">
        <f t="shared" si="107"/>
        <v>37.675393999999997</v>
      </c>
      <c r="EN78" s="19">
        <f t="shared" si="108"/>
        <v>55.428907000000002</v>
      </c>
      <c r="EO78" s="19">
        <f t="shared" si="109"/>
        <v>205.99496000000002</v>
      </c>
      <c r="EP78" s="19">
        <f t="shared" si="110"/>
        <v>1.7617989999999999</v>
      </c>
      <c r="EQ78" s="19">
        <f t="shared" si="111"/>
        <v>0.67761500000000008</v>
      </c>
      <c r="ER78" s="19">
        <f t="shared" si="112"/>
        <v>2.4394140000000002</v>
      </c>
      <c r="ES78" s="19">
        <f t="shared" si="113"/>
        <v>10.164225</v>
      </c>
      <c r="ET78" s="19">
        <f t="shared" si="114"/>
        <v>0.81313799999999992</v>
      </c>
      <c r="EU78" s="19">
        <f t="shared" si="115"/>
        <v>0.40656899999999996</v>
      </c>
      <c r="EV78" s="19">
        <f t="shared" si="116"/>
        <v>4.7433050000000003</v>
      </c>
      <c r="EW78" s="19">
        <f t="shared" si="117"/>
        <v>1.7617989999999999</v>
      </c>
      <c r="EX78" s="19">
        <f t="shared" si="118"/>
        <v>58.274889999999999</v>
      </c>
      <c r="EY78" s="19">
        <f t="shared" si="119"/>
        <v>2.3038909999999997</v>
      </c>
      <c r="EZ78" s="19">
        <f t="shared" si="120"/>
        <v>78.467816999999997</v>
      </c>
      <c r="FA78" s="19">
        <f t="shared" si="121"/>
        <v>112.890659</v>
      </c>
      <c r="FB78" s="19">
        <f t="shared" si="122"/>
        <v>18.837696999999999</v>
      </c>
      <c r="FC78" s="19">
        <f t="shared" si="123"/>
        <v>11.383932</v>
      </c>
      <c r="FD78" s="19">
        <f t="shared" si="124"/>
        <v>4.4722590000000002</v>
      </c>
      <c r="FE78" s="19">
        <f t="shared" si="125"/>
        <v>0</v>
      </c>
      <c r="FF78" s="19">
        <f t="shared" si="126"/>
        <v>54.344722999999995</v>
      </c>
      <c r="FG78" s="19">
        <f t="shared" si="127"/>
        <v>201.92926999999997</v>
      </c>
      <c r="FH78" s="19">
        <f t="shared" si="93"/>
        <v>987.55610100000001</v>
      </c>
      <c r="FI78" s="19">
        <f t="shared" si="94"/>
        <v>2725.6223009999999</v>
      </c>
      <c r="FJ78" s="19">
        <f t="shared" si="128"/>
        <v>206.27</v>
      </c>
      <c r="FK78" s="144">
        <f t="shared" si="95"/>
        <v>2</v>
      </c>
      <c r="FL78" s="144">
        <f t="shared" si="130"/>
        <v>11.25</v>
      </c>
      <c r="FM78" s="20">
        <f t="shared" si="131"/>
        <v>2.2535211267605644</v>
      </c>
      <c r="FN78" s="19">
        <f t="shared" si="132"/>
        <v>69.355544811267634</v>
      </c>
      <c r="FO78" s="20">
        <f t="shared" si="31"/>
        <v>8.5633802816901436</v>
      </c>
      <c r="FP78" s="19">
        <f t="shared" si="133"/>
        <v>263.55107028281702</v>
      </c>
      <c r="FQ78" s="20">
        <f t="shared" si="32"/>
        <v>1.8591549295774654</v>
      </c>
      <c r="FR78" s="19">
        <f t="shared" si="134"/>
        <v>57.218324469295794</v>
      </c>
      <c r="FS78" s="19">
        <f t="shared" si="129"/>
        <v>145.76</v>
      </c>
      <c r="FT78" s="19">
        <f t="shared" si="135"/>
        <v>742.15493956338048</v>
      </c>
      <c r="FU78" s="145">
        <f t="shared" si="136"/>
        <v>3467.7772405633805</v>
      </c>
    </row>
    <row r="79" spans="1:177" ht="15" customHeight="1">
      <c r="A79" s="146" t="str">
        <f>[1]CCT!D86</f>
        <v>Região de São Lourenço</v>
      </c>
      <c r="B79" s="147" t="str">
        <f>[1]CCT!C86</f>
        <v>Varginha</v>
      </c>
      <c r="C79" s="141"/>
      <c r="D79" s="17"/>
      <c r="E79" s="17">
        <f t="shared" si="0"/>
        <v>0</v>
      </c>
      <c r="F79" s="18"/>
      <c r="G79" s="17"/>
      <c r="H79" s="17">
        <f t="shared" si="33"/>
        <v>0</v>
      </c>
      <c r="I79" s="18"/>
      <c r="J79" s="17"/>
      <c r="K79" s="17">
        <f t="shared" si="34"/>
        <v>0</v>
      </c>
      <c r="L79" s="17"/>
      <c r="M79" s="17"/>
      <c r="N79" s="17"/>
      <c r="O79" s="17"/>
      <c r="P79" s="17"/>
      <c r="Q79" s="17"/>
      <c r="R79" s="17"/>
      <c r="S79" s="17"/>
      <c r="T79" s="17"/>
      <c r="U79" s="18"/>
      <c r="V79" s="17"/>
      <c r="W79" s="17">
        <f t="shared" si="1"/>
        <v>0</v>
      </c>
      <c r="X79" s="18"/>
      <c r="Y79" s="17"/>
      <c r="Z79" s="17">
        <f t="shared" si="2"/>
        <v>0</v>
      </c>
      <c r="AA79" s="17"/>
      <c r="AB79" s="17"/>
      <c r="AC79" s="17"/>
      <c r="AD79" s="17"/>
      <c r="AE79" s="17"/>
      <c r="AF79" s="17"/>
      <c r="AG79" s="18"/>
      <c r="AH79" s="17"/>
      <c r="AI79" s="17">
        <f t="shared" si="3"/>
        <v>0</v>
      </c>
      <c r="AJ79" s="17"/>
      <c r="AK79" s="17"/>
      <c r="AL79" s="17"/>
      <c r="AM79" s="18"/>
      <c r="AN79" s="17"/>
      <c r="AO79" s="17">
        <f t="shared" si="4"/>
        <v>0</v>
      </c>
      <c r="AP79" s="17"/>
      <c r="AQ79" s="17"/>
      <c r="AR79" s="17"/>
      <c r="AS79" s="17"/>
      <c r="AT79" s="17"/>
      <c r="AU79" s="17"/>
      <c r="AV79" s="18"/>
      <c r="AW79" s="17"/>
      <c r="AX79" s="17">
        <f t="shared" si="5"/>
        <v>0</v>
      </c>
      <c r="AY79" s="17"/>
      <c r="AZ79" s="17"/>
      <c r="BA79" s="17"/>
      <c r="BB79" s="141"/>
      <c r="BC79" s="17"/>
      <c r="BD79" s="17"/>
      <c r="BE79" s="18"/>
      <c r="BF79" s="17"/>
      <c r="BG79" s="17">
        <f t="shared" si="6"/>
        <v>0</v>
      </c>
      <c r="BH79" s="17"/>
      <c r="BI79" s="17"/>
      <c r="BJ79" s="17"/>
      <c r="BK79" s="17"/>
      <c r="BL79" s="17"/>
      <c r="BM79" s="17"/>
      <c r="BN79" s="18"/>
      <c r="BO79" s="17"/>
      <c r="BP79" s="17">
        <f t="shared" si="7"/>
        <v>0</v>
      </c>
      <c r="BQ79" s="18"/>
      <c r="BR79" s="17"/>
      <c r="BS79" s="17">
        <f t="shared" si="8"/>
        <v>0</v>
      </c>
      <c r="BT79" s="18"/>
      <c r="BU79" s="17"/>
      <c r="BV79" s="17">
        <f t="shared" si="9"/>
        <v>0</v>
      </c>
      <c r="BW79" s="18"/>
      <c r="BX79" s="17"/>
      <c r="BY79" s="17">
        <f t="shared" si="10"/>
        <v>0</v>
      </c>
      <c r="BZ79" s="142">
        <f>[1]CCT!BD86</f>
        <v>1</v>
      </c>
      <c r="CA79" s="17">
        <f>[1]CCT!BC86</f>
        <v>1231.31</v>
      </c>
      <c r="CB79" s="17">
        <f t="shared" si="137"/>
        <v>1231.31</v>
      </c>
      <c r="CC79" s="17"/>
      <c r="CD79" s="17"/>
      <c r="CE79" s="17"/>
      <c r="CF79" s="18"/>
      <c r="CG79" s="17"/>
      <c r="CH79" s="17">
        <f t="shared" si="12"/>
        <v>0</v>
      </c>
      <c r="CI79" s="17"/>
      <c r="CJ79" s="17"/>
      <c r="CK79" s="17"/>
      <c r="CL79" s="18"/>
      <c r="CM79" s="17"/>
      <c r="CN79" s="17">
        <f t="shared" si="13"/>
        <v>0</v>
      </c>
      <c r="CO79" s="17"/>
      <c r="CP79" s="17"/>
      <c r="CQ79" s="17"/>
      <c r="CR79" s="17"/>
      <c r="CS79" s="17"/>
      <c r="CT79" s="17">
        <f t="shared" si="77"/>
        <v>0</v>
      </c>
      <c r="CU79" s="17"/>
      <c r="CV79" s="17"/>
      <c r="CW79" s="17"/>
      <c r="CX79" s="17"/>
      <c r="CY79" s="17"/>
      <c r="CZ79" s="17"/>
      <c r="DA79" s="18"/>
      <c r="DB79" s="17"/>
      <c r="DC79" s="17">
        <f t="shared" si="14"/>
        <v>0</v>
      </c>
      <c r="DD79" s="143">
        <f t="shared" si="96"/>
        <v>1</v>
      </c>
      <c r="DE79" s="19">
        <f t="shared" si="97"/>
        <v>1231.31</v>
      </c>
      <c r="DF79" s="19"/>
      <c r="DG79" s="19"/>
      <c r="DH79" s="19">
        <f t="shared" si="89"/>
        <v>0</v>
      </c>
      <c r="DI79" s="19"/>
      <c r="DJ79" s="19">
        <f t="shared" si="98"/>
        <v>0</v>
      </c>
      <c r="DK79" s="19">
        <f t="shared" si="99"/>
        <v>0</v>
      </c>
      <c r="DL79" s="19"/>
      <c r="DM79" s="19">
        <f t="shared" si="100"/>
        <v>1231.31</v>
      </c>
      <c r="DN79" s="19"/>
      <c r="DO79" s="19">
        <f t="shared" si="138"/>
        <v>279</v>
      </c>
      <c r="DP79" s="19">
        <f t="shared" si="90"/>
        <v>50.121400000000008</v>
      </c>
      <c r="DQ79" s="19"/>
      <c r="DR79" s="19">
        <f t="shared" si="101"/>
        <v>3.12</v>
      </c>
      <c r="DS79" s="19">
        <f>VLOOKUP('Resumo Geral apoio imposto cl'!A79,PARAMETROAPOIO,2,FALSE)*DD79</f>
        <v>29.15</v>
      </c>
      <c r="DT79" s="19">
        <f t="shared" si="91"/>
        <v>0</v>
      </c>
      <c r="DU79" s="19">
        <f t="shared" si="92"/>
        <v>0</v>
      </c>
      <c r="DV79" s="19">
        <f>BB79*[1]Parâmetro!$E$147</f>
        <v>0</v>
      </c>
      <c r="DW79" s="19">
        <f t="shared" si="102"/>
        <v>361.39139999999998</v>
      </c>
      <c r="DX79" s="19">
        <f>C79*'[1]Uniforme Apoio'!$BM$9+'Resumo Geral apoio imposto cl'!F79*'[1]Uniforme Apoio'!$BM$10+'Resumo Geral apoio imposto cl'!I79*'[1]Uniforme Apoio'!$BM$11+'Resumo Geral apoio imposto cl'!L79*'[1]Uniforme Apoio'!$BM$12+'Resumo Geral apoio imposto cl'!O79*'[1]Uniforme Apoio'!$BM$13+'Resumo Geral apoio imposto cl'!R79*'[1]Uniforme Apoio'!$BM$14+'Resumo Geral apoio imposto cl'!U79*'[1]Uniforme Apoio'!$BM$15+'Resumo Geral apoio imposto cl'!X79*'[1]Uniforme Apoio'!$BM$17+AA79*'[1]Uniforme Apoio'!$BM$16+'Resumo Geral apoio imposto cl'!AD79*'[1]Uniforme Apoio'!$BM$18+'Resumo Geral apoio imposto cl'!AG79*'[1]Uniforme Apoio'!$BM$19+'Resumo Geral apoio imposto cl'!AJ79*'[1]Uniforme Apoio'!$BM$20+'Resumo Geral apoio imposto cl'!AM79*'[1]Uniforme Apoio'!$BM$21+'Resumo Geral apoio imposto cl'!AP79*'[1]Uniforme Apoio'!$BM$22+'Resumo Geral apoio imposto cl'!AS79*'[1]Uniforme Apoio'!$BM$23+'Resumo Geral apoio imposto cl'!AV79*'[1]Uniforme Apoio'!$BM$24+'Resumo Geral apoio imposto cl'!AY79*'[1]Uniforme Apoio'!$BM$25+'Resumo Geral apoio imposto cl'!BB79*'[1]Uniforme Apoio'!$BM$26+BE79*'[1]Uniforme Apoio'!$BM$27+'Resumo Geral apoio imposto cl'!BH79*'[1]Uniforme Apoio'!$BM$28+'Resumo Geral apoio imposto cl'!BK79*'[1]Uniforme Apoio'!$BM$29+'Resumo Geral apoio imposto cl'!BN79*'[1]Uniforme Apoio'!$BM$30+'Resumo Geral apoio imposto cl'!BQ79*'[1]Uniforme Apoio'!$BM$30+'Resumo Geral apoio imposto cl'!BT79*'[1]Uniforme Apoio'!$BM$30+'Resumo Geral apoio imposto cl'!BW79*'[1]Uniforme Apoio'!$BM$31+'Resumo Geral apoio imposto cl'!BZ79*'[1]Uniforme Apoio'!$BM$31+'Resumo Geral apoio imposto cl'!CC79*'[1]Uniforme Apoio'!$BM$32+'Resumo Geral apoio imposto cl'!CF79*'[1]Uniforme Apoio'!$BM$33+'Resumo Geral apoio imposto cl'!CI79*'[1]Uniforme Apoio'!$BM$34+'Resumo Geral apoio imposto cl'!CL79*'[1]Uniforme Apoio'!$BM$35+'Resumo Geral apoio imposto cl'!CO79*'[1]Uniforme Apoio'!$BM$36+'Resumo Geral apoio imposto cl'!CR79*'[1]Uniforme Apoio'!$BM$37+'Resumo Geral apoio imposto cl'!CU79*'[1]Uniforme Apoio'!$BM$38+'Resumo Geral apoio imposto cl'!CX79*'[1]Uniforme Apoio'!$BM$39+'Resumo Geral apoio imposto cl'!DA79*'[1]Uniforme Apoio'!$BM$40</f>
        <v>81.430000000000007</v>
      </c>
      <c r="DY79" s="19"/>
      <c r="DZ79" s="19">
        <f>AP79*'[1]Equipamentos Jardinagem'!$H$7</f>
        <v>0</v>
      </c>
      <c r="EA79" s="19"/>
      <c r="EB79" s="19">
        <f t="shared" si="103"/>
        <v>81.430000000000007</v>
      </c>
      <c r="EC79" s="19">
        <f t="shared" si="104"/>
        <v>246.262</v>
      </c>
      <c r="ED79" s="19">
        <f t="shared" si="19"/>
        <v>18.469649999999998</v>
      </c>
      <c r="EE79" s="19">
        <f t="shared" si="20"/>
        <v>12.3131</v>
      </c>
      <c r="EF79" s="19">
        <f t="shared" si="21"/>
        <v>2.4626199999999998</v>
      </c>
      <c r="EG79" s="19">
        <f t="shared" si="22"/>
        <v>30.78275</v>
      </c>
      <c r="EH79" s="19">
        <f t="shared" si="23"/>
        <v>98.504800000000003</v>
      </c>
      <c r="EI79" s="19">
        <f t="shared" si="24"/>
        <v>36.939299999999996</v>
      </c>
      <c r="EJ79" s="19">
        <f t="shared" si="25"/>
        <v>7.3878599999999999</v>
      </c>
      <c r="EK79" s="19">
        <f t="shared" si="105"/>
        <v>453.12208000000004</v>
      </c>
      <c r="EL79" s="19">
        <f t="shared" si="106"/>
        <v>102.568123</v>
      </c>
      <c r="EM79" s="19">
        <f t="shared" si="107"/>
        <v>34.230417999999993</v>
      </c>
      <c r="EN79" s="19">
        <f t="shared" si="108"/>
        <v>50.360578999999994</v>
      </c>
      <c r="EO79" s="19">
        <f t="shared" si="109"/>
        <v>187.15912</v>
      </c>
      <c r="EP79" s="19">
        <f t="shared" si="110"/>
        <v>1.6007029999999998</v>
      </c>
      <c r="EQ79" s="19">
        <f t="shared" si="111"/>
        <v>0.61565499999999995</v>
      </c>
      <c r="ER79" s="19">
        <f t="shared" si="112"/>
        <v>2.2163579999999996</v>
      </c>
      <c r="ES79" s="19">
        <f t="shared" si="113"/>
        <v>9.234824999999999</v>
      </c>
      <c r="ET79" s="19">
        <f t="shared" si="114"/>
        <v>0.73878599999999994</v>
      </c>
      <c r="EU79" s="19">
        <f t="shared" si="115"/>
        <v>0.36939299999999997</v>
      </c>
      <c r="EV79" s="19">
        <f t="shared" si="116"/>
        <v>4.3095850000000002</v>
      </c>
      <c r="EW79" s="19">
        <f t="shared" si="117"/>
        <v>1.6007029999999998</v>
      </c>
      <c r="EX79" s="19">
        <f t="shared" si="118"/>
        <v>52.946329999999996</v>
      </c>
      <c r="EY79" s="19">
        <f t="shared" si="119"/>
        <v>2.0932269999999997</v>
      </c>
      <c r="EZ79" s="19">
        <f t="shared" si="120"/>
        <v>71.29284899999999</v>
      </c>
      <c r="FA79" s="19">
        <f t="shared" si="121"/>
        <v>102.568123</v>
      </c>
      <c r="FB79" s="19">
        <f t="shared" si="122"/>
        <v>17.115208999999997</v>
      </c>
      <c r="FC79" s="19">
        <f t="shared" si="123"/>
        <v>10.343003999999999</v>
      </c>
      <c r="FD79" s="19">
        <f t="shared" si="124"/>
        <v>4.0633229999999996</v>
      </c>
      <c r="FE79" s="19">
        <f t="shared" si="125"/>
        <v>0</v>
      </c>
      <c r="FF79" s="19">
        <f t="shared" si="126"/>
        <v>49.375530999999995</v>
      </c>
      <c r="FG79" s="19">
        <f t="shared" si="127"/>
        <v>183.46518999999998</v>
      </c>
      <c r="FH79" s="19">
        <f t="shared" si="93"/>
        <v>897.25559699999997</v>
      </c>
      <c r="FI79" s="19">
        <f t="shared" si="94"/>
        <v>2571.3869970000001</v>
      </c>
      <c r="FJ79" s="19">
        <f t="shared" si="128"/>
        <v>206.27</v>
      </c>
      <c r="FK79" s="144">
        <f t="shared" si="95"/>
        <v>3</v>
      </c>
      <c r="FL79" s="144">
        <f t="shared" si="130"/>
        <v>12.25</v>
      </c>
      <c r="FM79" s="20">
        <f t="shared" si="131"/>
        <v>3.4188034188034218</v>
      </c>
      <c r="FN79" s="19">
        <f t="shared" si="132"/>
        <v>99.945880239316338</v>
      </c>
      <c r="FO79" s="20">
        <f t="shared" si="31"/>
        <v>8.6609686609686669</v>
      </c>
      <c r="FP79" s="19">
        <f t="shared" si="133"/>
        <v>253.19622993960135</v>
      </c>
      <c r="FQ79" s="20">
        <f t="shared" si="32"/>
        <v>1.8803418803418819</v>
      </c>
      <c r="FR79" s="19">
        <f t="shared" si="134"/>
        <v>54.970234131623982</v>
      </c>
      <c r="FS79" s="19">
        <f t="shared" si="129"/>
        <v>145.76</v>
      </c>
      <c r="FT79" s="19">
        <f t="shared" si="135"/>
        <v>760.14234431054172</v>
      </c>
      <c r="FU79" s="145">
        <f t="shared" si="136"/>
        <v>3331.5293413105419</v>
      </c>
    </row>
    <row r="80" spans="1:177" ht="15" customHeight="1">
      <c r="A80" s="146" t="str">
        <f>[1]CCT!D87</f>
        <v>Vespasiano</v>
      </c>
      <c r="B80" s="147" t="str">
        <f>[1]CCT!C87</f>
        <v>Vespasiano</v>
      </c>
      <c r="C80" s="141"/>
      <c r="D80" s="17"/>
      <c r="E80" s="17">
        <f t="shared" si="0"/>
        <v>0</v>
      </c>
      <c r="F80" s="18"/>
      <c r="G80" s="17"/>
      <c r="H80" s="17">
        <f t="shared" si="33"/>
        <v>0</v>
      </c>
      <c r="I80" s="18"/>
      <c r="J80" s="17"/>
      <c r="K80" s="17">
        <f t="shared" si="34"/>
        <v>0</v>
      </c>
      <c r="L80" s="17"/>
      <c r="M80" s="17"/>
      <c r="N80" s="17"/>
      <c r="O80" s="17"/>
      <c r="P80" s="17"/>
      <c r="Q80" s="17"/>
      <c r="R80" s="17"/>
      <c r="S80" s="17"/>
      <c r="T80" s="17"/>
      <c r="U80" s="18"/>
      <c r="V80" s="17"/>
      <c r="W80" s="17">
        <f t="shared" si="1"/>
        <v>0</v>
      </c>
      <c r="X80" s="18"/>
      <c r="Y80" s="17"/>
      <c r="Z80" s="17">
        <f t="shared" si="2"/>
        <v>0</v>
      </c>
      <c r="AA80" s="17"/>
      <c r="AB80" s="17"/>
      <c r="AC80" s="17"/>
      <c r="AD80" s="17"/>
      <c r="AE80" s="17"/>
      <c r="AF80" s="17"/>
      <c r="AG80" s="18"/>
      <c r="AH80" s="17"/>
      <c r="AI80" s="17">
        <f t="shared" si="3"/>
        <v>0</v>
      </c>
      <c r="AJ80" s="17"/>
      <c r="AK80" s="17"/>
      <c r="AL80" s="17"/>
      <c r="AM80" s="18"/>
      <c r="AN80" s="17"/>
      <c r="AO80" s="17">
        <f t="shared" si="4"/>
        <v>0</v>
      </c>
      <c r="AP80" s="17"/>
      <c r="AQ80" s="17"/>
      <c r="AR80" s="17"/>
      <c r="AS80" s="17"/>
      <c r="AT80" s="17"/>
      <c r="AU80" s="17"/>
      <c r="AV80" s="18"/>
      <c r="AW80" s="17"/>
      <c r="AX80" s="17">
        <f t="shared" si="5"/>
        <v>0</v>
      </c>
      <c r="AY80" s="17"/>
      <c r="AZ80" s="17"/>
      <c r="BA80" s="17"/>
      <c r="BB80" s="141"/>
      <c r="BC80" s="17"/>
      <c r="BD80" s="17"/>
      <c r="BE80" s="18"/>
      <c r="BF80" s="17"/>
      <c r="BG80" s="17">
        <f t="shared" si="6"/>
        <v>0</v>
      </c>
      <c r="BH80" s="17"/>
      <c r="BI80" s="17"/>
      <c r="BJ80" s="17"/>
      <c r="BK80" s="17"/>
      <c r="BL80" s="17"/>
      <c r="BM80" s="17"/>
      <c r="BN80" s="18"/>
      <c r="BO80" s="17"/>
      <c r="BP80" s="17">
        <f t="shared" si="7"/>
        <v>0</v>
      </c>
      <c r="BQ80" s="18">
        <f>[1]CCT!AX87</f>
        <v>2</v>
      </c>
      <c r="BR80" s="17">
        <f>[1]CCT!AW87</f>
        <v>1134.79</v>
      </c>
      <c r="BS80" s="17">
        <f t="shared" si="8"/>
        <v>2269.58</v>
      </c>
      <c r="BT80" s="18">
        <f>[1]CCT!AZ87</f>
        <v>2</v>
      </c>
      <c r="BU80" s="17">
        <f>[1]CCT!AY87</f>
        <v>1134.79</v>
      </c>
      <c r="BV80" s="17">
        <f t="shared" si="9"/>
        <v>2269.58</v>
      </c>
      <c r="BW80" s="18"/>
      <c r="BX80" s="17"/>
      <c r="BY80" s="17">
        <f t="shared" si="10"/>
        <v>0</v>
      </c>
      <c r="BZ80" s="142">
        <f>[1]CCT!BD87</f>
        <v>1</v>
      </c>
      <c r="CA80" s="17">
        <f>[1]CCT!BC87</f>
        <v>1231.31</v>
      </c>
      <c r="CB80" s="17">
        <f t="shared" si="137"/>
        <v>1231.31</v>
      </c>
      <c r="CC80" s="17"/>
      <c r="CD80" s="17"/>
      <c r="CE80" s="17"/>
      <c r="CF80" s="18"/>
      <c r="CG80" s="17"/>
      <c r="CH80" s="17">
        <f t="shared" si="12"/>
        <v>0</v>
      </c>
      <c r="CI80" s="17"/>
      <c r="CJ80" s="17"/>
      <c r="CK80" s="17"/>
      <c r="CL80" s="18"/>
      <c r="CM80" s="17"/>
      <c r="CN80" s="17">
        <f t="shared" si="13"/>
        <v>0</v>
      </c>
      <c r="CO80" s="17"/>
      <c r="CP80" s="17"/>
      <c r="CQ80" s="17"/>
      <c r="CR80" s="17"/>
      <c r="CS80" s="17"/>
      <c r="CT80" s="17">
        <f t="shared" si="77"/>
        <v>0</v>
      </c>
      <c r="CU80" s="17"/>
      <c r="CV80" s="17"/>
      <c r="CW80" s="17"/>
      <c r="CX80" s="17"/>
      <c r="CY80" s="17"/>
      <c r="CZ80" s="17"/>
      <c r="DA80" s="18"/>
      <c r="DB80" s="17"/>
      <c r="DC80" s="17">
        <f t="shared" si="14"/>
        <v>0</v>
      </c>
      <c r="DD80" s="143">
        <f t="shared" si="96"/>
        <v>5</v>
      </c>
      <c r="DE80" s="19">
        <f t="shared" si="97"/>
        <v>5770.4699999999993</v>
      </c>
      <c r="DF80" s="19"/>
      <c r="DG80" s="19"/>
      <c r="DH80" s="19">
        <f t="shared" si="89"/>
        <v>328.9188815</v>
      </c>
      <c r="DI80" s="19"/>
      <c r="DJ80" s="19">
        <f t="shared" si="98"/>
        <v>361.37903363636372</v>
      </c>
      <c r="DK80" s="19">
        <f t="shared" si="99"/>
        <v>123.79527272727273</v>
      </c>
      <c r="DL80" s="19"/>
      <c r="DM80" s="19">
        <f t="shared" si="100"/>
        <v>6584.5631878636359</v>
      </c>
      <c r="DN80" s="19"/>
      <c r="DO80" s="19">
        <f t="shared" si="138"/>
        <v>1395</v>
      </c>
      <c r="DP80" s="19">
        <f t="shared" si="90"/>
        <v>273.77180000000004</v>
      </c>
      <c r="DQ80" s="19"/>
      <c r="DR80" s="19">
        <f t="shared" si="101"/>
        <v>15.600000000000001</v>
      </c>
      <c r="DS80" s="19">
        <f>VLOOKUP('Resumo Geral apoio imposto cl'!A80,PARAMETROAPOIO,2,FALSE)*DD80</f>
        <v>0</v>
      </c>
      <c r="DT80" s="19">
        <f t="shared" si="91"/>
        <v>0</v>
      </c>
      <c r="DU80" s="19">
        <f t="shared" si="92"/>
        <v>0</v>
      </c>
      <c r="DV80" s="19">
        <f>BB80*[1]Parâmetro!$E$147</f>
        <v>0</v>
      </c>
      <c r="DW80" s="19">
        <f t="shared" si="102"/>
        <v>1684.3717999999999</v>
      </c>
      <c r="DX80" s="19">
        <f>C80*'[1]Uniforme Apoio'!$BM$9+'Resumo Geral apoio imposto cl'!F80*'[1]Uniforme Apoio'!$BM$10+'Resumo Geral apoio imposto cl'!I80*'[1]Uniforme Apoio'!$BM$11+'Resumo Geral apoio imposto cl'!L80*'[1]Uniforme Apoio'!$BM$12+'Resumo Geral apoio imposto cl'!O80*'[1]Uniforme Apoio'!$BM$13+'Resumo Geral apoio imposto cl'!R80*'[1]Uniforme Apoio'!$BM$14+'Resumo Geral apoio imposto cl'!U80*'[1]Uniforme Apoio'!$BM$15+'Resumo Geral apoio imposto cl'!X80*'[1]Uniforme Apoio'!$BM$17+AA80*'[1]Uniforme Apoio'!$BM$16+'Resumo Geral apoio imposto cl'!AD80*'[1]Uniforme Apoio'!$BM$18+'Resumo Geral apoio imposto cl'!AG80*'[1]Uniforme Apoio'!$BM$19+'Resumo Geral apoio imposto cl'!AJ80*'[1]Uniforme Apoio'!$BM$20+'Resumo Geral apoio imposto cl'!AM80*'[1]Uniforme Apoio'!$BM$21+'Resumo Geral apoio imposto cl'!AP80*'[1]Uniforme Apoio'!$BM$22+'Resumo Geral apoio imposto cl'!AS80*'[1]Uniforme Apoio'!$BM$23+'Resumo Geral apoio imposto cl'!AV80*'[1]Uniforme Apoio'!$BM$24+'Resumo Geral apoio imposto cl'!AY80*'[1]Uniforme Apoio'!$BM$25+'Resumo Geral apoio imposto cl'!BB80*'[1]Uniforme Apoio'!$BM$26+BE80*'[1]Uniforme Apoio'!$BM$27+'Resumo Geral apoio imposto cl'!BH80*'[1]Uniforme Apoio'!$BM$28+'Resumo Geral apoio imposto cl'!BK80*'[1]Uniforme Apoio'!$BM$29+'Resumo Geral apoio imposto cl'!BN80*'[1]Uniforme Apoio'!$BM$30+'Resumo Geral apoio imposto cl'!BQ80*'[1]Uniforme Apoio'!$BM$30+'Resumo Geral apoio imposto cl'!BT80*'[1]Uniforme Apoio'!$BM$30+'Resumo Geral apoio imposto cl'!BW80*'[1]Uniforme Apoio'!$BM$31+'Resumo Geral apoio imposto cl'!BZ80*'[1]Uniforme Apoio'!$BM$31+'Resumo Geral apoio imposto cl'!CC80*'[1]Uniforme Apoio'!$BM$32+'Resumo Geral apoio imposto cl'!CF80*'[1]Uniforme Apoio'!$BM$33+'Resumo Geral apoio imposto cl'!CI80*'[1]Uniforme Apoio'!$BM$34+'Resumo Geral apoio imposto cl'!CL80*'[1]Uniforme Apoio'!$BM$35+'Resumo Geral apoio imposto cl'!CO80*'[1]Uniforme Apoio'!$BM$36+'Resumo Geral apoio imposto cl'!CR80*'[1]Uniforme Apoio'!$BM$37+'Resumo Geral apoio imposto cl'!CU80*'[1]Uniforme Apoio'!$BM$38+'Resumo Geral apoio imposto cl'!CX80*'[1]Uniforme Apoio'!$BM$39+'Resumo Geral apoio imposto cl'!DA80*'[1]Uniforme Apoio'!$BM$40</f>
        <v>424.15000000000003</v>
      </c>
      <c r="DY80" s="19"/>
      <c r="DZ80" s="19">
        <f>AP80*'[1]Equipamentos Jardinagem'!$H$7</f>
        <v>0</v>
      </c>
      <c r="EA80" s="19"/>
      <c r="EB80" s="19">
        <f t="shared" si="103"/>
        <v>424.15000000000003</v>
      </c>
      <c r="EC80" s="19">
        <f t="shared" si="104"/>
        <v>1316.9126375727274</v>
      </c>
      <c r="ED80" s="19">
        <f t="shared" si="19"/>
        <v>98.768447817954538</v>
      </c>
      <c r="EE80" s="19">
        <f t="shared" si="20"/>
        <v>65.845631878636354</v>
      </c>
      <c r="EF80" s="19">
        <f t="shared" si="21"/>
        <v>13.169126375727272</v>
      </c>
      <c r="EG80" s="19">
        <f t="shared" si="22"/>
        <v>164.61407969659092</v>
      </c>
      <c r="EH80" s="19">
        <f t="shared" si="23"/>
        <v>526.76505502909083</v>
      </c>
      <c r="EI80" s="19">
        <f t="shared" si="24"/>
        <v>197.53689563590908</v>
      </c>
      <c r="EJ80" s="19">
        <f t="shared" si="25"/>
        <v>39.507379127181814</v>
      </c>
      <c r="EK80" s="19">
        <f t="shared" si="105"/>
        <v>2423.1192531338179</v>
      </c>
      <c r="EL80" s="19">
        <f t="shared" si="106"/>
        <v>548.49411354904089</v>
      </c>
      <c r="EM80" s="19">
        <f t="shared" si="107"/>
        <v>183.05085662260907</v>
      </c>
      <c r="EN80" s="19">
        <f t="shared" si="108"/>
        <v>269.30863438362269</v>
      </c>
      <c r="EO80" s="19">
        <f t="shared" si="109"/>
        <v>1000.8536045552727</v>
      </c>
      <c r="EP80" s="19">
        <f t="shared" si="110"/>
        <v>8.5599321442227261</v>
      </c>
      <c r="EQ80" s="19">
        <f t="shared" si="111"/>
        <v>3.292281593931818</v>
      </c>
      <c r="ER80" s="19">
        <f t="shared" si="112"/>
        <v>11.852213738154544</v>
      </c>
      <c r="ES80" s="19">
        <f t="shared" si="113"/>
        <v>49.384223908977269</v>
      </c>
      <c r="ET80" s="19">
        <f t="shared" si="114"/>
        <v>3.9507379127181812</v>
      </c>
      <c r="EU80" s="19">
        <f t="shared" si="115"/>
        <v>1.9753689563590906</v>
      </c>
      <c r="EV80" s="19">
        <f t="shared" si="116"/>
        <v>23.045971157522725</v>
      </c>
      <c r="EW80" s="19">
        <f t="shared" si="117"/>
        <v>8.5599321442227261</v>
      </c>
      <c r="EX80" s="19">
        <f t="shared" si="118"/>
        <v>283.13621707813633</v>
      </c>
      <c r="EY80" s="19">
        <f t="shared" si="119"/>
        <v>11.193757419368181</v>
      </c>
      <c r="EZ80" s="19">
        <f t="shared" si="120"/>
        <v>381.24620857730451</v>
      </c>
      <c r="FA80" s="19">
        <f t="shared" si="121"/>
        <v>548.49411354904089</v>
      </c>
      <c r="FB80" s="19">
        <f t="shared" si="122"/>
        <v>91.525428311304537</v>
      </c>
      <c r="FC80" s="19">
        <f t="shared" si="123"/>
        <v>55.310330778054535</v>
      </c>
      <c r="FD80" s="19">
        <f t="shared" si="124"/>
        <v>21.729058519949998</v>
      </c>
      <c r="FE80" s="19">
        <f t="shared" si="125"/>
        <v>0</v>
      </c>
      <c r="FF80" s="19">
        <f t="shared" si="126"/>
        <v>264.04098383333178</v>
      </c>
      <c r="FG80" s="19">
        <f t="shared" si="127"/>
        <v>981.09991499168166</v>
      </c>
      <c r="FH80" s="19">
        <f t="shared" si="93"/>
        <v>4798.1711949962319</v>
      </c>
      <c r="FI80" s="19">
        <f t="shared" si="94"/>
        <v>13491.256182859866</v>
      </c>
      <c r="FJ80" s="19">
        <f t="shared" si="128"/>
        <v>1031.3500000000001</v>
      </c>
      <c r="FK80" s="144">
        <f t="shared" si="95"/>
        <v>2</v>
      </c>
      <c r="FL80" s="144">
        <f t="shared" si="130"/>
        <v>11.25</v>
      </c>
      <c r="FM80" s="20">
        <f t="shared" si="131"/>
        <v>2.2535211267605644</v>
      </c>
      <c r="FN80" s="19">
        <f t="shared" si="132"/>
        <v>343.69366045881407</v>
      </c>
      <c r="FO80" s="20">
        <f t="shared" si="31"/>
        <v>8.5633802816901436</v>
      </c>
      <c r="FP80" s="19">
        <f t="shared" si="133"/>
        <v>1306.0359097434932</v>
      </c>
      <c r="FQ80" s="20">
        <f t="shared" si="32"/>
        <v>1.8591549295774654</v>
      </c>
      <c r="FR80" s="19">
        <f t="shared" si="134"/>
        <v>283.54726987852155</v>
      </c>
      <c r="FS80" s="19">
        <f t="shared" si="129"/>
        <v>728.8</v>
      </c>
      <c r="FT80" s="19">
        <f t="shared" si="135"/>
        <v>3693.4268400808287</v>
      </c>
      <c r="FU80" s="145">
        <f>FI80+FT80</f>
        <v>17184.683022940695</v>
      </c>
    </row>
    <row r="81" spans="1:179" ht="15" customHeight="1">
      <c r="A81" s="187" t="str">
        <f>[1]CCT!D88</f>
        <v>CCT Rodoviários de Belo Horizonte e RMBH + SEAC-MG</v>
      </c>
      <c r="B81" s="150" t="str">
        <f>[1]CCT!C88</f>
        <v>Vespasiano</v>
      </c>
      <c r="C81" s="141"/>
      <c r="D81" s="17"/>
      <c r="E81" s="17"/>
      <c r="F81" s="18"/>
      <c r="G81" s="17"/>
      <c r="H81" s="17"/>
      <c r="I81" s="18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8"/>
      <c r="V81" s="17"/>
      <c r="W81" s="17"/>
      <c r="X81" s="18"/>
      <c r="Y81" s="17"/>
      <c r="Z81" s="17"/>
      <c r="AA81" s="17"/>
      <c r="AB81" s="17"/>
      <c r="AC81" s="17"/>
      <c r="AD81" s="17"/>
      <c r="AE81" s="17"/>
      <c r="AF81" s="17"/>
      <c r="AG81" s="18"/>
      <c r="AH81" s="17"/>
      <c r="AI81" s="17"/>
      <c r="AJ81" s="17"/>
      <c r="AK81" s="17"/>
      <c r="AL81" s="17"/>
      <c r="AM81" s="18"/>
      <c r="AN81" s="17"/>
      <c r="AO81" s="17"/>
      <c r="AP81" s="17"/>
      <c r="AQ81" s="17"/>
      <c r="AR81" s="17"/>
      <c r="AS81" s="17"/>
      <c r="AT81" s="17"/>
      <c r="AU81" s="17"/>
      <c r="AV81" s="18"/>
      <c r="AW81" s="17"/>
      <c r="AX81" s="17"/>
      <c r="AY81" s="17"/>
      <c r="AZ81" s="17"/>
      <c r="BA81" s="17"/>
      <c r="BB81" s="141">
        <f>[1]CCT!AN88</f>
        <v>1</v>
      </c>
      <c r="BC81" s="17">
        <f>[1]CCT!AM88</f>
        <v>2507.27</v>
      </c>
      <c r="BD81" s="17">
        <f>BB81*BC81</f>
        <v>2507.27</v>
      </c>
      <c r="BE81" s="18"/>
      <c r="BF81" s="17"/>
      <c r="BG81" s="17"/>
      <c r="BH81" s="17"/>
      <c r="BI81" s="17"/>
      <c r="BJ81" s="17"/>
      <c r="BK81" s="17"/>
      <c r="BL81" s="17"/>
      <c r="BM81" s="17"/>
      <c r="BN81" s="18"/>
      <c r="BO81" s="17"/>
      <c r="BP81" s="17"/>
      <c r="BQ81" s="18"/>
      <c r="BR81" s="17"/>
      <c r="BS81" s="17"/>
      <c r="BT81" s="18"/>
      <c r="BU81" s="17"/>
      <c r="BV81" s="17"/>
      <c r="BW81" s="18"/>
      <c r="BX81" s="17"/>
      <c r="BY81" s="17"/>
      <c r="BZ81" s="142"/>
      <c r="CA81" s="17"/>
      <c r="CB81" s="17"/>
      <c r="CC81" s="17"/>
      <c r="CD81" s="17"/>
      <c r="CE81" s="17"/>
      <c r="CF81" s="18"/>
      <c r="CG81" s="17"/>
      <c r="CH81" s="17"/>
      <c r="CI81" s="17"/>
      <c r="CJ81" s="17"/>
      <c r="CK81" s="17"/>
      <c r="CL81" s="18"/>
      <c r="CM81" s="17"/>
      <c r="CN81" s="17"/>
      <c r="CO81" s="17"/>
      <c r="CP81" s="17"/>
      <c r="CQ81" s="17"/>
      <c r="CR81" s="17"/>
      <c r="CS81" s="17"/>
      <c r="CT81" s="17">
        <f t="shared" si="77"/>
        <v>0</v>
      </c>
      <c r="CU81" s="17"/>
      <c r="CV81" s="17"/>
      <c r="CW81" s="17"/>
      <c r="CX81" s="17"/>
      <c r="CY81" s="17"/>
      <c r="CZ81" s="17"/>
      <c r="DA81" s="18"/>
      <c r="DB81" s="17"/>
      <c r="DC81" s="17"/>
      <c r="DD81" s="143">
        <f t="shared" si="96"/>
        <v>1</v>
      </c>
      <c r="DE81" s="19">
        <f t="shared" si="97"/>
        <v>2507.27</v>
      </c>
      <c r="DF81" s="19"/>
      <c r="DG81" s="19"/>
      <c r="DH81" s="19">
        <f t="shared" si="89"/>
        <v>0</v>
      </c>
      <c r="DI81" s="19"/>
      <c r="DJ81" s="19">
        <f t="shared" si="98"/>
        <v>0</v>
      </c>
      <c r="DK81" s="19">
        <f t="shared" si="99"/>
        <v>0</v>
      </c>
      <c r="DL81" s="19"/>
      <c r="DM81" s="19">
        <f t="shared" si="100"/>
        <v>2507.27</v>
      </c>
      <c r="DN81" s="19"/>
      <c r="DO81" s="19">
        <f t="shared" si="138"/>
        <v>279</v>
      </c>
      <c r="DP81" s="19">
        <f t="shared" si="90"/>
        <v>0</v>
      </c>
      <c r="DQ81" s="19"/>
      <c r="DR81" s="19">
        <f t="shared" si="101"/>
        <v>3.12</v>
      </c>
      <c r="DS81" s="19">
        <f>VLOOKUP('Resumo Geral apoio imposto cl'!A81,PARAMETROAPOIO,2,FALSE)*DD81</f>
        <v>0</v>
      </c>
      <c r="DT81" s="19">
        <f t="shared" si="91"/>
        <v>0</v>
      </c>
      <c r="DU81" s="19">
        <f t="shared" si="92"/>
        <v>0</v>
      </c>
      <c r="DV81" s="19">
        <f>BB81*[1]Parâmetro!$E$147</f>
        <v>247.42</v>
      </c>
      <c r="DW81" s="19">
        <f t="shared" si="102"/>
        <v>529.54</v>
      </c>
      <c r="DX81" s="19">
        <f>C81*'[1]Uniforme Apoio'!$BM$9+'Resumo Geral apoio imposto cl'!F81*'[1]Uniforme Apoio'!$BM$10+'Resumo Geral apoio imposto cl'!I81*'[1]Uniforme Apoio'!$BM$11+'Resumo Geral apoio imposto cl'!L81*'[1]Uniforme Apoio'!$BM$12+'Resumo Geral apoio imposto cl'!O81*'[1]Uniforme Apoio'!$BM$13+'Resumo Geral apoio imposto cl'!R81*'[1]Uniforme Apoio'!$BM$14+'Resumo Geral apoio imposto cl'!U81*'[1]Uniforme Apoio'!$BM$15+'Resumo Geral apoio imposto cl'!X81*'[1]Uniforme Apoio'!$BM$17+AA81*'[1]Uniforme Apoio'!$BM$16+'Resumo Geral apoio imposto cl'!AD81*'[1]Uniforme Apoio'!$BM$18+'Resumo Geral apoio imposto cl'!AG81*'[1]Uniforme Apoio'!$BM$19+'Resumo Geral apoio imposto cl'!AJ81*'[1]Uniforme Apoio'!$BM$20+'Resumo Geral apoio imposto cl'!AM81*'[1]Uniforme Apoio'!$BM$21+'Resumo Geral apoio imposto cl'!AP81*'[1]Uniforme Apoio'!$BM$22+'Resumo Geral apoio imposto cl'!AS81*'[1]Uniforme Apoio'!$BM$23+'Resumo Geral apoio imposto cl'!AV81*'[1]Uniforme Apoio'!$BM$24+'Resumo Geral apoio imposto cl'!AY81*'[1]Uniforme Apoio'!$BM$25+'Resumo Geral apoio imposto cl'!BB81*'[1]Uniforme Apoio'!$BM$26+BE81*'[1]Uniforme Apoio'!$BM$27+'Resumo Geral apoio imposto cl'!BH81*'[1]Uniforme Apoio'!$BM$28+'Resumo Geral apoio imposto cl'!BK81*'[1]Uniforme Apoio'!$BM$29+'Resumo Geral apoio imposto cl'!BN81*'[1]Uniforme Apoio'!$BM$30+'Resumo Geral apoio imposto cl'!BQ81*'[1]Uniforme Apoio'!$BM$30+'Resumo Geral apoio imposto cl'!BT81*'[1]Uniforme Apoio'!$BM$30+'Resumo Geral apoio imposto cl'!BW81*'[1]Uniforme Apoio'!$BM$31+'Resumo Geral apoio imposto cl'!BZ81*'[1]Uniforme Apoio'!$BM$31+'Resumo Geral apoio imposto cl'!CC81*'[1]Uniforme Apoio'!$BM$32+'Resumo Geral apoio imposto cl'!CF81*'[1]Uniforme Apoio'!$BM$33+'Resumo Geral apoio imposto cl'!CI81*'[1]Uniforme Apoio'!$BM$34+'Resumo Geral apoio imposto cl'!CL81*'[1]Uniforme Apoio'!$BM$35+'Resumo Geral apoio imposto cl'!CO81*'[1]Uniforme Apoio'!$BM$36+'Resumo Geral apoio imposto cl'!CR81*'[1]Uniforme Apoio'!$BM$37+'Resumo Geral apoio imposto cl'!CU81*'[1]Uniforme Apoio'!$BM$38+'Resumo Geral apoio imposto cl'!CX81*'[1]Uniforme Apoio'!$BM$39+'Resumo Geral apoio imposto cl'!DA81*'[1]Uniforme Apoio'!$BM$40</f>
        <v>103.18</v>
      </c>
      <c r="DY81" s="19"/>
      <c r="DZ81" s="19">
        <f>AP81*'[1]Equipamentos Jardinagem'!$H$7</f>
        <v>0</v>
      </c>
      <c r="EA81" s="19"/>
      <c r="EB81" s="19">
        <f t="shared" si="103"/>
        <v>103.18</v>
      </c>
      <c r="EC81" s="19">
        <f t="shared" si="104"/>
        <v>501.45400000000001</v>
      </c>
      <c r="ED81" s="19">
        <f t="shared" si="19"/>
        <v>37.609049999999996</v>
      </c>
      <c r="EE81" s="19">
        <f t="shared" si="20"/>
        <v>25.072700000000001</v>
      </c>
      <c r="EF81" s="19">
        <f t="shared" si="21"/>
        <v>5.0145400000000002</v>
      </c>
      <c r="EG81" s="19">
        <f t="shared" si="22"/>
        <v>62.681750000000001</v>
      </c>
      <c r="EH81" s="19">
        <f t="shared" si="23"/>
        <v>200.58160000000001</v>
      </c>
      <c r="EI81" s="19">
        <f t="shared" si="24"/>
        <v>75.218099999999993</v>
      </c>
      <c r="EJ81" s="19">
        <f t="shared" si="25"/>
        <v>15.043620000000001</v>
      </c>
      <c r="EK81" s="19">
        <f t="shared" si="105"/>
        <v>922.67536000000007</v>
      </c>
      <c r="EL81" s="19">
        <f t="shared" si="106"/>
        <v>208.855591</v>
      </c>
      <c r="EM81" s="19">
        <f t="shared" si="107"/>
        <v>69.702106000000001</v>
      </c>
      <c r="EN81" s="19">
        <f t="shared" si="108"/>
        <v>102.547343</v>
      </c>
      <c r="EO81" s="19">
        <f t="shared" si="109"/>
        <v>381.10504000000003</v>
      </c>
      <c r="EP81" s="19">
        <f t="shared" si="110"/>
        <v>3.2594509999999999</v>
      </c>
      <c r="EQ81" s="19">
        <f t="shared" si="111"/>
        <v>1.2536350000000001</v>
      </c>
      <c r="ER81" s="19">
        <f t="shared" si="112"/>
        <v>4.5130859999999995</v>
      </c>
      <c r="ES81" s="19">
        <f t="shared" si="113"/>
        <v>18.804524999999998</v>
      </c>
      <c r="ET81" s="19">
        <f t="shared" si="114"/>
        <v>1.5043619999999998</v>
      </c>
      <c r="EU81" s="19">
        <f t="shared" si="115"/>
        <v>0.75218099999999988</v>
      </c>
      <c r="EV81" s="19">
        <f t="shared" si="116"/>
        <v>8.7754449999999995</v>
      </c>
      <c r="EW81" s="19">
        <f t="shared" si="117"/>
        <v>3.2594509999999999</v>
      </c>
      <c r="EX81" s="19">
        <f t="shared" si="118"/>
        <v>107.81260999999999</v>
      </c>
      <c r="EY81" s="19">
        <f t="shared" si="119"/>
        <v>4.262359</v>
      </c>
      <c r="EZ81" s="19">
        <f t="shared" si="120"/>
        <v>145.17093299999999</v>
      </c>
      <c r="FA81" s="19">
        <f t="shared" si="121"/>
        <v>208.855591</v>
      </c>
      <c r="FB81" s="19">
        <f t="shared" si="122"/>
        <v>34.851053</v>
      </c>
      <c r="FC81" s="19">
        <f t="shared" si="123"/>
        <v>21.061067999999999</v>
      </c>
      <c r="FD81" s="19">
        <f t="shared" si="124"/>
        <v>8.2739910000000005</v>
      </c>
      <c r="FE81" s="19">
        <f t="shared" si="125"/>
        <v>0</v>
      </c>
      <c r="FF81" s="19">
        <f t="shared" si="126"/>
        <v>100.54152699999999</v>
      </c>
      <c r="FG81" s="19">
        <f t="shared" si="127"/>
        <v>373.58323000000001</v>
      </c>
      <c r="FH81" s="19">
        <f t="shared" si="93"/>
        <v>1827.0476489999999</v>
      </c>
      <c r="FI81" s="19">
        <f t="shared" si="94"/>
        <v>4967.0376489999999</v>
      </c>
      <c r="FJ81" s="19">
        <f t="shared" si="128"/>
        <v>206.27</v>
      </c>
      <c r="FK81" s="144">
        <f t="shared" si="95"/>
        <v>2</v>
      </c>
      <c r="FL81" s="144">
        <f t="shared" si="130"/>
        <v>11.25</v>
      </c>
      <c r="FM81" s="20">
        <f t="shared" si="131"/>
        <v>2.2535211267605644</v>
      </c>
      <c r="FN81" s="19">
        <f t="shared" si="132"/>
        <v>119.86631321690147</v>
      </c>
      <c r="FO81" s="20">
        <f t="shared" si="31"/>
        <v>8.5633802816901436</v>
      </c>
      <c r="FP81" s="19">
        <f t="shared" si="133"/>
        <v>455.49199022422556</v>
      </c>
      <c r="FQ81" s="20">
        <f t="shared" si="32"/>
        <v>1.8591549295774654</v>
      </c>
      <c r="FR81" s="19">
        <f t="shared" si="134"/>
        <v>98.889708403943715</v>
      </c>
      <c r="FS81" s="19">
        <f t="shared" si="129"/>
        <v>145.76</v>
      </c>
      <c r="FT81" s="19">
        <f t="shared" si="135"/>
        <v>1026.2780118450708</v>
      </c>
      <c r="FU81" s="145">
        <f>FI81+FT81</f>
        <v>5993.3156608450709</v>
      </c>
    </row>
    <row r="82" spans="1:179" ht="15" customHeight="1">
      <c r="A82" s="187" t="str">
        <f>[1]CCT!D90</f>
        <v>SEAC</v>
      </c>
      <c r="B82" s="191" t="str">
        <f>[1]CCT!C90</f>
        <v>Belo Horizonte</v>
      </c>
      <c r="C82" s="141">
        <f>[1]CCT!F90</f>
        <v>6</v>
      </c>
      <c r="D82" s="17">
        <f>[1]CCT!E90</f>
        <v>1220.6199999999999</v>
      </c>
      <c r="E82" s="17">
        <f t="shared" si="0"/>
        <v>7323.7199999999993</v>
      </c>
      <c r="F82" s="18">
        <f>[1]CCT!H90</f>
        <v>2</v>
      </c>
      <c r="G82" s="17">
        <f>[1]CCT!G90</f>
        <v>921.07</v>
      </c>
      <c r="H82" s="17">
        <f t="shared" si="33"/>
        <v>1842.14</v>
      </c>
      <c r="I82" s="18">
        <f>[1]CCT!J90</f>
        <v>28</v>
      </c>
      <c r="J82" s="17">
        <f>[1]CCT!I90</f>
        <v>1298.99</v>
      </c>
      <c r="K82" s="17">
        <f t="shared" si="34"/>
        <v>36371.72</v>
      </c>
      <c r="L82" s="141">
        <f>[1]CCT!L90</f>
        <v>12</v>
      </c>
      <c r="M82" s="17">
        <f>[1]CCT!K90</f>
        <v>1298.99</v>
      </c>
      <c r="N82" s="17">
        <f>L82*M82</f>
        <v>15587.880000000001</v>
      </c>
      <c r="O82" s="141">
        <f>[1]CCT!N90</f>
        <v>10</v>
      </c>
      <c r="P82" s="17">
        <f>[1]CCT!M90</f>
        <v>1302</v>
      </c>
      <c r="Q82" s="17">
        <f>O82*P82</f>
        <v>13020</v>
      </c>
      <c r="R82" s="141">
        <f>[1]CCT!P90</f>
        <v>3</v>
      </c>
      <c r="S82" s="17">
        <f>[1]CCT!O90</f>
        <v>1953</v>
      </c>
      <c r="T82" s="17">
        <f>R82*S82</f>
        <v>5859</v>
      </c>
      <c r="U82" s="18">
        <f>[1]CCT!R90</f>
        <v>12</v>
      </c>
      <c r="V82" s="17">
        <f>[1]CCT!Q90</f>
        <v>876.66</v>
      </c>
      <c r="W82" s="17">
        <f t="shared" si="1"/>
        <v>10519.92</v>
      </c>
      <c r="X82" s="18">
        <f>[1]CCT!T90</f>
        <v>13</v>
      </c>
      <c r="Y82" s="17">
        <f>[1]CCT!S90</f>
        <v>876.66</v>
      </c>
      <c r="Z82" s="17">
        <f t="shared" si="2"/>
        <v>11396.58</v>
      </c>
      <c r="AA82" s="141">
        <f>[1]CCT!V90</f>
        <v>16</v>
      </c>
      <c r="AB82" s="17">
        <f>[1]CCT!U90</f>
        <v>876.66</v>
      </c>
      <c r="AC82" s="17">
        <f>AA82*AB82</f>
        <v>14026.56</v>
      </c>
      <c r="AD82" s="141">
        <f>[1]CCT!X90</f>
        <v>2</v>
      </c>
      <c r="AE82" s="17">
        <f>[1]CCT!W90</f>
        <v>1958.29</v>
      </c>
      <c r="AF82" s="17">
        <f>AD82*AE82</f>
        <v>3916.58</v>
      </c>
      <c r="AG82" s="18"/>
      <c r="AH82" s="17"/>
      <c r="AI82" s="17">
        <f t="shared" si="3"/>
        <v>0</v>
      </c>
      <c r="AJ82" s="141">
        <f>[1]CCT!AB90</f>
        <v>10</v>
      </c>
      <c r="AK82" s="17">
        <f>[1]CCT!AA90</f>
        <v>1953</v>
      </c>
      <c r="AL82" s="17">
        <f>AJ82*AK82</f>
        <v>19530</v>
      </c>
      <c r="AM82" s="141">
        <f>[1]CCT!AD90</f>
        <v>12</v>
      </c>
      <c r="AN82" s="17">
        <f>[1]CCT!AC90</f>
        <v>1958.29</v>
      </c>
      <c r="AO82" s="17">
        <f t="shared" si="4"/>
        <v>23499.48</v>
      </c>
      <c r="AP82" s="141">
        <f>[1]CCT!AF90</f>
        <v>2</v>
      </c>
      <c r="AQ82" s="17">
        <f>[1]CCT!AE90</f>
        <v>1220.5</v>
      </c>
      <c r="AR82" s="17">
        <f>AP82*AQ82</f>
        <v>2441</v>
      </c>
      <c r="AS82" s="141">
        <f>[1]CCT!AH90</f>
        <v>2</v>
      </c>
      <c r="AT82" s="17">
        <f>[1]CCT!AG90</f>
        <v>876.66</v>
      </c>
      <c r="AU82" s="17">
        <f>AS82*AT82</f>
        <v>1753.32</v>
      </c>
      <c r="AV82" s="18">
        <f>[1]CCT!AJ90</f>
        <v>5</v>
      </c>
      <c r="AW82" s="17">
        <f>[1]CCT!AI90</f>
        <v>1309.48</v>
      </c>
      <c r="AX82" s="17">
        <f t="shared" si="5"/>
        <v>6547.4</v>
      </c>
      <c r="AY82" s="141">
        <f>[1]CCT!AL90</f>
        <v>7</v>
      </c>
      <c r="AZ82" s="17">
        <f>[1]CCT!AK90</f>
        <v>1953</v>
      </c>
      <c r="BA82" s="17">
        <f>AY82*AZ82</f>
        <v>13671</v>
      </c>
      <c r="BB82" s="141"/>
      <c r="BC82" s="17"/>
      <c r="BD82" s="17"/>
      <c r="BE82" s="18"/>
      <c r="BF82" s="17"/>
      <c r="BG82" s="17">
        <f t="shared" si="6"/>
        <v>0</v>
      </c>
      <c r="BH82" s="141">
        <f>[1]CCT!AR90</f>
        <v>2</v>
      </c>
      <c r="BI82" s="17">
        <f>[1]CCT!AQ90</f>
        <v>1953</v>
      </c>
      <c r="BJ82" s="17">
        <f>BH82*BI82</f>
        <v>3906</v>
      </c>
      <c r="BK82" s="141">
        <f>[1]CCT!AT90</f>
        <v>3</v>
      </c>
      <c r="BL82" s="17">
        <f>[1]CCT!AS90</f>
        <v>1953</v>
      </c>
      <c r="BM82" s="17">
        <f>BK82*BL82</f>
        <v>5859</v>
      </c>
      <c r="BN82" s="18">
        <f>[1]CCT!AV90</f>
        <v>4</v>
      </c>
      <c r="BO82" s="17">
        <f>[1]CCT!AU90</f>
        <v>1134.78</v>
      </c>
      <c r="BP82" s="17">
        <f t="shared" si="7"/>
        <v>4539.12</v>
      </c>
      <c r="BQ82" s="18">
        <f>[1]CCT!AX90</f>
        <v>16</v>
      </c>
      <c r="BR82" s="17">
        <f>[1]CCT!AW90</f>
        <v>1134.78</v>
      </c>
      <c r="BS82" s="17">
        <f t="shared" si="8"/>
        <v>18156.48</v>
      </c>
      <c r="BT82" s="18">
        <f>[1]CCT!AZ90</f>
        <v>18</v>
      </c>
      <c r="BU82" s="17">
        <f>[1]CCT!AY90</f>
        <v>1134.78</v>
      </c>
      <c r="BV82" s="17">
        <f t="shared" si="9"/>
        <v>20426.04</v>
      </c>
      <c r="BW82" s="18">
        <f>[1]CCT!BB90</f>
        <v>91</v>
      </c>
      <c r="BX82" s="17">
        <f>[1]CCT!BA90</f>
        <v>1805.92</v>
      </c>
      <c r="BY82" s="17">
        <f t="shared" si="10"/>
        <v>164338.72</v>
      </c>
      <c r="BZ82" s="142">
        <f>[1]CCT!BD90</f>
        <v>5</v>
      </c>
      <c r="CA82" s="17">
        <f>[1]CCT!BC90</f>
        <v>1231.31</v>
      </c>
      <c r="CB82" s="17">
        <f>BZ82*CA82</f>
        <v>6156.5499999999993</v>
      </c>
      <c r="CC82" s="141">
        <f>[1]CCT!BF90</f>
        <v>1</v>
      </c>
      <c r="CD82" s="17">
        <f>[1]CCT!BE90</f>
        <v>1953</v>
      </c>
      <c r="CE82" s="17">
        <f>CC82*CD82</f>
        <v>1953</v>
      </c>
      <c r="CF82" s="18">
        <f>[1]CCT!BH90</f>
        <v>1</v>
      </c>
      <c r="CG82" s="17">
        <f>[1]CCT!BG90</f>
        <v>2366.2600000000002</v>
      </c>
      <c r="CH82" s="17">
        <f t="shared" si="12"/>
        <v>2366.2600000000002</v>
      </c>
      <c r="CI82" s="17"/>
      <c r="CJ82" s="17"/>
      <c r="CK82" s="17">
        <f>CI82*CJ82</f>
        <v>0</v>
      </c>
      <c r="CL82" s="18"/>
      <c r="CM82" s="17"/>
      <c r="CN82" s="17">
        <f t="shared" si="13"/>
        <v>0</v>
      </c>
      <c r="CO82" s="17"/>
      <c r="CP82" s="17"/>
      <c r="CQ82" s="17"/>
      <c r="CR82" s="17"/>
      <c r="CS82" s="17"/>
      <c r="CT82" s="17">
        <f t="shared" si="77"/>
        <v>0</v>
      </c>
      <c r="CU82" s="17"/>
      <c r="CV82" s="17"/>
      <c r="CW82" s="17"/>
      <c r="CX82" s="141">
        <f>[1]CCT!BT90</f>
        <v>1</v>
      </c>
      <c r="CY82" s="17">
        <f>[1]CCT!BS90</f>
        <v>1953</v>
      </c>
      <c r="CZ82" s="17">
        <f>CX82*CY82</f>
        <v>1953</v>
      </c>
      <c r="DA82" s="18"/>
      <c r="DB82" s="17"/>
      <c r="DC82" s="17">
        <f t="shared" si="14"/>
        <v>0</v>
      </c>
      <c r="DD82" s="143">
        <f t="shared" si="96"/>
        <v>284</v>
      </c>
      <c r="DE82" s="19">
        <f t="shared" si="97"/>
        <v>416960.47</v>
      </c>
      <c r="DF82" s="19">
        <f>DF2*AK82*AJ82</f>
        <v>5859</v>
      </c>
      <c r="DG82" s="19">
        <f>DG2*(AP82+AS82+R82+AY82+BK82)</f>
        <v>2679.2000000000003</v>
      </c>
      <c r="DH82" s="19">
        <f t="shared" si="89"/>
        <v>2960.2438469999997</v>
      </c>
      <c r="DI82" s="19"/>
      <c r="DJ82" s="19">
        <f t="shared" si="98"/>
        <v>3500.768164958678</v>
      </c>
      <c r="DK82" s="19">
        <f t="shared" si="99"/>
        <v>1052.2505454545453</v>
      </c>
      <c r="DL82" s="19"/>
      <c r="DM82" s="19">
        <f>SUM(DE82:DL82)</f>
        <v>433011.93255741324</v>
      </c>
      <c r="DN82" s="19"/>
      <c r="DO82" s="19">
        <f t="shared" si="138"/>
        <v>79236</v>
      </c>
      <c r="DP82" s="19">
        <f>(VLOOKUP(B82,VT_INCLUSOMOTORISTAS,4,FALSE)*2*20*DD82)-(IF(DE82*6%&lt;=(VLOOKUP(B82,VT_INCLUSOMOTORISTAS,4,FALSE)*2*20*DD82),DE82*6%,(VLOOKUP(B82,VT_INCLUSOMOTORISTAS,4,FALSE)*2*20*DD82)))</f>
        <v>27579.171799999996</v>
      </c>
      <c r="DQ82" s="19"/>
      <c r="DR82" s="19">
        <f t="shared" si="101"/>
        <v>886.08</v>
      </c>
      <c r="DS82" s="19">
        <f>VLOOKUP('Resumo Geral apoio imposto cl'!A82,PARAMETROAPOIO,2,FALSE)*DD82</f>
        <v>11652.52</v>
      </c>
      <c r="DT82" s="19">
        <f t="shared" si="91"/>
        <v>0</v>
      </c>
      <c r="DU82" s="19">
        <f t="shared" si="92"/>
        <v>2394.12</v>
      </c>
      <c r="DV82" s="19">
        <f>BB82*[1]Parâmetro!$E$147+(C82+F82+I82+L82+O82+R82+U82+X82+AA82+AD82+AG82+AJ82+AM82+AP82+AS82+AV82+AY82+BE82+BH82+BK82+BN82+BQ82+BT82+BW82+BZ82+CC82+CF82+CI82+CL82+CO82+CR82+CU82+CX82+DA82)*[1]Parâmetro!$E$148</f>
        <v>12507.36</v>
      </c>
      <c r="DW82" s="19">
        <f t="shared" si="102"/>
        <v>134255.2518</v>
      </c>
      <c r="DX82" s="19">
        <f>C82*'[1]Uniforme Apoio'!$BM$9+'Resumo Geral apoio imposto cl'!F82*'[1]Uniforme Apoio'!$BM$10+'Resumo Geral apoio imposto cl'!I82*'[1]Uniforme Apoio'!$BM$11+'Resumo Geral apoio imposto cl'!L82*'[1]Uniforme Apoio'!$BM$12+'Resumo Geral apoio imposto cl'!O82*'[1]Uniforme Apoio'!$BM$13+'Resumo Geral apoio imposto cl'!R82*'[1]Uniforme Apoio'!$BM$14+'Resumo Geral apoio imposto cl'!U82*'[1]Uniforme Apoio'!$BM$15+'Resumo Geral apoio imposto cl'!X82*'[1]Uniforme Apoio'!$BM$17+AA82*'[1]Uniforme Apoio'!$BM$16+'Resumo Geral apoio imposto cl'!AD82*'[1]Uniforme Apoio'!$BM$18+'Resumo Geral apoio imposto cl'!AG82*'[1]Uniforme Apoio'!$BM$19+'Resumo Geral apoio imposto cl'!AJ82*'[1]Uniforme Apoio'!$BM$20+'Resumo Geral apoio imposto cl'!AM82*'[1]Uniforme Apoio'!$BM$21+'Resumo Geral apoio imposto cl'!AP82*'[1]Uniforme Apoio'!$BM$22+'Resumo Geral apoio imposto cl'!AS82*'[1]Uniforme Apoio'!$BM$23+'Resumo Geral apoio imposto cl'!AV82*'[1]Uniforme Apoio'!$BM$24+'Resumo Geral apoio imposto cl'!AY82*'[1]Uniforme Apoio'!$BM$25+'Resumo Geral apoio imposto cl'!BB82*'[1]Uniforme Apoio'!$BM$26+BE82*'[1]Uniforme Apoio'!$BM$27+'Resumo Geral apoio imposto cl'!BH82*'[1]Uniforme Apoio'!$BM$28+'Resumo Geral apoio imposto cl'!BK82*'[1]Uniforme Apoio'!$BM$29+'Resumo Geral apoio imposto cl'!BN82*'[1]Uniforme Apoio'!$BM$30+'Resumo Geral apoio imposto cl'!BQ82*'[1]Uniforme Apoio'!$BM$30+'Resumo Geral apoio imposto cl'!BT82*'[1]Uniforme Apoio'!$BM$30+'Resumo Geral apoio imposto cl'!BW82*'[1]Uniforme Apoio'!$BM$31+'Resumo Geral apoio imposto cl'!BZ82*'[1]Uniforme Apoio'!$BM$31+'Resumo Geral apoio imposto cl'!CC82*'[1]Uniforme Apoio'!$BM$32+'Resumo Geral apoio imposto cl'!CF82*'[1]Uniforme Apoio'!$BM$33+'Resumo Geral apoio imposto cl'!CI82*'[1]Uniforme Apoio'!$BM$34+'Resumo Geral apoio imposto cl'!CL82*'[1]Uniforme Apoio'!$BM$35+'Resumo Geral apoio imposto cl'!CO82*'[1]Uniforme Apoio'!$BM$36+'Resumo Geral apoio imposto cl'!CR82*'[1]Uniforme Apoio'!$BM$37+'Resumo Geral apoio imposto cl'!CU82*'[1]Uniforme Apoio'!$BM$38+'Resumo Geral apoio imposto cl'!CX82*'[1]Uniforme Apoio'!$BM$39+'Resumo Geral apoio imposto cl'!DA82*'[1]Uniforme Apoio'!$BM$40</f>
        <v>18451.600000000002</v>
      </c>
      <c r="DY82" s="19">
        <f>'[1]Material de consumo jardinagem'!G21*'Resumo Geral apoio imposto cl'!AP82</f>
        <v>81.34</v>
      </c>
      <c r="DZ82" s="19">
        <f>AP82*'[1]Equipamentos Jardinagem'!$H$7</f>
        <v>31.54</v>
      </c>
      <c r="EA82" s="19"/>
      <c r="EB82" s="19">
        <f t="shared" si="103"/>
        <v>18564.480000000003</v>
      </c>
      <c r="EC82" s="19">
        <f t="shared" si="104"/>
        <v>86602.386511482648</v>
      </c>
      <c r="ED82" s="19">
        <f t="shared" si="19"/>
        <v>6495.1789883611982</v>
      </c>
      <c r="EE82" s="19">
        <f t="shared" si="20"/>
        <v>4330.1193255741327</v>
      </c>
      <c r="EF82" s="19">
        <f t="shared" si="21"/>
        <v>866.02386511482655</v>
      </c>
      <c r="EG82" s="19">
        <f t="shared" si="22"/>
        <v>10825.298313935331</v>
      </c>
      <c r="EH82" s="19">
        <f t="shared" si="23"/>
        <v>34640.954604593062</v>
      </c>
      <c r="EI82" s="19">
        <f t="shared" si="24"/>
        <v>12990.357976722396</v>
      </c>
      <c r="EJ82" s="19">
        <f t="shared" si="25"/>
        <v>2598.0715953444796</v>
      </c>
      <c r="EK82" s="19">
        <f t="shared" si="105"/>
        <v>159348.39118112807</v>
      </c>
      <c r="EL82" s="19">
        <f t="shared" si="106"/>
        <v>36069.893982032525</v>
      </c>
      <c r="EM82" s="19">
        <f t="shared" si="107"/>
        <v>12037.731725096088</v>
      </c>
      <c r="EN82" s="19">
        <f t="shared" si="108"/>
        <v>17710.188041598201</v>
      </c>
      <c r="EO82" s="19">
        <f t="shared" si="109"/>
        <v>65817.81374872681</v>
      </c>
      <c r="EP82" s="19">
        <f t="shared" si="110"/>
        <v>562.91551232463723</v>
      </c>
      <c r="EQ82" s="19">
        <f t="shared" si="111"/>
        <v>216.50596627870664</v>
      </c>
      <c r="ER82" s="19">
        <f t="shared" si="112"/>
        <v>779.42147860334387</v>
      </c>
      <c r="ES82" s="19">
        <f t="shared" si="113"/>
        <v>3247.5894941805991</v>
      </c>
      <c r="ET82" s="19">
        <f t="shared" si="114"/>
        <v>259.80715953444792</v>
      </c>
      <c r="EU82" s="19">
        <f t="shared" si="115"/>
        <v>129.90357976722396</v>
      </c>
      <c r="EV82" s="19">
        <f t="shared" si="116"/>
        <v>1515.5417639509465</v>
      </c>
      <c r="EW82" s="19">
        <f t="shared" si="117"/>
        <v>562.91551232463723</v>
      </c>
      <c r="EX82" s="19">
        <f t="shared" si="118"/>
        <v>18619.513099968768</v>
      </c>
      <c r="EY82" s="19">
        <f t="shared" si="119"/>
        <v>736.12028534760248</v>
      </c>
      <c r="EZ82" s="19">
        <f t="shared" si="120"/>
        <v>25071.390895074226</v>
      </c>
      <c r="FA82" s="19">
        <f t="shared" si="121"/>
        <v>36069.893982032525</v>
      </c>
      <c r="FB82" s="19">
        <f t="shared" si="122"/>
        <v>6018.8658625480439</v>
      </c>
      <c r="FC82" s="19">
        <f t="shared" si="123"/>
        <v>3637.3002334822709</v>
      </c>
      <c r="FD82" s="19">
        <f t="shared" si="124"/>
        <v>1428.9393774394637</v>
      </c>
      <c r="FE82" s="19">
        <f t="shared" si="125"/>
        <v>0</v>
      </c>
      <c r="FF82" s="19">
        <f t="shared" si="126"/>
        <v>17363.778495552269</v>
      </c>
      <c r="FG82" s="19">
        <f t="shared" si="127"/>
        <v>64518.777951054581</v>
      </c>
      <c r="FH82" s="19">
        <f t="shared" si="93"/>
        <v>315535.79525458708</v>
      </c>
      <c r="FI82" s="19">
        <f t="shared" si="94"/>
        <v>901367.45961200027</v>
      </c>
      <c r="FJ82" s="19">
        <f t="shared" si="128"/>
        <v>58580.68</v>
      </c>
      <c r="FK82" s="144">
        <f t="shared" si="95"/>
        <v>5</v>
      </c>
      <c r="FL82" s="144">
        <f t="shared" si="130"/>
        <v>14.25</v>
      </c>
      <c r="FM82" s="20">
        <f t="shared" si="131"/>
        <v>5.8309037900874632</v>
      </c>
      <c r="FN82" s="19">
        <f t="shared" si="132"/>
        <v>58387.404059008761</v>
      </c>
      <c r="FO82" s="20">
        <f t="shared" si="31"/>
        <v>8.8629737609329435</v>
      </c>
      <c r="FP82" s="19">
        <f t="shared" si="133"/>
        <v>88748.85416969331</v>
      </c>
      <c r="FQ82" s="20">
        <f t="shared" si="32"/>
        <v>1.9241982507288626</v>
      </c>
      <c r="FR82" s="19">
        <f t="shared" si="134"/>
        <v>19267.843339472889</v>
      </c>
      <c r="FS82" s="19">
        <f t="shared" si="129"/>
        <v>41395.839999999997</v>
      </c>
      <c r="FT82" s="19">
        <f t="shared" si="135"/>
        <v>266380.62156817492</v>
      </c>
      <c r="FU82" s="145">
        <f>FI82+FT82</f>
        <v>1167748.0811801753</v>
      </c>
    </row>
    <row r="83" spans="1:179" ht="15" customHeight="1">
      <c r="A83" s="187" t="str">
        <f>[1]CCT!D91</f>
        <v>Settaspoc</v>
      </c>
      <c r="B83" s="188" t="str">
        <f>[1]CCT!C91</f>
        <v>Belo Horizonte</v>
      </c>
      <c r="C83" s="141"/>
      <c r="D83" s="17"/>
      <c r="E83" s="17"/>
      <c r="F83" s="18"/>
      <c r="G83" s="17"/>
      <c r="H83" s="17"/>
      <c r="I83" s="18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8"/>
      <c r="V83" s="17"/>
      <c r="W83" s="17"/>
      <c r="X83" s="18"/>
      <c r="Y83" s="17"/>
      <c r="Z83" s="17"/>
      <c r="AA83" s="17"/>
      <c r="AB83" s="17"/>
      <c r="AC83" s="17"/>
      <c r="AD83" s="17"/>
      <c r="AE83" s="17"/>
      <c r="AF83" s="17"/>
      <c r="AG83" s="18">
        <f>[1]CCT!Z91</f>
        <v>8</v>
      </c>
      <c r="AH83" s="17">
        <f>[1]CCT!Y91</f>
        <v>977.74</v>
      </c>
      <c r="AI83" s="17">
        <f>AG83*AH83</f>
        <v>7821.92</v>
      </c>
      <c r="AJ83" s="17"/>
      <c r="AK83" s="17"/>
      <c r="AL83" s="17"/>
      <c r="AM83" s="18"/>
      <c r="AN83" s="17"/>
      <c r="AO83" s="17"/>
      <c r="AP83" s="17"/>
      <c r="AQ83" s="17"/>
      <c r="AR83" s="17"/>
      <c r="AS83" s="17"/>
      <c r="AT83" s="17"/>
      <c r="AU83" s="17"/>
      <c r="AV83" s="18"/>
      <c r="AW83" s="17"/>
      <c r="AX83" s="17"/>
      <c r="AY83" s="17"/>
      <c r="AZ83" s="17"/>
      <c r="BA83" s="17"/>
      <c r="BB83" s="141"/>
      <c r="BC83" s="17"/>
      <c r="BD83" s="17">
        <f>BB83*BC83</f>
        <v>0</v>
      </c>
      <c r="BE83" s="18">
        <f>[1]CCT!AP91</f>
        <v>2</v>
      </c>
      <c r="BF83" s="17">
        <f>[1]CCT!AO91</f>
        <v>976.28</v>
      </c>
      <c r="BG83" s="17">
        <f>BE83*BF83</f>
        <v>1952.56</v>
      </c>
      <c r="BH83" s="17"/>
      <c r="BI83" s="17"/>
      <c r="BJ83" s="17"/>
      <c r="BK83" s="17"/>
      <c r="BL83" s="17"/>
      <c r="BM83" s="17"/>
      <c r="BN83" s="18"/>
      <c r="BO83" s="17"/>
      <c r="BP83" s="17"/>
      <c r="BQ83" s="18"/>
      <c r="BR83" s="17"/>
      <c r="BS83" s="17"/>
      <c r="BT83" s="18"/>
      <c r="BU83" s="17"/>
      <c r="BV83" s="17"/>
      <c r="BW83" s="18"/>
      <c r="BX83" s="17"/>
      <c r="BY83" s="17"/>
      <c r="BZ83" s="142"/>
      <c r="CA83" s="17"/>
      <c r="CB83" s="17"/>
      <c r="CC83" s="17"/>
      <c r="CD83" s="17"/>
      <c r="CE83" s="17"/>
      <c r="CF83" s="18"/>
      <c r="CG83" s="17"/>
      <c r="CH83" s="17"/>
      <c r="CI83" s="17"/>
      <c r="CJ83" s="17"/>
      <c r="CK83" s="17"/>
      <c r="CL83" s="18">
        <f>[1]CCT!BL91</f>
        <v>1</v>
      </c>
      <c r="CM83" s="17">
        <f>[1]CCT!BK91</f>
        <v>2180.8200000000002</v>
      </c>
      <c r="CN83" s="17">
        <f>CL83*CM83</f>
        <v>2180.8200000000002</v>
      </c>
      <c r="CO83" s="141">
        <f>[1]CCT!BN91</f>
        <v>18</v>
      </c>
      <c r="CP83" s="17">
        <f>[1]CCT!BM91</f>
        <v>2180.8200000000002</v>
      </c>
      <c r="CQ83" s="17">
        <f>CO83*CP83</f>
        <v>39254.76</v>
      </c>
      <c r="CR83" s="17"/>
      <c r="CS83" s="17"/>
      <c r="CT83" s="17">
        <f t="shared" si="77"/>
        <v>0</v>
      </c>
      <c r="CU83" s="141">
        <f>[1]CCT!BR91</f>
        <v>6</v>
      </c>
      <c r="CV83" s="17">
        <f>[1]CCT!BQ91</f>
        <v>2616.9899999999998</v>
      </c>
      <c r="CW83" s="17">
        <f>CU83*CV83</f>
        <v>15701.939999999999</v>
      </c>
      <c r="CX83" s="17"/>
      <c r="CY83" s="17"/>
      <c r="CZ83" s="17"/>
      <c r="DA83" s="18"/>
      <c r="DB83" s="17"/>
      <c r="DC83" s="17"/>
      <c r="DD83" s="143">
        <f t="shared" si="96"/>
        <v>35</v>
      </c>
      <c r="DE83" s="19">
        <f t="shared" si="97"/>
        <v>66912</v>
      </c>
      <c r="DF83" s="19"/>
      <c r="DG83" s="19"/>
      <c r="DH83" s="19">
        <f t="shared" si="89"/>
        <v>0</v>
      </c>
      <c r="DI83" s="19"/>
      <c r="DJ83" s="19">
        <f t="shared" si="98"/>
        <v>0</v>
      </c>
      <c r="DK83" s="19">
        <f t="shared" si="99"/>
        <v>0</v>
      </c>
      <c r="DL83" s="19"/>
      <c r="DM83" s="19">
        <f t="shared" si="100"/>
        <v>66912</v>
      </c>
      <c r="DN83" s="19"/>
      <c r="DO83" s="19">
        <f t="shared" si="138"/>
        <v>9765</v>
      </c>
      <c r="DP83" s="19">
        <f t="shared" si="90"/>
        <v>2467.2800000000002</v>
      </c>
      <c r="DQ83" s="19"/>
      <c r="DR83" s="19">
        <f t="shared" si="101"/>
        <v>109.2</v>
      </c>
      <c r="DS83" s="19">
        <f>VLOOKUP('Resumo Geral apoio imposto cl'!A83,PARAMETROAPOIO,2,FALSE)*DD83</f>
        <v>547.75</v>
      </c>
      <c r="DT83" s="19">
        <f t="shared" si="91"/>
        <v>0</v>
      </c>
      <c r="DU83" s="19">
        <f t="shared" si="92"/>
        <v>0</v>
      </c>
      <c r="DV83" s="19">
        <f>BB83*[1]Parâmetro!$E$147+(C83+F83+I83+L83+O83+R83+U83+X83+AA83+AD83+AG83+AJ83+AM83+AP83+AS83+AV83+AY83+BE83+BH83+BK83+BN83+BQ83+BT83+BW83+BZ83+CC83+CF83+CI83+CL83+CO83+CR83+CU83+CX83+DA83)*[1]Parâmetro!$E$148</f>
        <v>1541.3999999999999</v>
      </c>
      <c r="DW83" s="19">
        <f t="shared" si="102"/>
        <v>14430.630000000001</v>
      </c>
      <c r="DX83" s="19">
        <f>C83*'[1]Uniforme Apoio'!$BM$9+'Resumo Geral apoio imposto cl'!F83*'[1]Uniforme Apoio'!$BM$10+'Resumo Geral apoio imposto cl'!I83*'[1]Uniforme Apoio'!$BM$11+'Resumo Geral apoio imposto cl'!L83*'[1]Uniforme Apoio'!$BM$12+'Resumo Geral apoio imposto cl'!O83*'[1]Uniforme Apoio'!$BM$13+'Resumo Geral apoio imposto cl'!R83*'[1]Uniforme Apoio'!$BM$14+'Resumo Geral apoio imposto cl'!U83*'[1]Uniforme Apoio'!$BM$15+'Resumo Geral apoio imposto cl'!X83*'[1]Uniforme Apoio'!$BM$17+AA83*'[1]Uniforme Apoio'!$BM$16+'Resumo Geral apoio imposto cl'!AD83*'[1]Uniforme Apoio'!$BM$18+'Resumo Geral apoio imposto cl'!AG83*'[1]Uniforme Apoio'!$BM$19+'Resumo Geral apoio imposto cl'!AJ83*'[1]Uniforme Apoio'!$BM$20+'Resumo Geral apoio imposto cl'!AM83*'[1]Uniforme Apoio'!$BM$21+'Resumo Geral apoio imposto cl'!AP83*'[1]Uniforme Apoio'!$BM$22+'Resumo Geral apoio imposto cl'!AS83*'[1]Uniforme Apoio'!$BM$23+'Resumo Geral apoio imposto cl'!AV83*'[1]Uniforme Apoio'!$BM$24+'Resumo Geral apoio imposto cl'!AY83*'[1]Uniforme Apoio'!$BM$25+'Resumo Geral apoio imposto cl'!BB83*'[1]Uniforme Apoio'!$BM$26+BE83*'[1]Uniforme Apoio'!$BM$27+'Resumo Geral apoio imposto cl'!BH83*'[1]Uniforme Apoio'!$BM$28+'Resumo Geral apoio imposto cl'!BK83*'[1]Uniforme Apoio'!$BM$29+'Resumo Geral apoio imposto cl'!BN83*'[1]Uniforme Apoio'!$BM$30+'Resumo Geral apoio imposto cl'!BQ83*'[1]Uniforme Apoio'!$BM$30+'Resumo Geral apoio imposto cl'!BT83*'[1]Uniforme Apoio'!$BM$30+'Resumo Geral apoio imposto cl'!BW83*'[1]Uniforme Apoio'!$BM$31+'Resumo Geral apoio imposto cl'!BZ83*'[1]Uniforme Apoio'!$BM$31+'Resumo Geral apoio imposto cl'!CC83*'[1]Uniforme Apoio'!$BM$32+'Resumo Geral apoio imposto cl'!CF83*'[1]Uniforme Apoio'!$BM$33+'Resumo Geral apoio imposto cl'!CI83*'[1]Uniforme Apoio'!$BM$34+'Resumo Geral apoio imposto cl'!CL83*'[1]Uniforme Apoio'!$BM$35+'Resumo Geral apoio imposto cl'!CO83*'[1]Uniforme Apoio'!$BM$36+'Resumo Geral apoio imposto cl'!CR83*'[1]Uniforme Apoio'!$BM$37+'Resumo Geral apoio imposto cl'!CU83*'[1]Uniforme Apoio'!$BM$38+'Resumo Geral apoio imposto cl'!CX83*'[1]Uniforme Apoio'!$BM$39+'Resumo Geral apoio imposto cl'!DA83*'[1]Uniforme Apoio'!$BM$40</f>
        <v>1256.5</v>
      </c>
      <c r="DY83" s="19"/>
      <c r="DZ83" s="19">
        <f>AP83*'[1]Equipamentos Jardinagem'!$H$7</f>
        <v>0</v>
      </c>
      <c r="EA83" s="19"/>
      <c r="EB83" s="19">
        <f t="shared" si="103"/>
        <v>1256.5</v>
      </c>
      <c r="EC83" s="19">
        <f t="shared" si="104"/>
        <v>13382.400000000001</v>
      </c>
      <c r="ED83" s="19">
        <f t="shared" si="19"/>
        <v>1003.68</v>
      </c>
      <c r="EE83" s="19">
        <f t="shared" si="20"/>
        <v>669.12</v>
      </c>
      <c r="EF83" s="19">
        <f t="shared" si="21"/>
        <v>133.82400000000001</v>
      </c>
      <c r="EG83" s="19">
        <f t="shared" si="22"/>
        <v>1672.8000000000002</v>
      </c>
      <c r="EH83" s="19">
        <f t="shared" si="23"/>
        <v>5352.96</v>
      </c>
      <c r="EI83" s="19">
        <f t="shared" si="24"/>
        <v>2007.36</v>
      </c>
      <c r="EJ83" s="19">
        <f t="shared" si="25"/>
        <v>401.47199999999998</v>
      </c>
      <c r="EK83" s="19">
        <f t="shared" si="105"/>
        <v>24623.616000000005</v>
      </c>
      <c r="EL83" s="19">
        <f t="shared" si="106"/>
        <v>5573.7695999999996</v>
      </c>
      <c r="EM83" s="19">
        <f t="shared" si="107"/>
        <v>1860.1535999999999</v>
      </c>
      <c r="EN83" s="19">
        <f t="shared" si="108"/>
        <v>2736.7008000000001</v>
      </c>
      <c r="EO83" s="19">
        <f t="shared" si="109"/>
        <v>10170.624</v>
      </c>
      <c r="EP83" s="19">
        <f t="shared" si="110"/>
        <v>86.985599999999991</v>
      </c>
      <c r="EQ83" s="19">
        <f t="shared" si="111"/>
        <v>33.456000000000003</v>
      </c>
      <c r="ER83" s="19">
        <f t="shared" si="112"/>
        <v>120.44159999999999</v>
      </c>
      <c r="ES83" s="19">
        <f t="shared" si="113"/>
        <v>501.84</v>
      </c>
      <c r="ET83" s="19">
        <f t="shared" si="114"/>
        <v>40.147199999999998</v>
      </c>
      <c r="EU83" s="19">
        <f t="shared" si="115"/>
        <v>20.073599999999999</v>
      </c>
      <c r="EV83" s="19">
        <f t="shared" si="116"/>
        <v>234.19200000000001</v>
      </c>
      <c r="EW83" s="19">
        <f t="shared" si="117"/>
        <v>86.985599999999991</v>
      </c>
      <c r="EX83" s="19">
        <f t="shared" si="118"/>
        <v>2877.2159999999999</v>
      </c>
      <c r="EY83" s="19">
        <f t="shared" si="119"/>
        <v>113.7504</v>
      </c>
      <c r="EZ83" s="19">
        <f t="shared" si="120"/>
        <v>3874.2047999999995</v>
      </c>
      <c r="FA83" s="19">
        <f t="shared" si="121"/>
        <v>5573.7695999999996</v>
      </c>
      <c r="FB83" s="19">
        <f t="shared" si="122"/>
        <v>930.07679999999993</v>
      </c>
      <c r="FC83" s="19">
        <f t="shared" si="123"/>
        <v>562.06079999999997</v>
      </c>
      <c r="FD83" s="19">
        <f t="shared" si="124"/>
        <v>220.80959999999999</v>
      </c>
      <c r="FE83" s="19">
        <f t="shared" si="125"/>
        <v>0</v>
      </c>
      <c r="FF83" s="19">
        <f t="shared" si="126"/>
        <v>2683.1711999999998</v>
      </c>
      <c r="FG83" s="19">
        <f t="shared" si="127"/>
        <v>9969.887999999999</v>
      </c>
      <c r="FH83" s="19">
        <f t="shared" si="93"/>
        <v>48758.774400000002</v>
      </c>
      <c r="FI83" s="19">
        <f t="shared" si="94"/>
        <v>131357.9044</v>
      </c>
      <c r="FJ83" s="19">
        <f t="shared" si="128"/>
        <v>7219.4500000000007</v>
      </c>
      <c r="FK83" s="144">
        <f t="shared" si="95"/>
        <v>5</v>
      </c>
      <c r="FL83" s="144">
        <f t="shared" si="130"/>
        <v>14.25</v>
      </c>
      <c r="FM83" s="20">
        <f t="shared" si="131"/>
        <v>5.8309037900874632</v>
      </c>
      <c r="FN83" s="19">
        <f t="shared" si="132"/>
        <v>8377.7815976676393</v>
      </c>
      <c r="FO83" s="20">
        <f t="shared" si="31"/>
        <v>8.8629737609329435</v>
      </c>
      <c r="FP83" s="19">
        <f t="shared" si="133"/>
        <v>12734.228028454811</v>
      </c>
      <c r="FQ83" s="20">
        <f t="shared" si="32"/>
        <v>1.9241982507288626</v>
      </c>
      <c r="FR83" s="19">
        <f t="shared" si="134"/>
        <v>2764.6679272303204</v>
      </c>
      <c r="FS83" s="19">
        <f t="shared" si="129"/>
        <v>5101.5999999999995</v>
      </c>
      <c r="FT83" s="19">
        <f t="shared" si="135"/>
        <v>36197.727553352772</v>
      </c>
      <c r="FU83" s="145">
        <f t="shared" si="136"/>
        <v>167555.63195335277</v>
      </c>
    </row>
    <row r="84" spans="1:179" ht="15" customHeight="1">
      <c r="A84" s="187" t="str">
        <f>[1]CCT!D92</f>
        <v>Sintel</v>
      </c>
      <c r="B84" s="188" t="str">
        <f>[1]CCT!C92</f>
        <v>Belo Horizonte</v>
      </c>
      <c r="C84" s="141"/>
      <c r="D84" s="151"/>
      <c r="E84" s="17">
        <f t="shared" si="0"/>
        <v>0</v>
      </c>
      <c r="F84" s="18"/>
      <c r="G84" s="151"/>
      <c r="H84" s="17">
        <f t="shared" si="33"/>
        <v>0</v>
      </c>
      <c r="I84" s="18"/>
      <c r="J84" s="151"/>
      <c r="K84" s="17">
        <f t="shared" si="34"/>
        <v>0</v>
      </c>
      <c r="L84" s="17"/>
      <c r="M84" s="17"/>
      <c r="N84" s="17"/>
      <c r="O84" s="17"/>
      <c r="P84" s="17"/>
      <c r="Q84" s="17"/>
      <c r="R84" s="17"/>
      <c r="S84" s="17"/>
      <c r="T84" s="17"/>
      <c r="U84" s="18"/>
      <c r="V84" s="151"/>
      <c r="W84" s="17">
        <f t="shared" si="1"/>
        <v>0</v>
      </c>
      <c r="X84" s="18"/>
      <c r="Y84" s="151"/>
      <c r="Z84" s="17">
        <f t="shared" si="2"/>
        <v>0</v>
      </c>
      <c r="AA84" s="17"/>
      <c r="AB84" s="17"/>
      <c r="AC84" s="17"/>
      <c r="AD84" s="17"/>
      <c r="AE84" s="17"/>
      <c r="AF84" s="17"/>
      <c r="AG84" s="18"/>
      <c r="AH84" s="17"/>
      <c r="AI84" s="17">
        <f t="shared" si="3"/>
        <v>0</v>
      </c>
      <c r="AJ84" s="17"/>
      <c r="AK84" s="17"/>
      <c r="AL84" s="17"/>
      <c r="AM84" s="18"/>
      <c r="AN84" s="151"/>
      <c r="AO84" s="17">
        <f t="shared" si="4"/>
        <v>0</v>
      </c>
      <c r="AP84" s="17"/>
      <c r="AQ84" s="17"/>
      <c r="AR84" s="17"/>
      <c r="AS84" s="17"/>
      <c r="AT84" s="17"/>
      <c r="AU84" s="17"/>
      <c r="AV84" s="152"/>
      <c r="AW84" s="151"/>
      <c r="AX84" s="17">
        <f t="shared" si="5"/>
        <v>0</v>
      </c>
      <c r="AY84" s="17"/>
      <c r="AZ84" s="17"/>
      <c r="BA84" s="17"/>
      <c r="BB84" s="141"/>
      <c r="BC84" s="17"/>
      <c r="BD84" s="17"/>
      <c r="BE84" s="152"/>
      <c r="BF84" s="151"/>
      <c r="BG84" s="17">
        <f t="shared" si="6"/>
        <v>0</v>
      </c>
      <c r="BH84" s="17"/>
      <c r="BI84" s="17"/>
      <c r="BJ84" s="17"/>
      <c r="BK84" s="17"/>
      <c r="BL84" s="17"/>
      <c r="BM84" s="17"/>
      <c r="BN84" s="18"/>
      <c r="BO84" s="17"/>
      <c r="BP84" s="17">
        <f t="shared" si="7"/>
        <v>0</v>
      </c>
      <c r="BQ84" s="18"/>
      <c r="BR84" s="17"/>
      <c r="BS84" s="17">
        <f t="shared" si="8"/>
        <v>0</v>
      </c>
      <c r="BT84" s="18"/>
      <c r="BU84" s="17"/>
      <c r="BV84" s="17">
        <f t="shared" si="9"/>
        <v>0</v>
      </c>
      <c r="BW84" s="18"/>
      <c r="BX84" s="17"/>
      <c r="BY84" s="17">
        <f t="shared" si="10"/>
        <v>0</v>
      </c>
      <c r="BZ84" s="153"/>
      <c r="CA84" s="151"/>
      <c r="CB84" s="17">
        <f>BZ84*CA84</f>
        <v>0</v>
      </c>
      <c r="CC84" s="17"/>
      <c r="CD84" s="17"/>
      <c r="CE84" s="17"/>
      <c r="CF84" s="152"/>
      <c r="CG84" s="151"/>
      <c r="CH84" s="17">
        <f t="shared" si="12"/>
        <v>0</v>
      </c>
      <c r="CI84" s="17"/>
      <c r="CJ84" s="17"/>
      <c r="CK84" s="17"/>
      <c r="CL84" s="152"/>
      <c r="CM84" s="151"/>
      <c r="CN84" s="17">
        <f t="shared" si="13"/>
        <v>0</v>
      </c>
      <c r="CO84" s="17"/>
      <c r="CP84" s="17"/>
      <c r="CQ84" s="17"/>
      <c r="CR84" s="17"/>
      <c r="CS84" s="17"/>
      <c r="CT84" s="17">
        <f t="shared" si="77"/>
        <v>0</v>
      </c>
      <c r="CU84" s="17"/>
      <c r="CV84" s="17"/>
      <c r="CW84" s="17"/>
      <c r="CX84" s="17"/>
      <c r="CY84" s="17"/>
      <c r="CZ84" s="17"/>
      <c r="DA84" s="152">
        <f>[1]CCT!BV92</f>
        <v>5</v>
      </c>
      <c r="DB84" s="151">
        <f>[1]CCT!BU92</f>
        <v>1355.23</v>
      </c>
      <c r="DC84" s="17">
        <f t="shared" si="14"/>
        <v>6776.15</v>
      </c>
      <c r="DD84" s="143">
        <f t="shared" si="96"/>
        <v>5</v>
      </c>
      <c r="DE84" s="19">
        <f t="shared" si="97"/>
        <v>6776.15</v>
      </c>
      <c r="DF84" s="19"/>
      <c r="DG84" s="19"/>
      <c r="DH84" s="19">
        <f t="shared" si="89"/>
        <v>0</v>
      </c>
      <c r="DI84" s="19"/>
      <c r="DJ84" s="19">
        <f t="shared" si="98"/>
        <v>0</v>
      </c>
      <c r="DK84" s="19">
        <f t="shared" si="99"/>
        <v>0</v>
      </c>
      <c r="DL84" s="19"/>
      <c r="DM84" s="19">
        <f t="shared" si="100"/>
        <v>6776.15</v>
      </c>
      <c r="DN84" s="19"/>
      <c r="DO84" s="19">
        <f>(VLOOKUP(A84,PARAMETROAPOIO,6,FALSE)*20)*DD84</f>
        <v>1278</v>
      </c>
      <c r="DP84" s="19">
        <f t="shared" si="90"/>
        <v>519.43100000000004</v>
      </c>
      <c r="DQ84" s="19"/>
      <c r="DR84" s="19">
        <f t="shared" si="101"/>
        <v>15.600000000000001</v>
      </c>
      <c r="DS84" s="19">
        <f>VLOOKUP('Resumo Geral apoio imposto cl'!A84,PARAMETROAPOIO,2,FALSE)*DD84</f>
        <v>0</v>
      </c>
      <c r="DT84" s="19">
        <f t="shared" si="91"/>
        <v>0</v>
      </c>
      <c r="DU84" s="19">
        <f t="shared" si="92"/>
        <v>0</v>
      </c>
      <c r="DV84" s="19">
        <f>BB84*[1]Parâmetro!$E$147+(C84+F84+I84+L84+O84+R84+U84+X84+AA84+AD84+AG84+AJ84+AM84+AP84+AS84+AV84+AY84+BE84+BH84+BK84+BN84+BQ84+BT84+BW84+BZ84+CC84+CF84+CI84+CL84+CO84+CR84+CU84+CX84+DA84)*[1]Parâmetro!$E$148</f>
        <v>220.2</v>
      </c>
      <c r="DW84" s="19">
        <f t="shared" si="102"/>
        <v>2033.231</v>
      </c>
      <c r="DX84" s="19">
        <f>C84*'[1]Uniforme Apoio'!$BM$9+'Resumo Geral apoio imposto cl'!F84*'[1]Uniforme Apoio'!$BM$10+'Resumo Geral apoio imposto cl'!I84*'[1]Uniforme Apoio'!$BM$11+'Resumo Geral apoio imposto cl'!L84*'[1]Uniforme Apoio'!$BM$12+'Resumo Geral apoio imposto cl'!O84*'[1]Uniforme Apoio'!$BM$13+'Resumo Geral apoio imposto cl'!R84*'[1]Uniforme Apoio'!$BM$14+'Resumo Geral apoio imposto cl'!U84*'[1]Uniforme Apoio'!$BM$15+'Resumo Geral apoio imposto cl'!X84*'[1]Uniforme Apoio'!$BM$17+AA84*'[1]Uniforme Apoio'!$BM$16+'Resumo Geral apoio imposto cl'!AD84*'[1]Uniforme Apoio'!$BM$18+'Resumo Geral apoio imposto cl'!AG84*'[1]Uniforme Apoio'!$BM$19+'Resumo Geral apoio imposto cl'!AJ84*'[1]Uniforme Apoio'!$BM$20+'Resumo Geral apoio imposto cl'!AM84*'[1]Uniforme Apoio'!$BM$21+'Resumo Geral apoio imposto cl'!AP84*'[1]Uniforme Apoio'!$BM$22+'Resumo Geral apoio imposto cl'!AS84*'[1]Uniforme Apoio'!$BM$23+'Resumo Geral apoio imposto cl'!AV84*'[1]Uniforme Apoio'!$BM$24+'Resumo Geral apoio imposto cl'!AY84*'[1]Uniforme Apoio'!$BM$25+'Resumo Geral apoio imposto cl'!BB84*'[1]Uniforme Apoio'!$BM$26+BE84*'[1]Uniforme Apoio'!$BM$27+'Resumo Geral apoio imposto cl'!BH84*'[1]Uniforme Apoio'!$BM$28+'Resumo Geral apoio imposto cl'!BK84*'[1]Uniforme Apoio'!$BM$29+'Resumo Geral apoio imposto cl'!BN84*'[1]Uniforme Apoio'!$BM$30+'Resumo Geral apoio imposto cl'!BQ84*'[1]Uniforme Apoio'!$BM$30+'Resumo Geral apoio imposto cl'!BT84*'[1]Uniforme Apoio'!$BM$30+'Resumo Geral apoio imposto cl'!BW84*'[1]Uniforme Apoio'!$BM$31+'Resumo Geral apoio imposto cl'!BZ84*'[1]Uniforme Apoio'!$BM$31+'Resumo Geral apoio imposto cl'!CC84*'[1]Uniforme Apoio'!$BM$32+'Resumo Geral apoio imposto cl'!CF84*'[1]Uniforme Apoio'!$BM$33+'Resumo Geral apoio imposto cl'!CI84*'[1]Uniforme Apoio'!$BM$34+'Resumo Geral apoio imposto cl'!CL84*'[1]Uniforme Apoio'!$BM$35+'Resumo Geral apoio imposto cl'!CO84*'[1]Uniforme Apoio'!$BM$36+'Resumo Geral apoio imposto cl'!CR84*'[1]Uniforme Apoio'!$BM$37+'Resumo Geral apoio imposto cl'!CU84*'[1]Uniforme Apoio'!$BM$38+'Resumo Geral apoio imposto cl'!CX84*'[1]Uniforme Apoio'!$BM$39+'Resumo Geral apoio imposto cl'!DA84*'[1]Uniforme Apoio'!$BM$40</f>
        <v>407.15000000000003</v>
      </c>
      <c r="DY84" s="19"/>
      <c r="DZ84" s="19">
        <f>AP84*'[1]Equipamentos Jardinagem'!$H$7</f>
        <v>0</v>
      </c>
      <c r="EA84" s="19"/>
      <c r="EB84" s="19">
        <f t="shared" si="103"/>
        <v>407.15000000000003</v>
      </c>
      <c r="EC84" s="19">
        <f t="shared" si="104"/>
        <v>1355.23</v>
      </c>
      <c r="ED84" s="19">
        <f t="shared" si="19"/>
        <v>101.64224999999999</v>
      </c>
      <c r="EE84" s="19">
        <f t="shared" si="20"/>
        <v>67.761499999999998</v>
      </c>
      <c r="EF84" s="19">
        <f t="shared" si="21"/>
        <v>13.552299999999999</v>
      </c>
      <c r="EG84" s="19">
        <f t="shared" si="22"/>
        <v>169.40375</v>
      </c>
      <c r="EH84" s="19">
        <f t="shared" si="23"/>
        <v>542.09199999999998</v>
      </c>
      <c r="EI84" s="19">
        <f t="shared" si="24"/>
        <v>203.28449999999998</v>
      </c>
      <c r="EJ84" s="19">
        <f t="shared" si="25"/>
        <v>40.6569</v>
      </c>
      <c r="EK84" s="19">
        <f t="shared" si="105"/>
        <v>2493.6232</v>
      </c>
      <c r="EL84" s="19">
        <f t="shared" si="106"/>
        <v>564.45329499999991</v>
      </c>
      <c r="EM84" s="19">
        <f t="shared" si="107"/>
        <v>188.37696999999997</v>
      </c>
      <c r="EN84" s="19">
        <f t="shared" si="108"/>
        <v>277.14453499999996</v>
      </c>
      <c r="EO84" s="19">
        <f t="shared" si="109"/>
        <v>1029.9747999999997</v>
      </c>
      <c r="EP84" s="19">
        <f t="shared" si="110"/>
        <v>8.8089949999999995</v>
      </c>
      <c r="EQ84" s="19">
        <f t="shared" si="111"/>
        <v>3.3880749999999997</v>
      </c>
      <c r="ER84" s="19">
        <f t="shared" si="112"/>
        <v>12.19707</v>
      </c>
      <c r="ES84" s="19">
        <f t="shared" si="113"/>
        <v>50.821124999999995</v>
      </c>
      <c r="ET84" s="19">
        <f>$ET$2*DM84</f>
        <v>4.0656899999999991</v>
      </c>
      <c r="EU84" s="19">
        <f t="shared" si="115"/>
        <v>2.0328449999999996</v>
      </c>
      <c r="EV84" s="19">
        <f t="shared" si="116"/>
        <v>23.716525000000001</v>
      </c>
      <c r="EW84" s="19">
        <f t="shared" si="117"/>
        <v>8.8089949999999995</v>
      </c>
      <c r="EX84" s="19">
        <f t="shared" si="118"/>
        <v>291.37444999999997</v>
      </c>
      <c r="EY84" s="19">
        <f t="shared" si="119"/>
        <v>11.519454999999999</v>
      </c>
      <c r="EZ84" s="19">
        <f t="shared" si="120"/>
        <v>392.33908499999995</v>
      </c>
      <c r="FA84" s="19">
        <f t="shared" si="121"/>
        <v>564.45329499999991</v>
      </c>
      <c r="FB84" s="19">
        <f t="shared" si="122"/>
        <v>94.188484999999986</v>
      </c>
      <c r="FC84" s="19">
        <f t="shared" si="123"/>
        <v>56.919659999999993</v>
      </c>
      <c r="FD84" s="19">
        <f t="shared" si="124"/>
        <v>22.361294999999998</v>
      </c>
      <c r="FE84" s="19">
        <f t="shared" si="125"/>
        <v>0</v>
      </c>
      <c r="FF84" s="19">
        <f t="shared" si="126"/>
        <v>271.72361499999994</v>
      </c>
      <c r="FG84" s="19">
        <f t="shared" si="127"/>
        <v>1009.64635</v>
      </c>
      <c r="FH84" s="19">
        <f t="shared" si="93"/>
        <v>4937.7805050000006</v>
      </c>
      <c r="FI84" s="19">
        <f t="shared" si="94"/>
        <v>14154.311505</v>
      </c>
      <c r="FJ84" s="19">
        <f t="shared" si="128"/>
        <v>1031.3500000000001</v>
      </c>
      <c r="FK84" s="144">
        <f t="shared" si="95"/>
        <v>5</v>
      </c>
      <c r="FL84" s="144">
        <f t="shared" si="130"/>
        <v>14.25</v>
      </c>
      <c r="FM84" s="20">
        <f t="shared" si="131"/>
        <v>5.8309037900874632</v>
      </c>
      <c r="FN84" s="19">
        <f t="shared" si="132"/>
        <v>927.95693906705537</v>
      </c>
      <c r="FO84" s="20">
        <f t="shared" si="31"/>
        <v>8.8629737609329435</v>
      </c>
      <c r="FP84" s="19">
        <f t="shared" si="133"/>
        <v>1410.4945473819241</v>
      </c>
      <c r="FQ84" s="20">
        <f t="shared" si="32"/>
        <v>1.9241982507288626</v>
      </c>
      <c r="FR84" s="19">
        <f t="shared" si="134"/>
        <v>306.2257898921282</v>
      </c>
      <c r="FS84" s="19">
        <f t="shared" si="129"/>
        <v>728.8</v>
      </c>
      <c r="FT84" s="19">
        <f t="shared" si="135"/>
        <v>4404.8272763411078</v>
      </c>
      <c r="FU84" s="145">
        <f t="shared" si="136"/>
        <v>18559.138781341106</v>
      </c>
    </row>
    <row r="85" spans="1:179" ht="15" customHeight="1">
      <c r="A85" s="187" t="str">
        <f>[1]CCT!D93</f>
        <v>Sintert</v>
      </c>
      <c r="B85" s="188" t="str">
        <f>[1]CCT!C93</f>
        <v>Belo Horizonte</v>
      </c>
      <c r="C85" s="141"/>
      <c r="D85" s="151"/>
      <c r="E85" s="17"/>
      <c r="F85" s="18"/>
      <c r="G85" s="151"/>
      <c r="H85" s="17"/>
      <c r="I85" s="18"/>
      <c r="J85" s="151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8"/>
      <c r="V85" s="151"/>
      <c r="W85" s="17"/>
      <c r="X85" s="18"/>
      <c r="Y85" s="151"/>
      <c r="Z85" s="17"/>
      <c r="AA85" s="17"/>
      <c r="AB85" s="17"/>
      <c r="AC85" s="17"/>
      <c r="AD85" s="17"/>
      <c r="AE85" s="17"/>
      <c r="AF85" s="17"/>
      <c r="AG85" s="18"/>
      <c r="AH85" s="17"/>
      <c r="AI85" s="17"/>
      <c r="AJ85" s="17"/>
      <c r="AK85" s="17"/>
      <c r="AL85" s="17"/>
      <c r="AM85" s="18"/>
      <c r="AN85" s="151"/>
      <c r="AO85" s="17"/>
      <c r="AP85" s="17"/>
      <c r="AQ85" s="17"/>
      <c r="AR85" s="17"/>
      <c r="AS85" s="17"/>
      <c r="AT85" s="17"/>
      <c r="AU85" s="17"/>
      <c r="AV85" s="152"/>
      <c r="AW85" s="151"/>
      <c r="AX85" s="17"/>
      <c r="AY85" s="17"/>
      <c r="AZ85" s="17"/>
      <c r="BA85" s="17"/>
      <c r="BB85" s="141"/>
      <c r="BC85" s="17"/>
      <c r="BD85" s="17"/>
      <c r="BE85" s="152"/>
      <c r="BF85" s="151"/>
      <c r="BG85" s="17"/>
      <c r="BH85" s="17"/>
      <c r="BI85" s="17"/>
      <c r="BJ85" s="17"/>
      <c r="BK85" s="17"/>
      <c r="BL85" s="17"/>
      <c r="BM85" s="17"/>
      <c r="BN85" s="18"/>
      <c r="BO85" s="17"/>
      <c r="BP85" s="17"/>
      <c r="BQ85" s="18"/>
      <c r="BR85" s="17"/>
      <c r="BS85" s="17"/>
      <c r="BT85" s="18"/>
      <c r="BU85" s="17"/>
      <c r="BV85" s="17"/>
      <c r="BW85" s="18"/>
      <c r="BX85" s="17"/>
      <c r="BY85" s="17"/>
      <c r="BZ85" s="153"/>
      <c r="CA85" s="151"/>
      <c r="CB85" s="17"/>
      <c r="CC85" s="17"/>
      <c r="CD85" s="17"/>
      <c r="CE85" s="17"/>
      <c r="CF85" s="152"/>
      <c r="CG85" s="151"/>
      <c r="CH85" s="17"/>
      <c r="CI85" s="142">
        <f>[1]CCT!BJ93</f>
        <v>4</v>
      </c>
      <c r="CJ85" s="17">
        <f>[1]CCT!BI93</f>
        <v>2180.8200000000002</v>
      </c>
      <c r="CK85" s="17">
        <f>CI85*CJ85</f>
        <v>8723.2800000000007</v>
      </c>
      <c r="CL85" s="152"/>
      <c r="CM85" s="151"/>
      <c r="CN85" s="17"/>
      <c r="CO85" s="17"/>
      <c r="CP85" s="17"/>
      <c r="CQ85" s="17"/>
      <c r="CR85" s="17"/>
      <c r="CS85" s="17"/>
      <c r="CT85" s="17"/>
      <c r="CU85" s="17"/>
      <c r="CV85" s="17"/>
      <c r="CW85" s="17"/>
      <c r="CX85" s="17"/>
      <c r="CY85" s="17"/>
      <c r="CZ85" s="17"/>
      <c r="DA85" s="152"/>
      <c r="DB85" s="151"/>
      <c r="DC85" s="17"/>
      <c r="DD85" s="143">
        <f t="shared" si="96"/>
        <v>4</v>
      </c>
      <c r="DE85" s="19">
        <f t="shared" si="97"/>
        <v>8723.2800000000007</v>
      </c>
      <c r="DF85" s="19"/>
      <c r="DG85" s="19"/>
      <c r="DH85" s="19">
        <f t="shared" si="89"/>
        <v>0</v>
      </c>
      <c r="DI85" s="19"/>
      <c r="DJ85" s="19">
        <f t="shared" si="98"/>
        <v>0</v>
      </c>
      <c r="DK85" s="19">
        <f t="shared" si="99"/>
        <v>0</v>
      </c>
      <c r="DL85" s="19"/>
      <c r="DM85" s="19">
        <f t="shared" si="100"/>
        <v>8723.2800000000007</v>
      </c>
      <c r="DN85" s="19"/>
      <c r="DO85" s="19">
        <f t="shared" si="138"/>
        <v>1116</v>
      </c>
      <c r="DP85" s="19">
        <f t="shared" si="90"/>
        <v>217.40319999999997</v>
      </c>
      <c r="DQ85" s="19"/>
      <c r="DR85" s="19">
        <f t="shared" si="101"/>
        <v>12.48</v>
      </c>
      <c r="DS85" s="19">
        <f>VLOOKUP('Resumo Geral apoio imposto cl'!A85,PARAMETROAPOIO,2,FALSE)*DD85</f>
        <v>164.12</v>
      </c>
      <c r="DT85" s="19">
        <f t="shared" si="91"/>
        <v>0</v>
      </c>
      <c r="DU85" s="19">
        <f t="shared" si="92"/>
        <v>33.72</v>
      </c>
      <c r="DV85" s="19">
        <f>BB85*[1]Parâmetro!$E$147+(C85+F85+I85+L85+O85+R85+U85+X85+AA85+AD85+AG85+AJ85+AM85+AP85+AS85+AV85+AY85+BE85+BH85+BK85+BN85+BQ85+BT85+BW85+BZ85+CC85+CF85+CI85+CL85+CO85+CR85+CU85+CX85+DA85)*[1]Parâmetro!$E$148</f>
        <v>176.16</v>
      </c>
      <c r="DW85" s="19">
        <f t="shared" si="102"/>
        <v>1719.8832000000002</v>
      </c>
      <c r="DX85" s="19">
        <f>C85*'[1]Uniforme Apoio'!$BM$9+'Resumo Geral apoio imposto cl'!F85*'[1]Uniforme Apoio'!$BM$10+'Resumo Geral apoio imposto cl'!I85*'[1]Uniforme Apoio'!$BM$11+'Resumo Geral apoio imposto cl'!L85*'[1]Uniforme Apoio'!$BM$12+'Resumo Geral apoio imposto cl'!O85*'[1]Uniforme Apoio'!$BM$13+'Resumo Geral apoio imposto cl'!R85*'[1]Uniforme Apoio'!$BM$14+'Resumo Geral apoio imposto cl'!U85*'[1]Uniforme Apoio'!$BM$15+'Resumo Geral apoio imposto cl'!X85*'[1]Uniforme Apoio'!$BM$17+AA85*'[1]Uniforme Apoio'!$BM$16+'Resumo Geral apoio imposto cl'!AD85*'[1]Uniforme Apoio'!$BM$18+'Resumo Geral apoio imposto cl'!AG85*'[1]Uniforme Apoio'!$BM$19+'Resumo Geral apoio imposto cl'!AJ85*'[1]Uniforme Apoio'!$BM$20+'Resumo Geral apoio imposto cl'!AM85*'[1]Uniforme Apoio'!$BM$21+'Resumo Geral apoio imposto cl'!AP85*'[1]Uniforme Apoio'!$BM$22+'Resumo Geral apoio imposto cl'!AS85*'[1]Uniforme Apoio'!$BM$23+'Resumo Geral apoio imposto cl'!AV85*'[1]Uniforme Apoio'!$BM$24+'Resumo Geral apoio imposto cl'!AY85*'[1]Uniforme Apoio'!$BM$25+'Resumo Geral apoio imposto cl'!BB85*'[1]Uniforme Apoio'!$BM$26+BE85*'[1]Uniforme Apoio'!$BM$27+'Resumo Geral apoio imposto cl'!BH85*'[1]Uniforme Apoio'!$BM$28+'Resumo Geral apoio imposto cl'!BK85*'[1]Uniforme Apoio'!$BM$29+'Resumo Geral apoio imposto cl'!BN85*'[1]Uniforme Apoio'!$BM$30+'Resumo Geral apoio imposto cl'!BQ85*'[1]Uniforme Apoio'!$BM$30+'Resumo Geral apoio imposto cl'!BT85*'[1]Uniforme Apoio'!$BM$30+'Resumo Geral apoio imposto cl'!BW85*'[1]Uniforme Apoio'!$BM$31+'Resumo Geral apoio imposto cl'!BZ85*'[1]Uniforme Apoio'!$BM$31+'Resumo Geral apoio imposto cl'!CC85*'[1]Uniforme Apoio'!$BM$32+'Resumo Geral apoio imposto cl'!CF85*'[1]Uniforme Apoio'!$BM$33+'Resumo Geral apoio imposto cl'!CI85*'[1]Uniforme Apoio'!$BM$34+'Resumo Geral apoio imposto cl'!CL85*'[1]Uniforme Apoio'!$BM$35+'Resumo Geral apoio imposto cl'!CO85*'[1]Uniforme Apoio'!$BM$36+'Resumo Geral apoio imposto cl'!CR85*'[1]Uniforme Apoio'!$BM$37+'Resumo Geral apoio imposto cl'!CU85*'[1]Uniforme Apoio'!$BM$38+'Resumo Geral apoio imposto cl'!CX85*'[1]Uniforme Apoio'!$BM$39+'Resumo Geral apoio imposto cl'!DA85*'[1]Uniforme Apoio'!$BM$40</f>
        <v>282.68</v>
      </c>
      <c r="DY85" s="19"/>
      <c r="DZ85" s="19">
        <f>AP85*'[1]Equipamentos Jardinagem'!$H$7</f>
        <v>0</v>
      </c>
      <c r="EA85" s="19"/>
      <c r="EB85" s="19">
        <f t="shared" si="103"/>
        <v>282.68</v>
      </c>
      <c r="EC85" s="19">
        <f t="shared" si="104"/>
        <v>1744.6560000000002</v>
      </c>
      <c r="ED85" s="19">
        <f t="shared" si="19"/>
        <v>130.8492</v>
      </c>
      <c r="EE85" s="19">
        <f t="shared" si="20"/>
        <v>87.232800000000012</v>
      </c>
      <c r="EF85" s="19">
        <f t="shared" si="21"/>
        <v>17.446560000000002</v>
      </c>
      <c r="EG85" s="19">
        <f t="shared" si="22"/>
        <v>218.08200000000002</v>
      </c>
      <c r="EH85" s="19">
        <f t="shared" si="23"/>
        <v>697.86240000000009</v>
      </c>
      <c r="EI85" s="19">
        <f t="shared" si="24"/>
        <v>261.69839999999999</v>
      </c>
      <c r="EJ85" s="19">
        <f t="shared" si="25"/>
        <v>52.339680000000008</v>
      </c>
      <c r="EK85" s="19">
        <f t="shared" si="105"/>
        <v>3210.1670400000003</v>
      </c>
      <c r="EL85" s="19">
        <f t="shared" si="106"/>
        <v>726.649224</v>
      </c>
      <c r="EM85" s="19">
        <f t="shared" si="107"/>
        <v>242.507184</v>
      </c>
      <c r="EN85" s="19">
        <f t="shared" si="108"/>
        <v>356.782152</v>
      </c>
      <c r="EO85" s="19">
        <f t="shared" si="109"/>
        <v>1325.9385600000001</v>
      </c>
      <c r="EP85" s="19">
        <f t="shared" si="110"/>
        <v>11.340263999999999</v>
      </c>
      <c r="EQ85" s="19">
        <f t="shared" si="111"/>
        <v>4.3616400000000004</v>
      </c>
      <c r="ER85" s="19">
        <f t="shared" si="112"/>
        <v>15.701903999999999</v>
      </c>
      <c r="ES85" s="19">
        <f t="shared" si="113"/>
        <v>65.424599999999998</v>
      </c>
      <c r="ET85" s="19">
        <f>$ET$2*DM85</f>
        <v>5.233968</v>
      </c>
      <c r="EU85" s="19">
        <f t="shared" si="115"/>
        <v>2.616984</v>
      </c>
      <c r="EV85" s="19">
        <f t="shared" si="116"/>
        <v>30.531480000000002</v>
      </c>
      <c r="EW85" s="19">
        <f t="shared" si="117"/>
        <v>11.340263999999999</v>
      </c>
      <c r="EX85" s="19">
        <f t="shared" si="118"/>
        <v>375.10104000000001</v>
      </c>
      <c r="EY85" s="19">
        <f t="shared" si="119"/>
        <v>14.829575999999999</v>
      </c>
      <c r="EZ85" s="19">
        <f t="shared" si="120"/>
        <v>505.07791199999997</v>
      </c>
      <c r="FA85" s="19">
        <f t="shared" si="121"/>
        <v>726.649224</v>
      </c>
      <c r="FB85" s="19">
        <f t="shared" si="122"/>
        <v>121.253592</v>
      </c>
      <c r="FC85" s="19">
        <f t="shared" si="123"/>
        <v>73.275552000000005</v>
      </c>
      <c r="FD85" s="19">
        <f t="shared" si="124"/>
        <v>28.786824000000003</v>
      </c>
      <c r="FE85" s="19">
        <f t="shared" si="125"/>
        <v>0</v>
      </c>
      <c r="FF85" s="19">
        <f t="shared" si="126"/>
        <v>349.80352799999997</v>
      </c>
      <c r="FG85" s="19">
        <f t="shared" si="127"/>
        <v>1299.76872</v>
      </c>
      <c r="FH85" s="19">
        <f t="shared" si="93"/>
        <v>6356.6541360000001</v>
      </c>
      <c r="FI85" s="19">
        <f t="shared" si="94"/>
        <v>17082.497336</v>
      </c>
      <c r="FJ85" s="19">
        <f t="shared" si="128"/>
        <v>825.08</v>
      </c>
      <c r="FK85" s="144">
        <f t="shared" si="95"/>
        <v>5</v>
      </c>
      <c r="FL85" s="144">
        <f t="shared" si="130"/>
        <v>14.25</v>
      </c>
      <c r="FM85" s="20">
        <f t="shared" si="131"/>
        <v>5.8309037900874632</v>
      </c>
      <c r="FN85" s="19">
        <f t="shared" si="132"/>
        <v>1078.1701070553936</v>
      </c>
      <c r="FO85" s="20">
        <f t="shared" si="31"/>
        <v>8.8629737609329435</v>
      </c>
      <c r="FP85" s="19">
        <f t="shared" si="133"/>
        <v>1638.8185627241983</v>
      </c>
      <c r="FQ85" s="20">
        <f t="shared" si="32"/>
        <v>1.9241982507288626</v>
      </c>
      <c r="FR85" s="19">
        <f t="shared" si="134"/>
        <v>355.79613532827989</v>
      </c>
      <c r="FS85" s="19">
        <f t="shared" si="129"/>
        <v>583.04</v>
      </c>
      <c r="FT85" s="19">
        <f t="shared" si="135"/>
        <v>4480.9048051078717</v>
      </c>
      <c r="FU85" s="145">
        <f t="shared" si="136"/>
        <v>21563.402141107872</v>
      </c>
    </row>
    <row r="86" spans="1:179" ht="15" customHeight="1">
      <c r="A86" s="187" t="str">
        <f>[1]CCT!D94</f>
        <v>Rodoviários de Belo Horizonte + SEAC-MG</v>
      </c>
      <c r="B86" s="188" t="str">
        <f>[1]CCT!C94</f>
        <v>Belo Horizonte</v>
      </c>
      <c r="C86" s="141"/>
      <c r="D86" s="151"/>
      <c r="E86" s="17"/>
      <c r="F86" s="18"/>
      <c r="G86" s="151"/>
      <c r="H86" s="17"/>
      <c r="I86" s="18"/>
      <c r="J86" s="151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8"/>
      <c r="V86" s="151"/>
      <c r="W86" s="17"/>
      <c r="X86" s="18"/>
      <c r="Y86" s="151"/>
      <c r="Z86" s="17"/>
      <c r="AA86" s="17"/>
      <c r="AB86" s="17"/>
      <c r="AC86" s="17"/>
      <c r="AD86" s="17"/>
      <c r="AE86" s="17"/>
      <c r="AF86" s="17"/>
      <c r="AG86" s="18"/>
      <c r="AH86" s="17"/>
      <c r="AI86" s="17"/>
      <c r="AJ86" s="17"/>
      <c r="AK86" s="17"/>
      <c r="AL86" s="17"/>
      <c r="AM86" s="18"/>
      <c r="AN86" s="151"/>
      <c r="AO86" s="17"/>
      <c r="AP86" s="17"/>
      <c r="AQ86" s="17"/>
      <c r="AR86" s="17"/>
      <c r="AS86" s="17"/>
      <c r="AT86" s="17"/>
      <c r="AU86" s="17"/>
      <c r="AV86" s="152"/>
      <c r="AW86" s="151"/>
      <c r="AX86" s="17"/>
      <c r="AY86" s="17"/>
      <c r="AZ86" s="17"/>
      <c r="BA86" s="17"/>
      <c r="BB86" s="141">
        <f>[1]CCT!AN94</f>
        <v>50</v>
      </c>
      <c r="BC86" s="17">
        <f>[1]CCT!AM94</f>
        <v>2507.27</v>
      </c>
      <c r="BD86" s="17">
        <f>BB86*BC86</f>
        <v>125363.5</v>
      </c>
      <c r="BE86" s="152"/>
      <c r="BF86" s="151"/>
      <c r="BG86" s="17"/>
      <c r="BH86" s="17"/>
      <c r="BI86" s="17"/>
      <c r="BJ86" s="17"/>
      <c r="BK86" s="17"/>
      <c r="BL86" s="17"/>
      <c r="BM86" s="17"/>
      <c r="BN86" s="18"/>
      <c r="BO86" s="17"/>
      <c r="BP86" s="17"/>
      <c r="BQ86" s="18"/>
      <c r="BR86" s="17"/>
      <c r="BS86" s="17"/>
      <c r="BT86" s="18"/>
      <c r="BU86" s="17"/>
      <c r="BV86" s="17"/>
      <c r="BW86" s="18"/>
      <c r="BX86" s="17"/>
      <c r="BY86" s="17"/>
      <c r="BZ86" s="153"/>
      <c r="CA86" s="151"/>
      <c r="CB86" s="17"/>
      <c r="CC86" s="17"/>
      <c r="CD86" s="17"/>
      <c r="CE86" s="17"/>
      <c r="CF86" s="152"/>
      <c r="CG86" s="151"/>
      <c r="CH86" s="17"/>
      <c r="CI86" s="17"/>
      <c r="CJ86" s="17"/>
      <c r="CK86" s="17"/>
      <c r="CL86" s="152"/>
      <c r="CM86" s="151"/>
      <c r="CN86" s="17"/>
      <c r="CO86" s="17"/>
      <c r="CP86" s="17"/>
      <c r="CQ86" s="17"/>
      <c r="CR86" s="17"/>
      <c r="CS86" s="17"/>
      <c r="CT86" s="17">
        <f t="shared" si="77"/>
        <v>0</v>
      </c>
      <c r="CU86" s="17"/>
      <c r="CV86" s="17"/>
      <c r="CW86" s="17"/>
      <c r="CX86" s="17"/>
      <c r="CY86" s="17"/>
      <c r="CZ86" s="17"/>
      <c r="DA86" s="152"/>
      <c r="DB86" s="151"/>
      <c r="DC86" s="17"/>
      <c r="DD86" s="143">
        <f t="shared" si="96"/>
        <v>50</v>
      </c>
      <c r="DE86" s="19">
        <f t="shared" si="97"/>
        <v>125363.5</v>
      </c>
      <c r="DF86" s="19"/>
      <c r="DG86" s="19"/>
      <c r="DH86" s="19">
        <f t="shared" si="89"/>
        <v>0</v>
      </c>
      <c r="DI86" s="19"/>
      <c r="DJ86" s="19">
        <f t="shared" si="98"/>
        <v>0</v>
      </c>
      <c r="DK86" s="19">
        <f t="shared" si="99"/>
        <v>0</v>
      </c>
      <c r="DL86" s="19"/>
      <c r="DM86" s="19">
        <f>SUM(DE86:DL86)</f>
        <v>125363.5</v>
      </c>
      <c r="DN86" s="19"/>
      <c r="DO86" s="19">
        <f t="shared" si="138"/>
        <v>13950</v>
      </c>
      <c r="DP86" s="19">
        <f t="shared" si="90"/>
        <v>1738.1900000000005</v>
      </c>
      <c r="DQ86" s="19"/>
      <c r="DR86" s="19">
        <f t="shared" si="101"/>
        <v>156</v>
      </c>
      <c r="DS86" s="19">
        <f>VLOOKUP('Resumo Geral apoio imposto cl'!A86,PARAMETROAPOIO,2,FALSE)*DD86</f>
        <v>0</v>
      </c>
      <c r="DT86" s="19">
        <f t="shared" si="91"/>
        <v>0</v>
      </c>
      <c r="DU86" s="19">
        <f t="shared" si="92"/>
        <v>0</v>
      </c>
      <c r="DV86" s="19">
        <f>BB86*[1]Parâmetro!$E$147+(C86+F86+I86+L86+O86+R86+U86+X86+AA86+AD86+AG86+AJ86+AM86+AP86+AS86+AV86+AY86+BE86+BH86+BK86+BN86+BQ86+BT86+BW86+BZ86+CC86+CF86+CI86+CL86+CO86+CR86+CU86+CX86+DA86)*[1]Parâmetro!$E$148</f>
        <v>12371</v>
      </c>
      <c r="DW86" s="19">
        <f>SUM(DN86:DV86)</f>
        <v>28215.190000000002</v>
      </c>
      <c r="DX86" s="19">
        <f>C86*'[1]Uniforme Apoio'!$BM$9+'Resumo Geral apoio imposto cl'!F86*'[1]Uniforme Apoio'!$BM$10+'Resumo Geral apoio imposto cl'!I86*'[1]Uniforme Apoio'!$BM$11+'Resumo Geral apoio imposto cl'!L86*'[1]Uniforme Apoio'!$BM$12+'Resumo Geral apoio imposto cl'!O86*'[1]Uniforme Apoio'!$BM$13+'Resumo Geral apoio imposto cl'!R86*'[1]Uniforme Apoio'!$BM$14+'Resumo Geral apoio imposto cl'!U86*'[1]Uniforme Apoio'!$BM$15+'Resumo Geral apoio imposto cl'!X86*'[1]Uniforme Apoio'!$BM$17+AA86*'[1]Uniforme Apoio'!$BM$16+'Resumo Geral apoio imposto cl'!AD86*'[1]Uniforme Apoio'!$BM$18+'Resumo Geral apoio imposto cl'!AG86*'[1]Uniforme Apoio'!$BM$19+'Resumo Geral apoio imposto cl'!AJ86*'[1]Uniforme Apoio'!$BM$20+'Resumo Geral apoio imposto cl'!AM86*'[1]Uniforme Apoio'!$BM$21+'Resumo Geral apoio imposto cl'!AP86*'[1]Uniforme Apoio'!$BM$22+'Resumo Geral apoio imposto cl'!AS86*'[1]Uniforme Apoio'!$BM$23+'Resumo Geral apoio imposto cl'!AV86*'[1]Uniforme Apoio'!$BM$24+'Resumo Geral apoio imposto cl'!AY86*'[1]Uniforme Apoio'!$BM$25+'Resumo Geral apoio imposto cl'!BB86*'[1]Uniforme Apoio'!$BM$26+BE86*'[1]Uniforme Apoio'!$BM$27+'Resumo Geral apoio imposto cl'!BH86*'[1]Uniforme Apoio'!$BM$28+'Resumo Geral apoio imposto cl'!BK86*'[1]Uniforme Apoio'!$BM$29+'Resumo Geral apoio imposto cl'!BN86*'[1]Uniforme Apoio'!$BM$30+'Resumo Geral apoio imposto cl'!BQ86*'[1]Uniforme Apoio'!$BM$30+'Resumo Geral apoio imposto cl'!BT86*'[1]Uniforme Apoio'!$BM$30+'Resumo Geral apoio imposto cl'!BW86*'[1]Uniforme Apoio'!$BM$31+'Resumo Geral apoio imposto cl'!BZ86*'[1]Uniforme Apoio'!$BM$31+'Resumo Geral apoio imposto cl'!CC86*'[1]Uniforme Apoio'!$BM$32+'Resumo Geral apoio imposto cl'!CF86*'[1]Uniforme Apoio'!$BM$33+'Resumo Geral apoio imposto cl'!CI86*'[1]Uniforme Apoio'!$BM$34+'Resumo Geral apoio imposto cl'!CL86*'[1]Uniforme Apoio'!$BM$35+'Resumo Geral apoio imposto cl'!CO86*'[1]Uniforme Apoio'!$BM$36+'Resumo Geral apoio imposto cl'!CR86*'[1]Uniforme Apoio'!$BM$37+'Resumo Geral apoio imposto cl'!CU86*'[1]Uniforme Apoio'!$BM$38+'Resumo Geral apoio imposto cl'!CX86*'[1]Uniforme Apoio'!$BM$39+'Resumo Geral apoio imposto cl'!DA86*'[1]Uniforme Apoio'!$BM$40</f>
        <v>5159</v>
      </c>
      <c r="DY86" s="19"/>
      <c r="DZ86" s="19">
        <f>AP86*'[1]Equipamentos Jardinagem'!$H$7</f>
        <v>0</v>
      </c>
      <c r="EA86" s="19"/>
      <c r="EB86" s="19">
        <f>SUM(DX86:EA86)</f>
        <v>5159</v>
      </c>
      <c r="EC86" s="19">
        <f t="shared" si="104"/>
        <v>25072.7</v>
      </c>
      <c r="ED86" s="19">
        <f t="shared" si="19"/>
        <v>1880.4524999999999</v>
      </c>
      <c r="EE86" s="19">
        <f t="shared" si="20"/>
        <v>1253.635</v>
      </c>
      <c r="EF86" s="19">
        <f t="shared" si="21"/>
        <v>250.727</v>
      </c>
      <c r="EG86" s="19">
        <f t="shared" si="22"/>
        <v>3134.0875000000001</v>
      </c>
      <c r="EH86" s="19">
        <f t="shared" si="23"/>
        <v>10029.08</v>
      </c>
      <c r="EI86" s="19">
        <f t="shared" si="24"/>
        <v>3760.9049999999997</v>
      </c>
      <c r="EJ86" s="19">
        <f t="shared" si="25"/>
        <v>752.18100000000004</v>
      </c>
      <c r="EK86" s="19">
        <f t="shared" si="105"/>
        <v>46133.767999999996</v>
      </c>
      <c r="EL86" s="19">
        <f t="shared" si="106"/>
        <v>10442.779549999999</v>
      </c>
      <c r="EM86" s="19">
        <f t="shared" si="107"/>
        <v>3485.1052999999997</v>
      </c>
      <c r="EN86" s="19">
        <f t="shared" si="108"/>
        <v>5127.36715</v>
      </c>
      <c r="EO86" s="19">
        <f t="shared" si="109"/>
        <v>19055.252</v>
      </c>
      <c r="EP86" s="19">
        <f t="shared" si="110"/>
        <v>162.97254999999998</v>
      </c>
      <c r="EQ86" s="19">
        <f t="shared" si="111"/>
        <v>62.681750000000001</v>
      </c>
      <c r="ER86" s="19">
        <f t="shared" si="112"/>
        <v>225.65429999999998</v>
      </c>
      <c r="ES86" s="19">
        <f t="shared" si="113"/>
        <v>940.22624999999994</v>
      </c>
      <c r="ET86" s="19">
        <f t="shared" si="114"/>
        <v>75.218099999999993</v>
      </c>
      <c r="EU86" s="19">
        <f t="shared" si="115"/>
        <v>37.609049999999996</v>
      </c>
      <c r="EV86" s="19">
        <f t="shared" si="116"/>
        <v>438.77224999999999</v>
      </c>
      <c r="EW86" s="19">
        <f t="shared" si="117"/>
        <v>162.97254999999998</v>
      </c>
      <c r="EX86" s="19">
        <f t="shared" si="118"/>
        <v>5390.6304999999993</v>
      </c>
      <c r="EY86" s="19">
        <f t="shared" si="119"/>
        <v>213.11794999999998</v>
      </c>
      <c r="EZ86" s="19">
        <f t="shared" si="120"/>
        <v>7258.5466499999993</v>
      </c>
      <c r="FA86" s="19">
        <f t="shared" si="121"/>
        <v>10442.779549999999</v>
      </c>
      <c r="FB86" s="19">
        <f t="shared" si="122"/>
        <v>1742.5526499999999</v>
      </c>
      <c r="FC86" s="19">
        <f t="shared" si="123"/>
        <v>1053.0534</v>
      </c>
      <c r="FD86" s="19">
        <f t="shared" si="124"/>
        <v>413.69954999999999</v>
      </c>
      <c r="FE86" s="19">
        <f t="shared" si="125"/>
        <v>0</v>
      </c>
      <c r="FF86" s="19">
        <f t="shared" si="126"/>
        <v>5027.0763499999994</v>
      </c>
      <c r="FG86" s="19">
        <f t="shared" si="127"/>
        <v>18679.161499999998</v>
      </c>
      <c r="FH86" s="19">
        <f t="shared" si="93"/>
        <v>91352.382450000005</v>
      </c>
      <c r="FI86" s="19">
        <f t="shared" si="94"/>
        <v>250090.07245000001</v>
      </c>
      <c r="FJ86" s="19">
        <f t="shared" si="128"/>
        <v>10313.5</v>
      </c>
      <c r="FK86" s="144">
        <f t="shared" si="95"/>
        <v>5</v>
      </c>
      <c r="FL86" s="144">
        <f t="shared" si="130"/>
        <v>14.25</v>
      </c>
      <c r="FM86" s="20">
        <f t="shared" si="131"/>
        <v>5.8309037900874632</v>
      </c>
      <c r="FN86" s="19">
        <f t="shared" si="132"/>
        <v>15608.838043731776</v>
      </c>
      <c r="FO86" s="20">
        <f t="shared" si="31"/>
        <v>8.8629737609329435</v>
      </c>
      <c r="FP86" s="19">
        <f t="shared" si="133"/>
        <v>23725.433826472297</v>
      </c>
      <c r="FQ86" s="20">
        <f t="shared" si="32"/>
        <v>1.9241982507288626</v>
      </c>
      <c r="FR86" s="19">
        <f t="shared" si="134"/>
        <v>5150.9165544314856</v>
      </c>
      <c r="FS86" s="19">
        <f t="shared" si="129"/>
        <v>7288</v>
      </c>
      <c r="FT86" s="19">
        <f t="shared" si="135"/>
        <v>62086.688424635562</v>
      </c>
      <c r="FU86" s="145">
        <f t="shared" si="136"/>
        <v>312176.76087463554</v>
      </c>
    </row>
    <row r="87" spans="1:179" ht="15" customHeight="1" thickBot="1">
      <c r="A87" s="160"/>
      <c r="B87" s="161"/>
      <c r="C87" s="141"/>
      <c r="D87" s="17"/>
      <c r="E87" s="17"/>
      <c r="F87" s="18"/>
      <c r="G87" s="17"/>
      <c r="H87" s="17"/>
      <c r="I87" s="18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8"/>
      <c r="V87" s="17"/>
      <c r="W87" s="17"/>
      <c r="X87" s="18"/>
      <c r="Y87" s="17"/>
      <c r="Z87" s="17"/>
      <c r="AA87" s="17"/>
      <c r="AB87" s="17"/>
      <c r="AC87" s="17"/>
      <c r="AD87" s="17"/>
      <c r="AE87" s="17"/>
      <c r="AF87" s="17"/>
      <c r="AG87" s="18"/>
      <c r="AH87" s="17"/>
      <c r="AI87" s="17"/>
      <c r="AJ87" s="17"/>
      <c r="AK87" s="17"/>
      <c r="AL87" s="17"/>
      <c r="AM87" s="18"/>
      <c r="AN87" s="17"/>
      <c r="AO87" s="17"/>
      <c r="AP87" s="17"/>
      <c r="AQ87" s="17"/>
      <c r="AR87" s="17"/>
      <c r="AS87" s="17"/>
      <c r="AT87" s="17"/>
      <c r="AU87" s="17"/>
      <c r="AV87" s="18"/>
      <c r="AW87" s="17"/>
      <c r="AX87" s="17"/>
      <c r="AY87" s="17"/>
      <c r="AZ87" s="17"/>
      <c r="BA87" s="17"/>
      <c r="BB87" s="17"/>
      <c r="BC87" s="17"/>
      <c r="BD87" s="17"/>
      <c r="BE87" s="18"/>
      <c r="BF87" s="17"/>
      <c r="BG87" s="17"/>
      <c r="BH87" s="17"/>
      <c r="BI87" s="17"/>
      <c r="BJ87" s="17"/>
      <c r="BK87" s="17"/>
      <c r="BL87" s="17"/>
      <c r="BM87" s="17"/>
      <c r="BN87" s="18"/>
      <c r="BO87" s="17"/>
      <c r="BP87" s="17"/>
      <c r="BQ87" s="18"/>
      <c r="BR87" s="17"/>
      <c r="BS87" s="17"/>
      <c r="BT87" s="18"/>
      <c r="BU87" s="17"/>
      <c r="BV87" s="17"/>
      <c r="BW87" s="18"/>
      <c r="BX87" s="17"/>
      <c r="BY87" s="17"/>
      <c r="BZ87" s="142"/>
      <c r="CA87" s="17"/>
      <c r="CB87" s="17"/>
      <c r="CC87" s="17"/>
      <c r="CD87" s="17"/>
      <c r="CE87" s="17"/>
      <c r="CF87" s="18"/>
      <c r="CG87" s="17"/>
      <c r="CH87" s="17"/>
      <c r="CI87" s="17"/>
      <c r="CJ87" s="17"/>
      <c r="CK87" s="17"/>
      <c r="CL87" s="18"/>
      <c r="CM87" s="17"/>
      <c r="CN87" s="17"/>
      <c r="CO87" s="17"/>
      <c r="CP87" s="17"/>
      <c r="CQ87" s="17"/>
      <c r="CR87" s="17"/>
      <c r="CS87" s="17"/>
      <c r="CT87" s="17"/>
      <c r="CU87" s="17"/>
      <c r="CV87" s="17"/>
      <c r="CW87" s="17"/>
      <c r="CX87" s="17"/>
      <c r="CY87" s="17"/>
      <c r="CZ87" s="17"/>
      <c r="DA87" s="18"/>
      <c r="DB87" s="17"/>
      <c r="DC87" s="17"/>
      <c r="DD87" s="162"/>
      <c r="DE87" s="19"/>
      <c r="DF87" s="19"/>
      <c r="DG87" s="19"/>
      <c r="DH87" s="19"/>
      <c r="DI87" s="19"/>
      <c r="DJ87" s="19"/>
      <c r="DK87" s="19"/>
      <c r="DL87" s="19"/>
      <c r="DM87" s="19"/>
      <c r="DN87" s="19"/>
      <c r="DO87" s="19"/>
      <c r="DP87" s="19"/>
      <c r="DQ87" s="19"/>
      <c r="DR87" s="19"/>
      <c r="DS87" s="19"/>
      <c r="DT87" s="19"/>
      <c r="DU87" s="19"/>
      <c r="DV87" s="19"/>
      <c r="DW87" s="19"/>
      <c r="DX87" s="19"/>
      <c r="DY87" s="19"/>
      <c r="DZ87" s="19"/>
      <c r="EA87" s="19"/>
      <c r="EB87" s="19"/>
      <c r="EC87" s="19"/>
      <c r="ED87" s="19"/>
      <c r="EE87" s="19"/>
      <c r="EF87" s="19"/>
      <c r="EG87" s="19"/>
      <c r="EH87" s="19"/>
      <c r="EI87" s="19"/>
      <c r="EJ87" s="19"/>
      <c r="EK87" s="19"/>
      <c r="EL87" s="19"/>
      <c r="EM87" s="19"/>
      <c r="EN87" s="19"/>
      <c r="EO87" s="19"/>
      <c r="EP87" s="19"/>
      <c r="EQ87" s="19"/>
      <c r="ER87" s="19"/>
      <c r="ES87" s="19"/>
      <c r="ET87" s="19"/>
      <c r="EU87" s="19"/>
      <c r="EV87" s="19"/>
      <c r="EW87" s="19"/>
      <c r="EX87" s="19"/>
      <c r="EY87" s="19"/>
      <c r="EZ87" s="19"/>
      <c r="FA87" s="19"/>
      <c r="FB87" s="19"/>
      <c r="FC87" s="19"/>
      <c r="FD87" s="19"/>
      <c r="FE87" s="19"/>
      <c r="FF87" s="19"/>
      <c r="FG87" s="19"/>
      <c r="FH87" s="19"/>
      <c r="FI87" s="19"/>
      <c r="FJ87" s="19"/>
      <c r="FK87" s="144"/>
      <c r="FL87" s="144"/>
      <c r="FM87" s="20"/>
      <c r="FN87" s="19"/>
      <c r="FO87" s="20"/>
      <c r="FP87" s="19"/>
      <c r="FQ87" s="20"/>
      <c r="FR87" s="19"/>
      <c r="FS87" s="19"/>
      <c r="FT87" s="19"/>
      <c r="FU87" s="145"/>
    </row>
    <row r="88" spans="1:179" ht="27.75" customHeight="1" thickBot="1">
      <c r="A88" s="163"/>
      <c r="B88" s="164"/>
      <c r="C88" s="23">
        <f>SUM(C4:C87)</f>
        <v>6</v>
      </c>
      <c r="D88" s="24"/>
      <c r="E88" s="24">
        <f>SUM(E4:E87)</f>
        <v>7323.7199999999993</v>
      </c>
      <c r="F88" s="23">
        <f>SUM(F4:F87)</f>
        <v>2</v>
      </c>
      <c r="G88" s="24"/>
      <c r="H88" s="24">
        <f>SUM(H4:H87)</f>
        <v>1842.14</v>
      </c>
      <c r="I88" s="23">
        <f>SUM(I4:I87)</f>
        <v>28</v>
      </c>
      <c r="J88" s="24"/>
      <c r="K88" s="24">
        <f>SUM(K4:K87)</f>
        <v>36371.72</v>
      </c>
      <c r="L88" s="23">
        <f>SUM(L4:L87)</f>
        <v>12</v>
      </c>
      <c r="M88" s="24"/>
      <c r="N88" s="24">
        <f>SUM(N4:N87)</f>
        <v>15587.880000000001</v>
      </c>
      <c r="O88" s="165">
        <f>SUM(O4:O87)</f>
        <v>10</v>
      </c>
      <c r="P88" s="24"/>
      <c r="Q88" s="24">
        <f>SUM(Q4:Q87)</f>
        <v>13020</v>
      </c>
      <c r="R88" s="165">
        <f>SUM(R4:R87)</f>
        <v>3</v>
      </c>
      <c r="S88" s="24"/>
      <c r="T88" s="24">
        <f>SUM(T4:T87)</f>
        <v>5859</v>
      </c>
      <c r="U88" s="23">
        <f>SUM(U4:U87)</f>
        <v>12</v>
      </c>
      <c r="V88" s="24"/>
      <c r="W88" s="24">
        <f>SUM(W4:W87)</f>
        <v>10519.92</v>
      </c>
      <c r="X88" s="23">
        <f>SUM(X4:X87)</f>
        <v>14</v>
      </c>
      <c r="Y88" s="24"/>
      <c r="Z88" s="24">
        <f>SUM(Z4:Z87)</f>
        <v>12273.24</v>
      </c>
      <c r="AA88" s="23">
        <f>SUM(AA4:AA87)</f>
        <v>16</v>
      </c>
      <c r="AB88" s="24"/>
      <c r="AC88" s="24">
        <f>SUM(AC4:AC87)</f>
        <v>14026.56</v>
      </c>
      <c r="AD88" s="23">
        <f>SUM(AD4:AD87)</f>
        <v>2</v>
      </c>
      <c r="AE88" s="24"/>
      <c r="AF88" s="24">
        <f>SUM(AF4:AF87)</f>
        <v>3916.58</v>
      </c>
      <c r="AG88" s="23">
        <f>SUM(AG4:AG87)</f>
        <v>8</v>
      </c>
      <c r="AH88" s="24"/>
      <c r="AI88" s="24">
        <f>SUM(AI4:AI87)</f>
        <v>7821.92</v>
      </c>
      <c r="AJ88" s="165">
        <f>SUM(AJ4:AJ87)</f>
        <v>10</v>
      </c>
      <c r="AK88" s="24"/>
      <c r="AL88" s="24">
        <f>SUM(AL4:AL87)</f>
        <v>19530</v>
      </c>
      <c r="AM88" s="23">
        <f>SUM(AM4:AM87)</f>
        <v>12</v>
      </c>
      <c r="AN88" s="24"/>
      <c r="AO88" s="24">
        <f>SUM(AO4:AO87)</f>
        <v>23499.48</v>
      </c>
      <c r="AP88" s="23">
        <f>SUM(AP4:AP87)</f>
        <v>2</v>
      </c>
      <c r="AQ88" s="24"/>
      <c r="AR88" s="24">
        <f>SUM(AR4:AR87)</f>
        <v>2441</v>
      </c>
      <c r="AS88" s="165">
        <f>SUM(AS4:AS87)</f>
        <v>2</v>
      </c>
      <c r="AT88" s="24"/>
      <c r="AU88" s="24">
        <f>SUM(AU4:AU87)</f>
        <v>1753.32</v>
      </c>
      <c r="AV88" s="23">
        <f>SUM(AV4:AV87)</f>
        <v>5</v>
      </c>
      <c r="AW88" s="24"/>
      <c r="AX88" s="24">
        <f>SUM(AX4:AX87)</f>
        <v>6547.4</v>
      </c>
      <c r="AY88" s="165">
        <f>SUM(AY4:AY87)</f>
        <v>7</v>
      </c>
      <c r="AZ88" s="24"/>
      <c r="BA88" s="24">
        <f>SUM(BA4:BA87)</f>
        <v>13671</v>
      </c>
      <c r="BB88" s="165">
        <f>SUM(BB4:BB87)</f>
        <v>97</v>
      </c>
      <c r="BC88" s="24"/>
      <c r="BD88" s="24">
        <f>SUM(BD4:BD87)</f>
        <v>241865</v>
      </c>
      <c r="BE88" s="23">
        <f>SUM(BE4:BE87)</f>
        <v>2</v>
      </c>
      <c r="BF88" s="24"/>
      <c r="BG88" s="24">
        <f>SUM(BG4:BG87)</f>
        <v>1952.56</v>
      </c>
      <c r="BH88" s="23">
        <f>SUM(BH4:BH87)</f>
        <v>2</v>
      </c>
      <c r="BI88" s="24"/>
      <c r="BJ88" s="24">
        <f>SUM(BJ4:BJ87)</f>
        <v>3906</v>
      </c>
      <c r="BK88" s="23">
        <f>SUM(BK4:BK87)</f>
        <v>3</v>
      </c>
      <c r="BL88" s="24"/>
      <c r="BM88" s="24">
        <f>SUM(BM4:BM87)</f>
        <v>5859</v>
      </c>
      <c r="BN88" s="23">
        <f>SUM(BN4:BN87)</f>
        <v>28</v>
      </c>
      <c r="BO88" s="24"/>
      <c r="BP88" s="24">
        <f>SUM(BP4:BP87)</f>
        <v>29771.470000000005</v>
      </c>
      <c r="BQ88" s="23">
        <f>SUM(BQ4:BQ87)</f>
        <v>46</v>
      </c>
      <c r="BR88" s="24"/>
      <c r="BS88" s="24">
        <f>SUM(BS4:BS87)</f>
        <v>51289.64</v>
      </c>
      <c r="BT88" s="23">
        <f>SUM(BT4:BT87)</f>
        <v>48</v>
      </c>
      <c r="BU88" s="24"/>
      <c r="BV88" s="24">
        <f>SUM(BV4:BV87)</f>
        <v>53559.199999999997</v>
      </c>
      <c r="BW88" s="23">
        <f>SUM(BW4:BW87)</f>
        <v>91</v>
      </c>
      <c r="BX88" s="24"/>
      <c r="BY88" s="24">
        <f>SUM(BY4:BY87)</f>
        <v>164338.72</v>
      </c>
      <c r="BZ88" s="23">
        <f>SUM(BZ4:BZ87)</f>
        <v>24</v>
      </c>
      <c r="CA88" s="24"/>
      <c r="CB88" s="24">
        <f>SUM(CB4:CB87)</f>
        <v>29551.429999999997</v>
      </c>
      <c r="CC88" s="23">
        <f>SUM(CC4:CC87)</f>
        <v>1</v>
      </c>
      <c r="CD88" s="24"/>
      <c r="CE88" s="24">
        <f>SUM(CE4:CE87)</f>
        <v>1953</v>
      </c>
      <c r="CF88" s="23">
        <f>SUM(CF4:CF87)</f>
        <v>1</v>
      </c>
      <c r="CG88" s="24"/>
      <c r="CH88" s="24">
        <f>SUM(CH4:CH87)</f>
        <v>2366.2600000000002</v>
      </c>
      <c r="CI88" s="23">
        <f>SUM(CI4:CI87)</f>
        <v>4</v>
      </c>
      <c r="CJ88" s="24"/>
      <c r="CK88" s="24">
        <f>SUM(CK4:CK87)</f>
        <v>8723.2800000000007</v>
      </c>
      <c r="CL88" s="23">
        <f>SUM(CL4:CL87)</f>
        <v>1</v>
      </c>
      <c r="CM88" s="24"/>
      <c r="CN88" s="24">
        <f>SUM(CN4:CN87)</f>
        <v>2180.8200000000002</v>
      </c>
      <c r="CO88" s="23">
        <f>SUM(CO4:CO87)</f>
        <v>18</v>
      </c>
      <c r="CP88" s="24"/>
      <c r="CQ88" s="24">
        <f>SUM(CQ4:CQ87)</f>
        <v>39254.76</v>
      </c>
      <c r="CR88" s="23">
        <f>SUM(CR4:CR87)</f>
        <v>6</v>
      </c>
      <c r="CS88" s="24"/>
      <c r="CT88" s="24">
        <f>SUM(CT4:CT87)</f>
        <v>13084.92</v>
      </c>
      <c r="CU88" s="23">
        <f>SUM(CU4:CU87)</f>
        <v>6</v>
      </c>
      <c r="CV88" s="24"/>
      <c r="CW88" s="24">
        <f>SUM(CW4:CW87)</f>
        <v>15701.939999999999</v>
      </c>
      <c r="CX88" s="23">
        <f>SUM(CX4:CX87)</f>
        <v>1</v>
      </c>
      <c r="CY88" s="24"/>
      <c r="CZ88" s="24">
        <f>SUM(CZ4:CZ87)</f>
        <v>1953</v>
      </c>
      <c r="DA88" s="23">
        <f>SUM(DA4:DA87)</f>
        <v>6</v>
      </c>
      <c r="DB88" s="24"/>
      <c r="DC88" s="24">
        <f t="shared" ref="DC88:DJ88" si="139">SUM(DC4:DC87)</f>
        <v>8131.3799999999992</v>
      </c>
      <c r="DD88" s="165">
        <f t="shared" si="139"/>
        <v>536</v>
      </c>
      <c r="DE88" s="24">
        <f t="shared" si="139"/>
        <v>871447.26</v>
      </c>
      <c r="DF88" s="24">
        <f t="shared" si="139"/>
        <v>5859</v>
      </c>
      <c r="DG88" s="24">
        <f>SUM(DG4:DG87)</f>
        <v>2679.2000000000003</v>
      </c>
      <c r="DH88" s="24">
        <f t="shared" si="139"/>
        <v>7762.0670599999985</v>
      </c>
      <c r="DI88" s="24">
        <f t="shared" si="139"/>
        <v>0</v>
      </c>
      <c r="DJ88" s="24">
        <f t="shared" si="139"/>
        <v>11070.320868595039</v>
      </c>
      <c r="DK88" s="24">
        <f>SUM(DK4:DK87)</f>
        <v>2859.5138181818179</v>
      </c>
      <c r="DL88" s="24">
        <f>SUM(DL4:DL87)</f>
        <v>0</v>
      </c>
      <c r="DM88" s="25">
        <f>SUM(DM4:DM87)</f>
        <v>901677.36174677697</v>
      </c>
      <c r="DN88" s="25">
        <f t="shared" ref="DN88:FJ88" si="140">SUM(DN4:DN87)</f>
        <v>0</v>
      </c>
      <c r="DO88" s="25">
        <f t="shared" si="140"/>
        <v>148519.78</v>
      </c>
      <c r="DP88" s="25">
        <f t="shared" si="140"/>
        <v>38513.949599999993</v>
      </c>
      <c r="DQ88" s="25">
        <f t="shared" si="140"/>
        <v>0</v>
      </c>
      <c r="DR88" s="25">
        <f t="shared" si="140"/>
        <v>1672.3200000000004</v>
      </c>
      <c r="DS88" s="25">
        <f t="shared" si="140"/>
        <v>14030.230000000001</v>
      </c>
      <c r="DT88" s="25">
        <f t="shared" si="140"/>
        <v>492.36</v>
      </c>
      <c r="DU88" s="25">
        <f t="shared" si="140"/>
        <v>2663.8799999999997</v>
      </c>
      <c r="DV88" s="25">
        <f>SUM(DV4:DV87)</f>
        <v>38444.86</v>
      </c>
      <c r="DW88" s="25">
        <f>SUM(DW4:DW87)</f>
        <v>244337.37960000001</v>
      </c>
      <c r="DX88" s="25">
        <f t="shared" si="140"/>
        <v>39491.540000000008</v>
      </c>
      <c r="DY88" s="25">
        <f>SUM(DY4:DY87)</f>
        <v>81.34</v>
      </c>
      <c r="DZ88" s="25">
        <f t="shared" si="140"/>
        <v>31.54</v>
      </c>
      <c r="EA88" s="25"/>
      <c r="EB88" s="25">
        <f>SUM(EB4:EB87)</f>
        <v>39604.420000000013</v>
      </c>
      <c r="EC88" s="24">
        <f t="shared" si="140"/>
        <v>180335.47234935538</v>
      </c>
      <c r="ED88" s="24">
        <f t="shared" si="140"/>
        <v>13525.160426201655</v>
      </c>
      <c r="EE88" s="24">
        <f t="shared" si="140"/>
        <v>9016.7736174677684</v>
      </c>
      <c r="EF88" s="24">
        <f t="shared" si="140"/>
        <v>1803.3547234935543</v>
      </c>
      <c r="EG88" s="24">
        <f t="shared" si="140"/>
        <v>22541.934043669422</v>
      </c>
      <c r="EH88" s="24">
        <f t="shared" si="140"/>
        <v>72134.188939742147</v>
      </c>
      <c r="EI88" s="24">
        <f t="shared" si="140"/>
        <v>27050.320852403311</v>
      </c>
      <c r="EJ88" s="24">
        <f t="shared" si="140"/>
        <v>5410.0641704806621</v>
      </c>
      <c r="EK88" s="24">
        <f t="shared" si="140"/>
        <v>331817.26912281377</v>
      </c>
      <c r="EL88" s="24">
        <f t="shared" si="140"/>
        <v>75109.724233506509</v>
      </c>
      <c r="EM88" s="24">
        <f t="shared" si="140"/>
        <v>25066.630656560395</v>
      </c>
      <c r="EN88" s="24">
        <f t="shared" si="140"/>
        <v>36878.604095443174</v>
      </c>
      <c r="EO88" s="24">
        <f t="shared" si="140"/>
        <v>137054.95898551008</v>
      </c>
      <c r="EP88" s="24">
        <f t="shared" si="140"/>
        <v>1172.1805702708102</v>
      </c>
      <c r="EQ88" s="24">
        <f t="shared" si="140"/>
        <v>450.83868087338857</v>
      </c>
      <c r="ER88" s="24">
        <f t="shared" si="140"/>
        <v>1623.0192511441978</v>
      </c>
      <c r="ES88" s="24">
        <f t="shared" si="140"/>
        <v>6762.5802131008277</v>
      </c>
      <c r="ET88" s="24">
        <f t="shared" si="140"/>
        <v>541.00641704806617</v>
      </c>
      <c r="EU88" s="24">
        <f t="shared" si="140"/>
        <v>270.50320852403308</v>
      </c>
      <c r="EV88" s="24">
        <f t="shared" si="140"/>
        <v>3155.8707661137191</v>
      </c>
      <c r="EW88" s="24">
        <f t="shared" si="140"/>
        <v>1172.1805702708102</v>
      </c>
      <c r="EX88" s="24">
        <f t="shared" si="140"/>
        <v>38772.126555111412</v>
      </c>
      <c r="EY88" s="24">
        <f t="shared" si="140"/>
        <v>1532.8515149695208</v>
      </c>
      <c r="EZ88" s="24">
        <f t="shared" si="140"/>
        <v>52207.119245138376</v>
      </c>
      <c r="FA88" s="24">
        <f t="shared" si="140"/>
        <v>75109.724233506509</v>
      </c>
      <c r="FB88" s="24">
        <f t="shared" si="140"/>
        <v>12533.315328280198</v>
      </c>
      <c r="FC88" s="24">
        <f t="shared" si="140"/>
        <v>7574.089838672925</v>
      </c>
      <c r="FD88" s="24">
        <f t="shared" si="140"/>
        <v>2975.5352937643638</v>
      </c>
      <c r="FE88" s="24">
        <f t="shared" si="140"/>
        <v>0</v>
      </c>
      <c r="FF88" s="24">
        <f t="shared" si="140"/>
        <v>36157.262206045751</v>
      </c>
      <c r="FG88" s="24">
        <f t="shared" si="140"/>
        <v>134349.92690026975</v>
      </c>
      <c r="FH88" s="24">
        <f t="shared" si="140"/>
        <v>657052.29350487632</v>
      </c>
      <c r="FI88" s="24">
        <f t="shared" si="140"/>
        <v>1842671.4548516534</v>
      </c>
      <c r="FJ88" s="26">
        <f t="shared" si="140"/>
        <v>110560.72000000003</v>
      </c>
      <c r="FK88" s="166"/>
      <c r="FL88" s="166"/>
      <c r="FM88" s="27"/>
      <c r="FN88" s="24">
        <f>SUM(FN4:FN87)</f>
        <v>104645.92307285315</v>
      </c>
      <c r="FO88" s="24"/>
      <c r="FP88" s="24">
        <f>SUM(FP4:FP87)</f>
        <v>178883.10171048206</v>
      </c>
      <c r="FQ88" s="24"/>
      <c r="FR88" s="24">
        <f>SUM(FR4:FR87)</f>
        <v>38836.46287135467</v>
      </c>
      <c r="FS88" s="26">
        <f>SUM(FS4:FS87)</f>
        <v>78127.359999999986</v>
      </c>
      <c r="FT88" s="24">
        <f>SUM(FT4:FT87)</f>
        <v>511053.56765468977</v>
      </c>
      <c r="FU88" s="28">
        <f>SUM(FU4:FU87)</f>
        <v>2353725.0225063432</v>
      </c>
      <c r="FV88" s="29"/>
      <c r="FW88" s="30"/>
    </row>
    <row r="89" spans="1:179" ht="12" customHeight="1">
      <c r="B89" s="258"/>
      <c r="C89" s="259"/>
      <c r="D89" s="259"/>
      <c r="E89" s="259"/>
      <c r="DE89" s="30"/>
      <c r="DF89" s="30"/>
      <c r="DG89" s="30"/>
      <c r="DH89" s="30"/>
      <c r="DI89" s="30"/>
      <c r="DJ89" s="30"/>
      <c r="DK89" s="30"/>
      <c r="DL89" s="30"/>
      <c r="DM89" s="30"/>
      <c r="DN89" s="30"/>
      <c r="DO89" s="30"/>
      <c r="DP89" s="30"/>
      <c r="DQ89" s="30"/>
      <c r="DR89" s="30"/>
      <c r="DS89" s="30"/>
      <c r="DT89" s="30"/>
      <c r="DU89" s="30"/>
      <c r="DV89" s="30"/>
      <c r="DW89" s="30"/>
      <c r="DX89" s="30"/>
      <c r="DY89" s="30"/>
      <c r="DZ89" s="30"/>
      <c r="EA89" s="30"/>
      <c r="EB89" s="30"/>
      <c r="FI89" s="30">
        <f>FI88*12</f>
        <v>22112057.458219841</v>
      </c>
    </row>
    <row r="90" spans="1:179" ht="12.75" customHeight="1">
      <c r="C90" s="167"/>
      <c r="F90" s="167"/>
      <c r="I90" s="167"/>
      <c r="BH90" s="4"/>
      <c r="BI90" s="4"/>
      <c r="BJ90" s="4"/>
      <c r="BK90" s="4"/>
      <c r="BL90" s="4"/>
      <c r="BM90" s="4"/>
      <c r="BN90" s="31"/>
      <c r="BO90" s="4"/>
      <c r="BP90" s="4"/>
      <c r="BQ90" s="32"/>
      <c r="BR90" s="4"/>
      <c r="BS90" s="4"/>
      <c r="BT90" s="32"/>
      <c r="BU90" s="4"/>
      <c r="BV90" s="4"/>
      <c r="DE90" s="30">
        <f>DE88-[1]CCT!DG96</f>
        <v>0</v>
      </c>
      <c r="DG90" s="2"/>
      <c r="DM90" s="30"/>
      <c r="DN90" s="30"/>
      <c r="DO90" s="30"/>
      <c r="DP90" s="30"/>
      <c r="DQ90" s="30"/>
      <c r="DR90" s="30"/>
      <c r="DS90" s="30"/>
      <c r="DT90" s="30"/>
      <c r="DU90" s="30"/>
      <c r="DV90" s="30"/>
      <c r="DW90" s="30"/>
      <c r="DX90" s="30"/>
      <c r="DY90" s="30"/>
      <c r="DZ90" s="30"/>
      <c r="EA90" s="30"/>
      <c r="EB90" s="30"/>
      <c r="FI90" s="171"/>
      <c r="FJ90" s="171"/>
      <c r="FN90" s="30">
        <f>FN88+FP88+FR88</f>
        <v>322365.48765468987</v>
      </c>
      <c r="FR90" s="33"/>
      <c r="FS90" s="260" t="s">
        <v>43</v>
      </c>
      <c r="FT90" s="261"/>
      <c r="FU90" s="168">
        <f>FU88*12</f>
        <v>28244700.270076118</v>
      </c>
      <c r="FV90" s="169"/>
      <c r="FW90" s="34"/>
    </row>
    <row r="91" spans="1:179" ht="12.75" customHeight="1">
      <c r="B91" s="179"/>
      <c r="C91" s="167"/>
      <c r="D91" s="179"/>
      <c r="E91" s="179"/>
      <c r="F91" s="179"/>
      <c r="G91" s="179"/>
      <c r="H91" s="179"/>
      <c r="I91" s="179"/>
      <c r="J91" s="179"/>
      <c r="K91" s="179"/>
      <c r="L91" s="179"/>
      <c r="M91" s="179"/>
      <c r="N91" s="179"/>
      <c r="O91" s="179"/>
      <c r="P91" s="179"/>
      <c r="Q91" s="179"/>
      <c r="R91" s="179"/>
      <c r="S91" s="179"/>
      <c r="T91" s="179"/>
      <c r="U91" s="179"/>
      <c r="V91" s="179"/>
      <c r="BH91" s="4"/>
      <c r="BI91" s="4"/>
      <c r="BJ91" s="4"/>
      <c r="BK91" s="4"/>
      <c r="BL91" s="4"/>
      <c r="BM91" s="4"/>
      <c r="BN91" s="32"/>
      <c r="BO91" s="4"/>
      <c r="BP91" s="4"/>
      <c r="BQ91" s="31"/>
      <c r="BR91" s="4"/>
      <c r="BS91" s="4"/>
      <c r="BT91" s="4"/>
      <c r="BU91" s="4"/>
      <c r="BV91" s="4"/>
      <c r="DW91" s="170"/>
      <c r="FN91" s="206">
        <f>FN90*12</f>
        <v>3868385.8518562783</v>
      </c>
      <c r="FO91" s="207">
        <f>FN91-'Resumo Geral apoio imposto cd'!FN90</f>
        <v>358418.55257415958</v>
      </c>
      <c r="FR91" s="35"/>
      <c r="FS91" s="35"/>
    </row>
    <row r="92" spans="1:179" ht="12.75" customHeight="1">
      <c r="C92" s="167"/>
      <c r="BH92" s="4"/>
      <c r="BI92" s="4"/>
      <c r="BJ92" s="4"/>
      <c r="BK92" s="4"/>
      <c r="BL92" s="4"/>
      <c r="BM92" s="4"/>
      <c r="BN92" s="31"/>
      <c r="BO92" s="4"/>
      <c r="BP92" s="4"/>
      <c r="BQ92" s="31"/>
      <c r="BR92" s="4"/>
      <c r="BS92" s="4"/>
      <c r="BT92" s="4"/>
      <c r="BU92" s="4"/>
      <c r="BV92" s="4"/>
      <c r="DF92" s="31"/>
      <c r="FJ92" s="171"/>
      <c r="FU92" s="34"/>
    </row>
    <row r="93" spans="1:179" ht="12.75" customHeight="1">
      <c r="B93" s="179"/>
      <c r="C93" s="167"/>
      <c r="D93" s="179"/>
      <c r="E93" s="179"/>
      <c r="F93" s="179"/>
      <c r="G93" s="179"/>
      <c r="H93" s="179"/>
      <c r="I93" s="172"/>
      <c r="J93" s="172"/>
      <c r="FS93" s="36"/>
    </row>
    <row r="94" spans="1:179" ht="12.75" customHeight="1">
      <c r="B94" s="179"/>
      <c r="C94" s="167"/>
      <c r="D94" s="179"/>
      <c r="E94" s="179"/>
      <c r="F94" s="179"/>
      <c r="G94" s="179"/>
      <c r="H94" s="179"/>
      <c r="I94" s="179"/>
    </row>
    <row r="95" spans="1:179" ht="12.75" customHeight="1">
      <c r="C95" s="167"/>
      <c r="DP95" s="192"/>
    </row>
    <row r="96" spans="1:179" ht="12.75" customHeight="1">
      <c r="B96" s="179"/>
      <c r="C96" s="167"/>
      <c r="D96" s="179"/>
      <c r="E96" s="179"/>
      <c r="F96" s="179"/>
      <c r="G96" s="179"/>
      <c r="H96" s="179"/>
      <c r="I96" s="179"/>
    </row>
    <row r="97" spans="2:166" ht="12.75" customHeight="1">
      <c r="C97" s="16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</row>
    <row r="98" spans="2:166" ht="12.75" customHeight="1">
      <c r="C98" s="167"/>
    </row>
    <row r="99" spans="2:166" ht="12.75" customHeight="1">
      <c r="C99" s="167"/>
    </row>
    <row r="100" spans="2:166" ht="12.75" customHeight="1">
      <c r="C100" s="167"/>
    </row>
    <row r="101" spans="2:166" ht="12.75" customHeight="1">
      <c r="C101" s="167"/>
    </row>
    <row r="102" spans="2:166" ht="12.75" customHeight="1">
      <c r="C102" s="167"/>
    </row>
    <row r="103" spans="2:166" ht="12.75" customHeight="1">
      <c r="B103" s="180"/>
      <c r="C103" s="167"/>
      <c r="D103" s="180"/>
      <c r="E103" s="180"/>
      <c r="F103" s="180"/>
      <c r="G103" s="180"/>
      <c r="H103" s="180"/>
      <c r="I103" s="180"/>
      <c r="J103" s="180"/>
      <c r="K103" s="180"/>
      <c r="L103" s="180"/>
      <c r="M103" s="180"/>
      <c r="N103" s="180"/>
      <c r="O103" s="180"/>
      <c r="P103" s="180"/>
      <c r="Q103" s="180"/>
      <c r="R103" s="180"/>
      <c r="S103" s="180"/>
      <c r="T103" s="180"/>
      <c r="U103" s="180"/>
      <c r="V103" s="180"/>
      <c r="W103" s="180"/>
      <c r="X103" s="180"/>
      <c r="Y103" s="180"/>
      <c r="Z103" s="180"/>
      <c r="AA103" s="180"/>
      <c r="AB103" s="180"/>
      <c r="AC103" s="180"/>
      <c r="AD103" s="180"/>
      <c r="AE103" s="180"/>
      <c r="AF103" s="180"/>
      <c r="AG103" s="180"/>
      <c r="AH103" s="180"/>
      <c r="AI103" s="180"/>
      <c r="AJ103" s="180"/>
      <c r="AK103" s="180"/>
      <c r="AL103" s="180"/>
      <c r="AM103" s="180"/>
      <c r="AN103" s="180"/>
      <c r="AO103" s="180"/>
      <c r="AP103" s="180"/>
      <c r="AQ103" s="180"/>
      <c r="AR103" s="180"/>
      <c r="AS103" s="180"/>
      <c r="AT103" s="180"/>
      <c r="AU103" s="180"/>
      <c r="AV103" s="180"/>
      <c r="AW103" s="180"/>
      <c r="AX103" s="180"/>
      <c r="AY103" s="180"/>
      <c r="AZ103" s="180"/>
      <c r="BA103" s="180"/>
      <c r="BB103" s="180"/>
      <c r="BC103" s="180"/>
      <c r="BD103" s="180"/>
      <c r="BE103" s="180"/>
      <c r="BF103" s="180"/>
      <c r="BG103" s="180"/>
      <c r="BH103" s="180"/>
      <c r="BI103" s="180"/>
      <c r="BJ103" s="180"/>
      <c r="BK103" s="180"/>
      <c r="BL103" s="180"/>
      <c r="BM103" s="180"/>
      <c r="BN103" s="180"/>
      <c r="BO103" s="180"/>
      <c r="BP103" s="180"/>
      <c r="BQ103" s="180"/>
      <c r="BR103" s="180"/>
      <c r="BS103" s="180"/>
      <c r="BT103" s="180"/>
      <c r="BU103" s="180"/>
      <c r="BV103" s="180"/>
      <c r="BW103" s="180"/>
      <c r="BX103" s="180"/>
      <c r="BY103" s="180"/>
      <c r="BZ103" s="180"/>
      <c r="CA103" s="180"/>
      <c r="CB103" s="180"/>
      <c r="CC103" s="180"/>
      <c r="CD103" s="180"/>
      <c r="CE103" s="180"/>
      <c r="CF103" s="180"/>
      <c r="CG103" s="180"/>
      <c r="CH103" s="180"/>
      <c r="CI103" s="180"/>
      <c r="CJ103" s="180"/>
      <c r="CK103" s="180"/>
      <c r="CL103" s="180"/>
      <c r="CM103" s="180"/>
      <c r="CN103" s="180"/>
      <c r="CO103" s="180"/>
      <c r="CP103" s="180"/>
      <c r="CQ103" s="180"/>
      <c r="CR103" s="180"/>
      <c r="CS103" s="180"/>
      <c r="CT103" s="180"/>
      <c r="CU103" s="180"/>
      <c r="CV103" s="180"/>
      <c r="CW103" s="180"/>
      <c r="CX103" s="180"/>
      <c r="CY103" s="180"/>
      <c r="CZ103" s="180"/>
      <c r="DA103" s="180"/>
      <c r="DB103" s="180"/>
      <c r="DC103" s="180"/>
      <c r="DD103" s="180"/>
      <c r="DE103" s="180"/>
      <c r="DF103" s="180"/>
      <c r="DG103" s="180"/>
      <c r="DH103" s="180"/>
      <c r="DI103" s="180"/>
      <c r="DJ103" s="180"/>
      <c r="DK103" s="180"/>
      <c r="DL103" s="180"/>
      <c r="DM103" s="180"/>
      <c r="DN103" s="180"/>
      <c r="DO103" s="180"/>
      <c r="DP103" s="180"/>
      <c r="DQ103" s="180"/>
      <c r="DR103" s="180"/>
      <c r="DS103" s="180"/>
      <c r="DT103" s="180"/>
      <c r="DU103" s="180"/>
      <c r="DV103" s="180"/>
      <c r="DW103" s="180"/>
      <c r="DX103" s="180"/>
      <c r="DY103" s="180"/>
      <c r="DZ103" s="180"/>
      <c r="EA103" s="180"/>
      <c r="EB103" s="180"/>
      <c r="EC103" s="180"/>
      <c r="ED103" s="180"/>
      <c r="EE103" s="180"/>
      <c r="EF103" s="180"/>
      <c r="EG103" s="180"/>
      <c r="EH103" s="180"/>
      <c r="EI103" s="180"/>
      <c r="EJ103" s="180"/>
      <c r="EK103" s="180"/>
      <c r="EL103" s="180"/>
      <c r="EM103" s="180"/>
      <c r="EN103" s="180"/>
      <c r="EO103" s="180"/>
      <c r="EP103" s="180"/>
      <c r="EQ103" s="180"/>
      <c r="ER103" s="180"/>
      <c r="ES103" s="180"/>
      <c r="ET103" s="180"/>
      <c r="EU103" s="180"/>
      <c r="EV103" s="180"/>
      <c r="EW103" s="180"/>
      <c r="EX103" s="180"/>
      <c r="EY103" s="180"/>
      <c r="EZ103" s="180"/>
      <c r="FA103" s="180"/>
      <c r="FB103" s="180"/>
      <c r="FC103" s="180"/>
      <c r="FD103" s="180"/>
      <c r="FE103" s="180"/>
      <c r="FF103" s="180"/>
      <c r="FG103" s="180"/>
      <c r="FH103" s="180"/>
      <c r="FI103" s="180"/>
      <c r="FJ103" s="180"/>
    </row>
    <row r="104" spans="2:166" ht="12.75" customHeight="1">
      <c r="B104" s="180"/>
      <c r="C104" s="167"/>
      <c r="D104" s="37"/>
      <c r="E104" s="37"/>
      <c r="F104" s="180"/>
      <c r="G104" s="37"/>
      <c r="H104" s="37"/>
      <c r="I104" s="180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180"/>
      <c r="V104" s="37"/>
      <c r="W104" s="37"/>
      <c r="X104" s="180"/>
      <c r="Y104" s="37"/>
      <c r="Z104" s="37"/>
      <c r="AA104" s="37"/>
      <c r="AB104" s="37"/>
      <c r="AC104" s="37"/>
      <c r="AD104" s="37"/>
      <c r="AE104" s="37"/>
      <c r="AF104" s="37"/>
      <c r="AG104" s="180"/>
      <c r="AH104" s="37"/>
      <c r="AI104" s="37"/>
      <c r="AJ104" s="37"/>
      <c r="AK104" s="37"/>
      <c r="AL104" s="37"/>
      <c r="AM104" s="180"/>
      <c r="AN104" s="37"/>
      <c r="AO104" s="37"/>
      <c r="AP104" s="37"/>
      <c r="AQ104" s="37"/>
      <c r="AR104" s="37"/>
      <c r="AS104" s="37"/>
      <c r="AT104" s="37"/>
      <c r="AU104" s="37"/>
      <c r="AV104" s="180"/>
      <c r="AW104" s="37"/>
      <c r="AX104" s="37"/>
      <c r="AY104" s="37"/>
      <c r="AZ104" s="37"/>
      <c r="BA104" s="37"/>
      <c r="BB104" s="37"/>
      <c r="BC104" s="37"/>
      <c r="BD104" s="37"/>
      <c r="BE104" s="180"/>
      <c r="BF104" s="37"/>
      <c r="BG104" s="37"/>
      <c r="BH104" s="37"/>
      <c r="BI104" s="37"/>
      <c r="BJ104" s="37"/>
      <c r="BK104" s="37"/>
      <c r="BL104" s="37"/>
      <c r="BM104" s="37"/>
      <c r="BN104" s="180"/>
      <c r="BO104" s="37"/>
      <c r="BP104" s="37"/>
      <c r="BQ104" s="180"/>
      <c r="BR104" s="37"/>
      <c r="BS104" s="37"/>
      <c r="BT104" s="37"/>
      <c r="BU104" s="37"/>
      <c r="BV104" s="37"/>
      <c r="BW104" s="37"/>
      <c r="BX104" s="37"/>
      <c r="BY104" s="37"/>
      <c r="BZ104" s="37"/>
      <c r="CA104" s="37"/>
      <c r="CB104" s="37"/>
      <c r="CC104" s="37"/>
      <c r="CD104" s="37"/>
      <c r="CE104" s="37"/>
      <c r="CF104" s="37"/>
      <c r="CG104" s="37"/>
      <c r="CH104" s="37"/>
      <c r="CI104" s="37"/>
      <c r="CJ104" s="37"/>
      <c r="CK104" s="37"/>
      <c r="CL104" s="37"/>
      <c r="CM104" s="37"/>
      <c r="CN104" s="37"/>
      <c r="CO104" s="37"/>
      <c r="CP104" s="37"/>
      <c r="CQ104" s="37"/>
      <c r="CR104" s="37"/>
      <c r="CS104" s="37"/>
      <c r="CT104" s="37"/>
      <c r="CU104" s="37"/>
      <c r="CV104" s="37"/>
      <c r="CW104" s="37"/>
      <c r="CX104" s="37"/>
      <c r="CY104" s="37"/>
      <c r="CZ104" s="37"/>
      <c r="DA104" s="37"/>
      <c r="DB104" s="37"/>
      <c r="DC104" s="37"/>
      <c r="DD104" s="180"/>
      <c r="DE104" s="180"/>
      <c r="DF104" s="180"/>
      <c r="DG104" s="180"/>
      <c r="DH104" s="180"/>
      <c r="DI104" s="180"/>
      <c r="DJ104" s="180"/>
      <c r="DK104" s="180"/>
      <c r="DL104" s="180"/>
      <c r="DM104" s="180"/>
      <c r="DN104" s="180"/>
      <c r="DO104" s="180"/>
      <c r="DP104" s="180"/>
      <c r="DQ104" s="180"/>
      <c r="DR104" s="180"/>
      <c r="DS104" s="180"/>
      <c r="DT104" s="180"/>
      <c r="DU104" s="180"/>
      <c r="DV104" s="180"/>
      <c r="DW104" s="180"/>
      <c r="DX104" s="180"/>
      <c r="DY104" s="180"/>
      <c r="DZ104" s="180"/>
      <c r="EA104" s="180"/>
      <c r="EB104" s="180"/>
      <c r="EC104" s="180"/>
      <c r="ED104" s="180"/>
      <c r="EE104" s="180"/>
      <c r="EF104" s="180"/>
      <c r="EG104" s="180"/>
      <c r="EH104" s="180"/>
      <c r="EI104" s="180"/>
      <c r="EJ104" s="180"/>
      <c r="EK104" s="180"/>
      <c r="EL104" s="180"/>
      <c r="EM104" s="180"/>
      <c r="EN104" s="180"/>
      <c r="EO104" s="180"/>
      <c r="EP104" s="180"/>
      <c r="EQ104" s="180"/>
      <c r="ER104" s="180"/>
      <c r="ES104" s="180"/>
      <c r="ET104" s="180"/>
      <c r="EU104" s="180"/>
      <c r="EV104" s="180"/>
      <c r="EW104" s="180"/>
      <c r="EX104" s="180"/>
      <c r="EY104" s="180"/>
      <c r="EZ104" s="180"/>
      <c r="FA104" s="180"/>
      <c r="FB104" s="180"/>
      <c r="FC104" s="180"/>
      <c r="FD104" s="180"/>
      <c r="FE104" s="180"/>
      <c r="FF104" s="180"/>
      <c r="FG104" s="180"/>
      <c r="FH104" s="180"/>
      <c r="FI104" s="180"/>
      <c r="FJ104" s="180"/>
    </row>
    <row r="105" spans="2:166" ht="12.75" customHeight="1">
      <c r="C105" s="167"/>
    </row>
    <row r="106" spans="2:166" ht="12.75" customHeight="1">
      <c r="C106" s="167"/>
    </row>
    <row r="107" spans="2:166" ht="12.75" customHeight="1">
      <c r="C107" s="167"/>
    </row>
    <row r="108" spans="2:166" ht="12.75" customHeight="1">
      <c r="C108" s="167"/>
    </row>
    <row r="109" spans="2:166" ht="12.75" customHeight="1">
      <c r="C109" s="167"/>
    </row>
    <row r="110" spans="2:166" ht="12.75" customHeight="1">
      <c r="C110" s="167"/>
    </row>
    <row r="111" spans="2:166" ht="12.75" customHeight="1">
      <c r="C111" s="167"/>
    </row>
    <row r="112" spans="2:166" ht="12.75" customHeight="1">
      <c r="C112" s="167"/>
    </row>
    <row r="113" spans="3:3" ht="12.75" customHeight="1">
      <c r="C113" s="167"/>
    </row>
    <row r="114" spans="3:3" ht="12.75" customHeight="1">
      <c r="C114" s="167"/>
    </row>
    <row r="115" spans="3:3" ht="12.75" customHeight="1">
      <c r="C115" s="167"/>
    </row>
    <row r="116" spans="3:3" ht="12.75" customHeight="1">
      <c r="C116" s="167"/>
    </row>
    <row r="117" spans="3:3" ht="12.75" customHeight="1">
      <c r="C117" s="167"/>
    </row>
    <row r="118" spans="3:3" ht="12.75" customHeight="1">
      <c r="C118" s="167"/>
    </row>
    <row r="119" spans="3:3" ht="12.75" customHeight="1">
      <c r="C119" s="167"/>
    </row>
    <row r="120" spans="3:3" ht="12.75" customHeight="1">
      <c r="C120" s="167"/>
    </row>
    <row r="121" spans="3:3" ht="12.75" customHeight="1">
      <c r="C121" s="167"/>
    </row>
    <row r="122" spans="3:3" ht="12.75" customHeight="1">
      <c r="C122" s="167"/>
    </row>
    <row r="123" spans="3:3" ht="12.75" customHeight="1">
      <c r="C123" s="167"/>
    </row>
    <row r="124" spans="3:3" ht="12.75" customHeight="1">
      <c r="C124" s="167"/>
    </row>
    <row r="125" spans="3:3" ht="12.75" customHeight="1">
      <c r="C125" s="167"/>
    </row>
    <row r="126" spans="3:3" ht="12.75" customHeight="1">
      <c r="C126" s="167"/>
    </row>
    <row r="127" spans="3:3" ht="12.75" customHeight="1">
      <c r="C127" s="167"/>
    </row>
    <row r="128" spans="3:3" ht="12.75" customHeight="1">
      <c r="C128" s="167"/>
    </row>
    <row r="129" spans="3:3" ht="12.75" customHeight="1">
      <c r="C129" s="167"/>
    </row>
    <row r="130" spans="3:3" ht="12.75" customHeight="1">
      <c r="C130" s="167"/>
    </row>
    <row r="131" spans="3:3" ht="12.75" customHeight="1">
      <c r="C131" s="167"/>
    </row>
    <row r="132" spans="3:3" ht="12.75" customHeight="1">
      <c r="C132" s="167"/>
    </row>
    <row r="133" spans="3:3" ht="12.75" customHeight="1">
      <c r="C133" s="167"/>
    </row>
    <row r="134" spans="3:3" ht="12.75" customHeight="1">
      <c r="C134" s="167"/>
    </row>
    <row r="135" spans="3:3" ht="12.75" customHeight="1">
      <c r="C135" s="167"/>
    </row>
    <row r="136" spans="3:3" ht="12.75" customHeight="1">
      <c r="C136" s="167"/>
    </row>
    <row r="137" spans="3:3" ht="12.75" customHeight="1">
      <c r="C137" s="167"/>
    </row>
    <row r="138" spans="3:3" ht="12.75" customHeight="1">
      <c r="C138" s="167"/>
    </row>
    <row r="139" spans="3:3" ht="12.75" customHeight="1">
      <c r="C139" s="167"/>
    </row>
    <row r="140" spans="3:3" ht="12.75" customHeight="1">
      <c r="C140" s="167"/>
    </row>
    <row r="141" spans="3:3" ht="12.75" customHeight="1">
      <c r="C141" s="167"/>
    </row>
    <row r="142" spans="3:3" ht="12.75" customHeight="1">
      <c r="C142" s="167"/>
    </row>
    <row r="143" spans="3:3" ht="12.75" customHeight="1">
      <c r="C143" s="167"/>
    </row>
    <row r="144" spans="3:3" ht="12.75" customHeight="1">
      <c r="C144" s="167"/>
    </row>
    <row r="145" spans="3:3" ht="12.75" customHeight="1">
      <c r="C145" s="167"/>
    </row>
    <row r="146" spans="3:3" ht="12.75" customHeight="1">
      <c r="C146" s="167"/>
    </row>
    <row r="147" spans="3:3" ht="12.75" customHeight="1">
      <c r="C147" s="167"/>
    </row>
    <row r="148" spans="3:3" ht="12.75" customHeight="1">
      <c r="C148" s="167"/>
    </row>
    <row r="149" spans="3:3" ht="12.75" customHeight="1">
      <c r="C149" s="167"/>
    </row>
    <row r="150" spans="3:3" ht="12.75" customHeight="1">
      <c r="C150" s="167"/>
    </row>
    <row r="151" spans="3:3" ht="12.75" customHeight="1">
      <c r="C151" s="167"/>
    </row>
    <row r="152" spans="3:3" ht="12.75" customHeight="1">
      <c r="C152" s="167"/>
    </row>
    <row r="153" spans="3:3" ht="12.75" customHeight="1">
      <c r="C153" s="167"/>
    </row>
    <row r="154" spans="3:3" ht="12.75" customHeight="1">
      <c r="C154" s="167"/>
    </row>
    <row r="155" spans="3:3" ht="12.75" customHeight="1">
      <c r="C155" s="167"/>
    </row>
    <row r="156" spans="3:3" ht="12.75" customHeight="1">
      <c r="C156" s="167"/>
    </row>
    <row r="157" spans="3:3" ht="12.75" customHeight="1">
      <c r="C157" s="167"/>
    </row>
    <row r="158" spans="3:3" ht="12.75" customHeight="1">
      <c r="C158" s="167"/>
    </row>
    <row r="159" spans="3:3" ht="12.75" customHeight="1">
      <c r="C159" s="167"/>
    </row>
    <row r="160" spans="3:3" ht="12.75" customHeight="1">
      <c r="C160" s="167"/>
    </row>
    <row r="161" spans="3:3" ht="12.75" customHeight="1">
      <c r="C161" s="167"/>
    </row>
    <row r="162" spans="3:3" ht="12.75" customHeight="1">
      <c r="C162" s="167"/>
    </row>
    <row r="163" spans="3:3" ht="12.75" customHeight="1">
      <c r="C163" s="167"/>
    </row>
    <row r="164" spans="3:3" ht="12.75" customHeight="1">
      <c r="C164" s="167"/>
    </row>
    <row r="165" spans="3:3" ht="12.75" customHeight="1">
      <c r="C165" s="167"/>
    </row>
    <row r="166" spans="3:3" ht="12.75" customHeight="1">
      <c r="C166" s="167"/>
    </row>
    <row r="167" spans="3:3" ht="12.75" customHeight="1">
      <c r="C167" s="167"/>
    </row>
    <row r="168" spans="3:3" ht="12.75" customHeight="1">
      <c r="C168" s="167"/>
    </row>
    <row r="169" spans="3:3" ht="12.75" customHeight="1">
      <c r="C169" s="167"/>
    </row>
    <row r="170" spans="3:3" ht="12.75" customHeight="1">
      <c r="C170" s="167"/>
    </row>
    <row r="171" spans="3:3" ht="12.75" customHeight="1">
      <c r="C171" s="167"/>
    </row>
    <row r="172" spans="3:3" ht="12.75" customHeight="1">
      <c r="C172" s="167"/>
    </row>
    <row r="173" spans="3:3" ht="12.75" customHeight="1">
      <c r="C173" s="167"/>
    </row>
    <row r="174" spans="3:3" ht="12.75" customHeight="1">
      <c r="C174" s="167"/>
    </row>
    <row r="175" spans="3:3" ht="12.75" customHeight="1">
      <c r="C175" s="167"/>
    </row>
    <row r="176" spans="3:3" ht="12.75" customHeight="1">
      <c r="C176" s="167"/>
    </row>
    <row r="177" spans="3:3" ht="12.75" customHeight="1">
      <c r="C177" s="167"/>
    </row>
    <row r="178" spans="3:3" ht="12.75" customHeight="1">
      <c r="C178" s="167"/>
    </row>
    <row r="179" spans="3:3" ht="12.75" customHeight="1">
      <c r="C179" s="167"/>
    </row>
    <row r="180" spans="3:3" ht="12.75" customHeight="1">
      <c r="C180" s="167"/>
    </row>
    <row r="181" spans="3:3" ht="12.75" customHeight="1">
      <c r="C181" s="167"/>
    </row>
    <row r="182" spans="3:3" ht="12.75" customHeight="1">
      <c r="C182" s="167"/>
    </row>
    <row r="183" spans="3:3" ht="12.75" customHeight="1">
      <c r="C183" s="167"/>
    </row>
    <row r="184" spans="3:3" ht="12.75" customHeight="1">
      <c r="C184" s="167"/>
    </row>
    <row r="185" spans="3:3" ht="12.75" customHeight="1">
      <c r="C185" s="167"/>
    </row>
    <row r="186" spans="3:3" ht="12.75" customHeight="1">
      <c r="C186" s="167"/>
    </row>
    <row r="187" spans="3:3" ht="12.75" customHeight="1">
      <c r="C187" s="167"/>
    </row>
    <row r="188" spans="3:3" ht="12.75" customHeight="1">
      <c r="C188" s="167"/>
    </row>
    <row r="189" spans="3:3" ht="12.75" customHeight="1">
      <c r="C189" s="167"/>
    </row>
    <row r="190" spans="3:3" ht="12.75" customHeight="1">
      <c r="C190" s="167"/>
    </row>
    <row r="191" spans="3:3" ht="12.75" customHeight="1">
      <c r="C191" s="167"/>
    </row>
    <row r="192" spans="3:3" ht="12.75" customHeight="1">
      <c r="C192" s="167"/>
    </row>
    <row r="193" spans="3:3" ht="12.75" customHeight="1">
      <c r="C193" s="167"/>
    </row>
    <row r="194" spans="3:3" ht="12.75" customHeight="1">
      <c r="C194" s="167"/>
    </row>
    <row r="195" spans="3:3" ht="12.75" customHeight="1">
      <c r="C195" s="167"/>
    </row>
    <row r="196" spans="3:3" ht="12.75" customHeight="1">
      <c r="C196" s="167"/>
    </row>
    <row r="197" spans="3:3" ht="12.75" customHeight="1">
      <c r="C197" s="167"/>
    </row>
    <row r="198" spans="3:3" ht="12.75" customHeight="1">
      <c r="C198" s="167"/>
    </row>
    <row r="199" spans="3:3" ht="12.75" customHeight="1">
      <c r="C199" s="167"/>
    </row>
    <row r="200" spans="3:3" ht="12.75" customHeight="1">
      <c r="C200" s="167"/>
    </row>
    <row r="201" spans="3:3" ht="12.75" customHeight="1">
      <c r="C201" s="167"/>
    </row>
    <row r="202" spans="3:3" ht="12.75" customHeight="1">
      <c r="C202" s="167"/>
    </row>
    <row r="203" spans="3:3" ht="12.75" customHeight="1">
      <c r="C203" s="167"/>
    </row>
    <row r="204" spans="3:3" ht="12.75" customHeight="1">
      <c r="C204" s="167"/>
    </row>
    <row r="205" spans="3:3" ht="12.75" customHeight="1">
      <c r="C205" s="167"/>
    </row>
    <row r="206" spans="3:3" ht="12.75" customHeight="1">
      <c r="C206" s="167"/>
    </row>
    <row r="207" spans="3:3" ht="12.75" customHeight="1">
      <c r="C207" s="167"/>
    </row>
    <row r="208" spans="3:3" ht="12.75" customHeight="1">
      <c r="C208" s="167"/>
    </row>
    <row r="209" spans="3:3" ht="12.75" customHeight="1">
      <c r="C209" s="167"/>
    </row>
    <row r="210" spans="3:3" ht="12.75" customHeight="1">
      <c r="C210" s="167"/>
    </row>
    <row r="211" spans="3:3" ht="12.75" customHeight="1">
      <c r="C211" s="167"/>
    </row>
    <row r="212" spans="3:3" ht="12.75" customHeight="1">
      <c r="C212" s="167"/>
    </row>
    <row r="213" spans="3:3" ht="12.75" customHeight="1">
      <c r="C213" s="167"/>
    </row>
    <row r="214" spans="3:3" ht="12.75" customHeight="1">
      <c r="C214" s="167"/>
    </row>
    <row r="215" spans="3:3" ht="12.75" customHeight="1">
      <c r="C215" s="167"/>
    </row>
    <row r="216" spans="3:3" ht="12.75" customHeight="1">
      <c r="C216" s="167"/>
    </row>
    <row r="217" spans="3:3" ht="12.75" customHeight="1">
      <c r="C217" s="167"/>
    </row>
    <row r="218" spans="3:3" ht="12.75" customHeight="1">
      <c r="C218" s="167"/>
    </row>
    <row r="219" spans="3:3" ht="12.75" customHeight="1">
      <c r="C219" s="167"/>
    </row>
    <row r="220" spans="3:3" ht="12.75" customHeight="1">
      <c r="C220" s="167"/>
    </row>
    <row r="221" spans="3:3" ht="12.75" customHeight="1">
      <c r="C221" s="167"/>
    </row>
    <row r="222" spans="3:3" ht="12.75" customHeight="1">
      <c r="C222" s="167"/>
    </row>
    <row r="223" spans="3:3" ht="12.75" customHeight="1">
      <c r="C223" s="167"/>
    </row>
  </sheetData>
  <autoFilter ref="A3:FW88"/>
  <mergeCells count="2">
    <mergeCell ref="B89:E89"/>
    <mergeCell ref="FS90:FT90"/>
  </mergeCells>
  <dataValidations count="2">
    <dataValidation type="list" allowBlank="1" showInputMessage="1" showErrorMessage="1" sqref="B4:B9 B87 B72:B81 B69:B70 B67 B61:B62 B47:B59 B41:B44 B39 B35:B37 B27:B33 B24:B25 B22 B20 B17:B18 B15 B13 B11">
      <formula1>cidades</formula1>
    </dataValidation>
    <dataValidation type="list" allowBlank="1" showInputMessage="1" showErrorMessage="1" sqref="A4:A9 A87 A78:A80 A75:A76 A72:A73 A69:A70 A67 A57 A55 A49:A52 A47 A39 A35:A37 A27:A33 A24:A25 A41:A44 A20 A17:A18 A15 A13 A11">
      <formula1>conven</formula1>
    </dataValidation>
  </dataValidations>
  <pageMargins left="0.23622047244094491" right="0.23622047244094491" top="0.74803149606299213" bottom="0.74803149606299213" header="0.31496062992125984" footer="0.31496062992125984"/>
  <pageSetup paperSize="9" scale="53" firstPageNumber="38" orientation="portrait" horizontalDpi="300" verticalDpi="300" r:id="rId1"/>
  <headerFooter alignWithMargins="0"/>
  <colBreaks count="1" manualBreakCount="1">
    <brk id="83" min="1" max="90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F0"/>
  </sheetPr>
  <dimension ref="A1:CL130"/>
  <sheetViews>
    <sheetView showGridLines="0" view="pageBreakPreview" topLeftCell="A85" zoomScaleNormal="100" zoomScaleSheetLayoutView="100" workbookViewId="0">
      <pane xSplit="1" topLeftCell="BP1" activePane="topRight" state="frozen"/>
      <selection activeCell="FI110" sqref="FI110"/>
      <selection pane="topRight" activeCell="FI110" sqref="FI110"/>
    </sheetView>
  </sheetViews>
  <sheetFormatPr defaultRowHeight="12.75" customHeight="1"/>
  <cols>
    <col min="1" max="1" width="20.140625" style="1" customWidth="1"/>
    <col min="2" max="2" width="24.5703125" style="1" customWidth="1"/>
    <col min="3" max="3" width="13.42578125" style="1" customWidth="1"/>
    <col min="4" max="4" width="7.5703125" style="3" customWidth="1"/>
    <col min="5" max="5" width="8.28515625" style="3" customWidth="1"/>
    <col min="6" max="6" width="8.5703125" style="1" customWidth="1"/>
    <col min="7" max="8" width="7.7109375" style="3" customWidth="1"/>
    <col min="9" max="9" width="9.140625" style="1"/>
    <col min="10" max="10" width="8.140625" style="3" customWidth="1"/>
    <col min="11" max="11" width="10.7109375" style="3" customWidth="1"/>
    <col min="12" max="12" width="9" style="1" customWidth="1"/>
    <col min="13" max="13" width="7" style="3" customWidth="1"/>
    <col min="14" max="15" width="8.140625" style="3" customWidth="1"/>
    <col min="16" max="16" width="7.28515625" style="3" customWidth="1"/>
    <col min="17" max="17" width="8.28515625" style="3" customWidth="1"/>
    <col min="18" max="18" width="7" style="1" customWidth="1"/>
    <col min="19" max="19" width="9.7109375" style="1" customWidth="1"/>
    <col min="20" max="20" width="12.5703125" style="1" customWidth="1"/>
    <col min="21" max="27" width="12.7109375" style="1" customWidth="1"/>
    <col min="28" max="28" width="9.28515625" style="1" customWidth="1"/>
    <col min="29" max="29" width="12.42578125" style="1" customWidth="1"/>
    <col min="30" max="30" width="12.5703125" style="1" customWidth="1"/>
    <col min="31" max="40" width="10.140625" style="1" customWidth="1"/>
    <col min="41" max="41" width="12.5703125" style="1" customWidth="1"/>
    <col min="42" max="43" width="10.140625" style="1" customWidth="1"/>
    <col min="44" max="44" width="7.85546875" style="1" customWidth="1"/>
    <col min="45" max="45" width="10.140625" style="1" customWidth="1"/>
    <col min="46" max="46" width="9.42578125" style="1" customWidth="1"/>
    <col min="47" max="47" width="10.7109375" style="1" customWidth="1"/>
    <col min="48" max="48" width="7" style="1" customWidth="1"/>
    <col min="49" max="49" width="7.85546875" style="1" customWidth="1"/>
    <col min="50" max="50" width="9.42578125" style="1" customWidth="1"/>
    <col min="51" max="51" width="7.7109375" style="1" customWidth="1"/>
    <col min="52" max="54" width="10" style="1" customWidth="1"/>
    <col min="55" max="55" width="11" style="1" customWidth="1"/>
    <col min="56" max="56" width="10" style="1" customWidth="1"/>
    <col min="57" max="57" width="13.28515625" style="1" customWidth="1"/>
    <col min="58" max="58" width="10.7109375" style="1" customWidth="1"/>
    <col min="59" max="69" width="10" style="1" customWidth="1"/>
    <col min="70" max="70" width="12.42578125" style="1" customWidth="1"/>
    <col min="71" max="71" width="10" style="1" customWidth="1"/>
    <col min="72" max="72" width="12.7109375" style="1" customWidth="1"/>
    <col min="73" max="73" width="11.7109375" style="1" customWidth="1"/>
    <col min="74" max="76" width="10" style="1" customWidth="1"/>
    <col min="77" max="77" width="14.42578125" style="1" customWidth="1"/>
    <col min="78" max="78" width="15.5703125" style="1" customWidth="1"/>
    <col min="79" max="80" width="9.28515625" style="5" customWidth="1"/>
    <col min="81" max="81" width="9.28515625" style="1" customWidth="1"/>
    <col min="82" max="82" width="12.28515625" style="1" customWidth="1"/>
    <col min="83" max="83" width="9.42578125" style="1" customWidth="1"/>
    <col min="84" max="85" width="8" style="1" customWidth="1"/>
    <col min="86" max="86" width="8.42578125" style="6" customWidth="1"/>
    <col min="87" max="87" width="13.7109375" style="6" customWidth="1"/>
    <col min="88" max="88" width="9.7109375" style="1" customWidth="1"/>
    <col min="89" max="89" width="12.7109375" style="1" customWidth="1"/>
    <col min="90" max="90" width="11.28515625" style="7" bestFit="1" customWidth="1"/>
    <col min="91" max="16384" width="9.140625" style="1"/>
  </cols>
  <sheetData>
    <row r="1" spans="1:90" ht="12.75" customHeight="1">
      <c r="B1" s="2"/>
      <c r="AW1" s="31"/>
    </row>
    <row r="2" spans="1:90" ht="12.75" customHeight="1" thickBot="1">
      <c r="A2" s="38"/>
      <c r="B2" s="38"/>
      <c r="C2" s="38"/>
      <c r="D2" s="39"/>
      <c r="E2" s="39"/>
      <c r="F2" s="38"/>
      <c r="G2" s="39"/>
      <c r="H2" s="39"/>
      <c r="I2" s="38"/>
      <c r="J2" s="39"/>
      <c r="K2" s="39"/>
      <c r="L2" s="38"/>
      <c r="M2" s="39"/>
      <c r="N2" s="39"/>
      <c r="O2" s="39"/>
      <c r="P2" s="39"/>
      <c r="Q2" s="39"/>
      <c r="R2" s="38"/>
      <c r="S2" s="38"/>
      <c r="T2" s="38"/>
      <c r="U2" s="38"/>
      <c r="V2" s="38"/>
      <c r="W2" s="38"/>
      <c r="X2" s="38"/>
      <c r="Y2" s="38"/>
      <c r="Z2" s="38"/>
      <c r="AA2" s="40">
        <v>0.12</v>
      </c>
      <c r="AB2" s="38"/>
      <c r="AC2" s="38"/>
      <c r="AD2" s="38"/>
      <c r="AE2" s="38"/>
      <c r="AF2" s="38"/>
      <c r="AG2" s="41">
        <f>[2]PARÂMETRO!C152</f>
        <v>3.12</v>
      </c>
      <c r="AH2" s="38"/>
      <c r="AI2" s="38"/>
      <c r="AJ2" s="38"/>
      <c r="AK2" s="41">
        <f>[2]PARÂMETRO!E148</f>
        <v>10.19</v>
      </c>
      <c r="AL2" s="38"/>
      <c r="AM2" s="38"/>
      <c r="AN2" s="42"/>
      <c r="AO2" s="41">
        <v>33.479999999999997</v>
      </c>
      <c r="AP2" s="41"/>
      <c r="AQ2" s="38"/>
      <c r="AR2" s="43">
        <f>'[2]BASE DADOS MODULO 4 E 5'!C5</f>
        <v>0.2</v>
      </c>
      <c r="AS2" s="43">
        <f>'[2]BASE DADOS MODULO 4 E 5'!C6</f>
        <v>1.4999999999999999E-2</v>
      </c>
      <c r="AT2" s="43">
        <f>'[2]BASE DADOS MODULO 4 E 5'!C7</f>
        <v>0.01</v>
      </c>
      <c r="AU2" s="43">
        <f>'[2]BASE DADOS MODULO 4 E 5'!C8</f>
        <v>2E-3</v>
      </c>
      <c r="AV2" s="43">
        <f>'[2]BASE DADOS MODULO 4 E 5'!C9</f>
        <v>2.5000000000000001E-2</v>
      </c>
      <c r="AW2" s="43">
        <f>'[2]BASE DADOS MODULO 4 E 5'!C10</f>
        <v>0.08</v>
      </c>
      <c r="AX2" s="44">
        <f>'[2]BASE DADOS MODULO 4 E 5'!C11</f>
        <v>0.03</v>
      </c>
      <c r="AY2" s="43">
        <f>'[2]BASE DADOS MODULO 4 E 5'!C12</f>
        <v>6.0000000000000001E-3</v>
      </c>
      <c r="AZ2" s="45">
        <f>SUM(AR2:AY2)</f>
        <v>0.3680000000000001</v>
      </c>
      <c r="BA2" s="45">
        <f>'[2]BASE DADOS MODULO 4 E 5'!C16</f>
        <v>8.3299999999999999E-2</v>
      </c>
      <c r="BB2" s="45">
        <f>'[2]BASE DADOS MODULO 4 E 5'!C17</f>
        <v>2.7799999999999998E-2</v>
      </c>
      <c r="BC2" s="45">
        <f>'[2]BASE DADOS MODULO 4 E 5'!C19</f>
        <v>4.0899999999999999E-2</v>
      </c>
      <c r="BD2" s="45">
        <f>BA2+BB2+BC2</f>
        <v>0.152</v>
      </c>
      <c r="BE2" s="45">
        <f>'[2]BASE DADOS MODULO 4 E 5'!C23</f>
        <v>1.2999999999999999E-3</v>
      </c>
      <c r="BF2" s="45">
        <f>'[2]BASE DADOS MODULO 4 E 5'!C24</f>
        <v>5.0000000000000001E-4</v>
      </c>
      <c r="BG2" s="45">
        <f>SUM(BE2:BF2)</f>
        <v>1.8E-3</v>
      </c>
      <c r="BH2" s="45">
        <f>'[2]BASE DADOS MODULO 4 E 5'!C28</f>
        <v>7.4999999999999997E-3</v>
      </c>
      <c r="BI2" s="45">
        <f>'[2]BASE DADOS MODULO 4 E 5'!C29</f>
        <v>5.9999999999999995E-4</v>
      </c>
      <c r="BJ2" s="45">
        <f>'[2]BASE DADOS MODULO 4 E 5'!C30</f>
        <v>2.9999999999999997E-4</v>
      </c>
      <c r="BK2" s="45">
        <f>'[2]BASE DADOS MODULO 4 E 5'!C31</f>
        <v>3.5000000000000001E-3</v>
      </c>
      <c r="BL2" s="45">
        <f>'[2]BASE DADOS MODULO 4 E 5'!C32</f>
        <v>1.2999999999999999E-3</v>
      </c>
      <c r="BM2" s="45">
        <f>'[2]BASE DADOS MODULO 4 E 5'!C33</f>
        <v>4.2999999999999997E-2</v>
      </c>
      <c r="BN2" s="45">
        <f>'[2]BASE DADOS MODULO 4 E 5'!C34</f>
        <v>1.6999999999999999E-3</v>
      </c>
      <c r="BO2" s="45">
        <f>SUM(BH2:BN2)</f>
        <v>5.79E-2</v>
      </c>
      <c r="BP2" s="45">
        <f>'[2]BASE DADOS MODULO 4 E 5'!C38</f>
        <v>8.3299999999999999E-2</v>
      </c>
      <c r="BQ2" s="45">
        <f>'[2]BASE DADOS MODULO 4 E 5'!C39</f>
        <v>1.3899999999999999E-2</v>
      </c>
      <c r="BR2" s="45">
        <f>'[2]BASE DADOS MODULO 4 E 5'!C40</f>
        <v>8.3999999999999995E-3</v>
      </c>
      <c r="BS2" s="45">
        <f>'[2]BASE DADOS MODULO 4 E 5'!C41</f>
        <v>3.3E-3</v>
      </c>
      <c r="BT2" s="45">
        <f>'[2]BASE DADOS MODULO 4 E 5'!C42</f>
        <v>0</v>
      </c>
      <c r="BU2" s="45">
        <f>'[2]BASE DADOS MODULO 4 E 5'!C44</f>
        <v>4.0099999999999997E-2</v>
      </c>
      <c r="BV2" s="45">
        <f>SUM(BP2:BU2)</f>
        <v>0.14899999999999999</v>
      </c>
      <c r="BW2" s="45">
        <f>BV2+BO2+BG2+BD2+AZ2</f>
        <v>0.72870000000000013</v>
      </c>
      <c r="BX2" s="45"/>
      <c r="BY2" s="45"/>
      <c r="BZ2" s="46">
        <f>'[2]BASE DADOS MODULO 4 E 5'!B58</f>
        <v>115.19</v>
      </c>
      <c r="CA2" s="47"/>
      <c r="CB2" s="47"/>
      <c r="CC2" s="43"/>
      <c r="CD2" s="43"/>
      <c r="CE2" s="43"/>
      <c r="CF2" s="48">
        <f>'[2]BASE DADOS MODULO 4 E 5'!B60</f>
        <v>7.6</v>
      </c>
      <c r="CG2" s="48"/>
      <c r="CH2" s="48">
        <f>'[2]BASE DADOS MODULO 4 E 5'!B61</f>
        <v>1.65</v>
      </c>
      <c r="CI2" s="46">
        <f>'[2]BASE DADOS MODULO 4 E 5'!B66</f>
        <v>81.400000000000006</v>
      </c>
      <c r="CJ2" s="38"/>
      <c r="CK2" s="38"/>
      <c r="CL2" s="1"/>
    </row>
    <row r="3" spans="1:90" s="16" customFormat="1" ht="113.25" thickBot="1">
      <c r="A3" s="49" t="s">
        <v>0</v>
      </c>
      <c r="B3" s="50" t="s">
        <v>1</v>
      </c>
      <c r="C3" s="9" t="str">
        <f>[2]CCT!E7</f>
        <v>Encarregado da Limpeza - 220 h</v>
      </c>
      <c r="D3" s="51" t="s">
        <v>2</v>
      </c>
      <c r="E3" s="8" t="s">
        <v>3</v>
      </c>
      <c r="F3" s="52" t="str">
        <f>[2]CCT!G7</f>
        <v>Limpador de vidros - 220 h</v>
      </c>
      <c r="G3" s="8" t="s">
        <v>2</v>
      </c>
      <c r="H3" s="51" t="s">
        <v>3</v>
      </c>
      <c r="I3" s="10" t="s">
        <v>44</v>
      </c>
      <c r="J3" s="51" t="s">
        <v>2</v>
      </c>
      <c r="K3" s="8" t="s">
        <v>3</v>
      </c>
      <c r="L3" s="10" t="s">
        <v>45</v>
      </c>
      <c r="M3" s="51" t="s">
        <v>2</v>
      </c>
      <c r="N3" s="8" t="s">
        <v>3</v>
      </c>
      <c r="O3" s="10" t="s">
        <v>46</v>
      </c>
      <c r="P3" s="51" t="s">
        <v>2</v>
      </c>
      <c r="Q3" s="8" t="s">
        <v>3</v>
      </c>
      <c r="R3" s="53" t="s">
        <v>3</v>
      </c>
      <c r="S3" s="11" t="s">
        <v>47</v>
      </c>
      <c r="T3" s="11" t="s">
        <v>5</v>
      </c>
      <c r="U3" s="11" t="s">
        <v>4</v>
      </c>
      <c r="V3" s="11" t="s">
        <v>6</v>
      </c>
      <c r="W3" s="11" t="s">
        <v>7</v>
      </c>
      <c r="X3" s="11" t="s">
        <v>48</v>
      </c>
      <c r="Y3" s="11" t="s">
        <v>8</v>
      </c>
      <c r="Z3" s="11" t="s">
        <v>49</v>
      </c>
      <c r="AA3" s="11" t="s">
        <v>9</v>
      </c>
      <c r="AB3" s="12" t="s">
        <v>50</v>
      </c>
      <c r="AC3" s="11" t="s">
        <v>51</v>
      </c>
      <c r="AD3" s="11" t="s">
        <v>52</v>
      </c>
      <c r="AE3" s="11" t="s">
        <v>53</v>
      </c>
      <c r="AF3" s="11" t="s">
        <v>54</v>
      </c>
      <c r="AG3" s="11" t="s">
        <v>10</v>
      </c>
      <c r="AH3" s="11" t="s">
        <v>11</v>
      </c>
      <c r="AI3" s="11" t="s">
        <v>13</v>
      </c>
      <c r="AJ3" s="11" t="s">
        <v>12</v>
      </c>
      <c r="AK3" s="11" t="s">
        <v>55</v>
      </c>
      <c r="AL3" s="12" t="s">
        <v>56</v>
      </c>
      <c r="AM3" s="11" t="s">
        <v>57</v>
      </c>
      <c r="AN3" s="11" t="s">
        <v>14</v>
      </c>
      <c r="AO3" s="11" t="s">
        <v>15</v>
      </c>
      <c r="AP3" s="11" t="s">
        <v>58</v>
      </c>
      <c r="AQ3" s="12" t="s">
        <v>59</v>
      </c>
      <c r="AR3" s="11" t="s">
        <v>16</v>
      </c>
      <c r="AS3" s="52" t="s">
        <v>17</v>
      </c>
      <c r="AT3" s="54" t="s">
        <v>18</v>
      </c>
      <c r="AU3" s="9" t="s">
        <v>19</v>
      </c>
      <c r="AV3" s="9" t="s">
        <v>20</v>
      </c>
      <c r="AW3" s="9" t="s">
        <v>21</v>
      </c>
      <c r="AX3" s="52" t="s">
        <v>22</v>
      </c>
      <c r="AY3" s="9" t="s">
        <v>23</v>
      </c>
      <c r="AZ3" s="13" t="s">
        <v>60</v>
      </c>
      <c r="BA3" s="9" t="s">
        <v>24</v>
      </c>
      <c r="BB3" s="9" t="s">
        <v>25</v>
      </c>
      <c r="BC3" s="9" t="s">
        <v>61</v>
      </c>
      <c r="BD3" s="13" t="s">
        <v>62</v>
      </c>
      <c r="BE3" s="9" t="s">
        <v>26</v>
      </c>
      <c r="BF3" s="9" t="s">
        <v>27</v>
      </c>
      <c r="BG3" s="13" t="s">
        <v>63</v>
      </c>
      <c r="BH3" s="9" t="s">
        <v>28</v>
      </c>
      <c r="BI3" s="9" t="s">
        <v>29</v>
      </c>
      <c r="BJ3" s="9" t="s">
        <v>64</v>
      </c>
      <c r="BK3" s="9" t="s">
        <v>65</v>
      </c>
      <c r="BL3" s="9" t="s">
        <v>66</v>
      </c>
      <c r="BM3" s="9" t="s">
        <v>67</v>
      </c>
      <c r="BN3" s="9" t="s">
        <v>68</v>
      </c>
      <c r="BO3" s="13" t="s">
        <v>69</v>
      </c>
      <c r="BP3" s="9" t="s">
        <v>70</v>
      </c>
      <c r="BQ3" s="9" t="s">
        <v>30</v>
      </c>
      <c r="BR3" s="9" t="s">
        <v>31</v>
      </c>
      <c r="BS3" s="9" t="s">
        <v>32</v>
      </c>
      <c r="BT3" s="9" t="s">
        <v>71</v>
      </c>
      <c r="BU3" s="9" t="s">
        <v>33</v>
      </c>
      <c r="BV3" s="13" t="s">
        <v>72</v>
      </c>
      <c r="BW3" s="9" t="s">
        <v>73</v>
      </c>
      <c r="BX3" s="13" t="s">
        <v>74</v>
      </c>
      <c r="BY3" s="13" t="s">
        <v>75</v>
      </c>
      <c r="BZ3" s="55" t="s">
        <v>76</v>
      </c>
      <c r="CA3" s="14" t="s">
        <v>34</v>
      </c>
      <c r="CB3" s="56" t="s">
        <v>35</v>
      </c>
      <c r="CC3" s="54" t="s">
        <v>36</v>
      </c>
      <c r="CD3" s="9" t="s">
        <v>37</v>
      </c>
      <c r="CE3" s="54" t="s">
        <v>38</v>
      </c>
      <c r="CF3" s="9" t="s">
        <v>39</v>
      </c>
      <c r="CG3" s="54" t="s">
        <v>40</v>
      </c>
      <c r="CH3" s="9" t="s">
        <v>41</v>
      </c>
      <c r="CI3" s="9" t="s">
        <v>42</v>
      </c>
      <c r="CJ3" s="15" t="s">
        <v>77</v>
      </c>
      <c r="CK3" s="57" t="str">
        <f>'[5]Anexo X'!A97</f>
        <v>TOTAL GERAL GLOBAL</v>
      </c>
    </row>
    <row r="4" spans="1:90" ht="15" customHeight="1">
      <c r="A4" s="58" t="str">
        <f>[2]CCT!D11</f>
        <v>Região de Teófilo Otoni</v>
      </c>
      <c r="B4" s="59" t="str">
        <f>[2]CCT!C11</f>
        <v>Águas Formosas</v>
      </c>
      <c r="C4" s="60"/>
      <c r="D4" s="61"/>
      <c r="E4" s="62">
        <f t="shared" ref="E4:E67" si="0">C4*D4</f>
        <v>0</v>
      </c>
      <c r="F4" s="63"/>
      <c r="G4" s="62"/>
      <c r="H4" s="61">
        <f t="shared" ref="H4:H67" si="1">F4*G4</f>
        <v>0</v>
      </c>
      <c r="I4" s="64">
        <f>[2]CCT!J11</f>
        <v>1</v>
      </c>
      <c r="J4" s="61">
        <f>[2]CCT!I11</f>
        <v>774.94</v>
      </c>
      <c r="K4" s="62">
        <f t="shared" ref="K4:K67" si="2">I4*J4</f>
        <v>774.94</v>
      </c>
      <c r="L4" s="60"/>
      <c r="M4" s="61"/>
      <c r="N4" s="62">
        <f t="shared" ref="N4:N67" si="3">L4*M4</f>
        <v>0</v>
      </c>
      <c r="O4" s="60"/>
      <c r="P4" s="61"/>
      <c r="Q4" s="65">
        <f t="shared" ref="Q4:Q67" si="4">O4*P4</f>
        <v>0</v>
      </c>
      <c r="R4" s="66">
        <f>O4+L4+I4+F4+C4</f>
        <v>1</v>
      </c>
      <c r="S4" s="67">
        <f>Q4+N4+K4+H4+E4</f>
        <v>774.94</v>
      </c>
      <c r="T4" s="67"/>
      <c r="U4" s="67"/>
      <c r="V4" s="67"/>
      <c r="W4" s="67"/>
      <c r="X4" s="67"/>
      <c r="Y4" s="67"/>
      <c r="Z4" s="67"/>
      <c r="AA4" s="68">
        <f>(J4/220*2)*I4*$AA$2*30+(M4/110*1)*L4*$AA$2*30+(P4/55*0.5)*O4*$AA$2*30</f>
        <v>25.36167272727273</v>
      </c>
      <c r="AB4" s="67">
        <f>SUM(S4:AA4)</f>
        <v>800.30167272727283</v>
      </c>
      <c r="AC4" s="67"/>
      <c r="AD4" s="67">
        <f>(VLOOKUP(A4,VATOTAL,6,FALSE)*20-1)*R4</f>
        <v>253</v>
      </c>
      <c r="AE4" s="67">
        <f t="shared" ref="AE4:AE35" si="5">(VLOOKUP(B4,valetransporte1,4,FALSE)*(2*20*R4))-(IF(S4*6%&lt;=(VLOOKUP(B4,valetransporte1,4,FALSE)*(2*20*R4)),S4*6%,VLOOKUP(B4,valetransporte1,4,FALSE)*(2*20*R4)))</f>
        <v>77.503600000000006</v>
      </c>
      <c r="AF4" s="67"/>
      <c r="AG4" s="67">
        <f>$AG$2*R4</f>
        <v>3.12</v>
      </c>
      <c r="AH4" s="67">
        <f>VLOOKUP(A4,VATOTAL,2,FALSE)*R4</f>
        <v>26.1</v>
      </c>
      <c r="AI4" s="67">
        <f t="shared" ref="AI4:AI35" si="6">VLOOKUP(A4,VATOTAL,3,FALSE)*R4</f>
        <v>0</v>
      </c>
      <c r="AJ4" s="67">
        <f t="shared" ref="AJ4:AJ35" si="7">VLOOKUP(A4,VATOTAL,4,FALSE)*R4</f>
        <v>0</v>
      </c>
      <c r="AK4" s="67">
        <v>0</v>
      </c>
      <c r="AL4" s="67">
        <f>SUM(AC4:AK4)</f>
        <v>359.72360000000003</v>
      </c>
      <c r="AM4" s="67">
        <f>C4*'[2]Uniforme Limpeza'!$Z$10+F4*'[2]Uniforme Limpeza'!$Z$11+I4*'[2]Uniforme Limpeza'!$Z$12+L4*'[2]Uniforme Limpeza'!$Z$12+O4*'[2]Uniforme Limpeza'!$Z$12</f>
        <v>39.76</v>
      </c>
      <c r="AN4" s="67">
        <f>I4*'[2]Materiais de Consumo'!$F$33+L4*'[2]Materiais de Consumo'!$F$34+O4*'[2]Materiais de Consumo'!$F$35</f>
        <v>41.29</v>
      </c>
      <c r="AO4" s="67">
        <f>'[2]Equipamentos  TOTAL'!$H$19*'Resumo Geral limpeza imposto cd'!F4+'Resumo Geral limpeza imposto cd'!I4*'[2]Equipamentos  TOTAL'!$I$11+'[2]Equipamentos  TOTAL'!$I$12*'Resumo Geral limpeza imposto cd'!L4+'Resumo Geral limpeza imposto cd'!O4*'[2]Equipamentos  TOTAL'!$I$13</f>
        <v>5.87</v>
      </c>
      <c r="AP4" s="67">
        <f>(I4*'[2]PRODUTOS DE LIMPEZA'!$I$36+L4*'[2]PRODUTOS DE LIMPEZA'!$I$37+O4*'[2]PRODUTOS DE LIMPEZA'!$I$38)</f>
        <v>180.25</v>
      </c>
      <c r="AQ4" s="67">
        <f>SUM(AM4:AP4)</f>
        <v>267.17</v>
      </c>
      <c r="AR4" s="67">
        <f>AB4*$AR$2</f>
        <v>160.06033454545457</v>
      </c>
      <c r="AS4" s="67">
        <f t="shared" ref="AS4:AS67" si="8">AB4*$AS$2</f>
        <v>12.004525090909093</v>
      </c>
      <c r="AT4" s="69">
        <f t="shared" ref="AT4:AT67" si="9">AB4*$AT$2</f>
        <v>8.0030167272727279</v>
      </c>
      <c r="AU4" s="67">
        <f t="shared" ref="AU4:AU67" si="10">AB4*$AU$2</f>
        <v>1.6006033454545456</v>
      </c>
      <c r="AV4" s="69">
        <f t="shared" ref="AV4:AV67" si="11">AB4*$AV$2</f>
        <v>20.007541818181821</v>
      </c>
      <c r="AW4" s="67">
        <f t="shared" ref="AW4:AW67" si="12">AB4*$AW$2</f>
        <v>64.024133818181824</v>
      </c>
      <c r="AX4" s="69">
        <f t="shared" ref="AX4:AX67" si="13">AB4*$AX$2</f>
        <v>24.009050181818186</v>
      </c>
      <c r="AY4" s="67">
        <f t="shared" ref="AY4:AY67" si="14">AB4*$AY$2</f>
        <v>4.8018100363636371</v>
      </c>
      <c r="AZ4" s="67">
        <f t="shared" ref="AZ4:AZ66" si="15">SUM(AR4:AY4)</f>
        <v>294.51101556363636</v>
      </c>
      <c r="BA4" s="67">
        <f>$BA$2*AB4</f>
        <v>66.665129338181828</v>
      </c>
      <c r="BB4" s="67">
        <f>$BB$2*AB4</f>
        <v>22.248386501818182</v>
      </c>
      <c r="BC4" s="67">
        <f>$BC$2*AB4</f>
        <v>32.73233841454546</v>
      </c>
      <c r="BD4" s="67">
        <f>SUM(BA4:BC4)</f>
        <v>121.64585425454547</v>
      </c>
      <c r="BE4" s="67">
        <f>$BE$2*AB4</f>
        <v>1.0403921745454547</v>
      </c>
      <c r="BF4" s="67">
        <f>$BF$2*AB4</f>
        <v>0.40015083636363641</v>
      </c>
      <c r="BG4" s="67">
        <f t="shared" ref="BG4:BG35" si="16">SUM(BE4:BF4)</f>
        <v>1.4405430109090911</v>
      </c>
      <c r="BH4" s="67">
        <f>$BH$2*AB4</f>
        <v>6.0022625454545464</v>
      </c>
      <c r="BI4" s="67">
        <f>$BI$2*AB4</f>
        <v>0.48018100363636368</v>
      </c>
      <c r="BJ4" s="67">
        <f>$BJ$2*AB4</f>
        <v>0.24009050181818184</v>
      </c>
      <c r="BK4" s="67">
        <f>$BK$2*AB4</f>
        <v>2.8010558545454551</v>
      </c>
      <c r="BL4" s="67">
        <f>$BL$2*AB4</f>
        <v>1.0403921745454547</v>
      </c>
      <c r="BM4" s="67">
        <f>$BM$2*AB4</f>
        <v>34.412971927272729</v>
      </c>
      <c r="BN4" s="67">
        <f>$BN$2*AB4</f>
        <v>1.3605128436363638</v>
      </c>
      <c r="BO4" s="67">
        <f>SUM(BH4:BN4)</f>
        <v>46.337466850909095</v>
      </c>
      <c r="BP4" s="67">
        <f>$BP$2*AB4</f>
        <v>66.665129338181828</v>
      </c>
      <c r="BQ4" s="67">
        <f>$BQ$2*AB4</f>
        <v>11.124193250909091</v>
      </c>
      <c r="BR4" s="67">
        <f>$BR$2*AB4</f>
        <v>6.7225340509090916</v>
      </c>
      <c r="BS4" s="67">
        <f>$BS$2*AB4</f>
        <v>2.6409955200000002</v>
      </c>
      <c r="BT4" s="67">
        <f>$BT$2*AB4</f>
        <v>0</v>
      </c>
      <c r="BU4" s="67">
        <f>$BU$2*AB4</f>
        <v>32.092097076363636</v>
      </c>
      <c r="BV4" s="67">
        <f>SUM(BP4:BU4)</f>
        <v>119.24494923636365</v>
      </c>
      <c r="BW4" s="67">
        <f>$BW$2*AB4</f>
        <v>583.17982891636382</v>
      </c>
      <c r="BX4" s="67">
        <f t="shared" ref="BX4:BX67" si="17">SUM(BV4,BO4,BG4,BD4,AZ4)</f>
        <v>583.1798289163637</v>
      </c>
      <c r="BY4" s="67">
        <f t="shared" ref="BY4:BY67" si="18">SUM(BX4,AQ4,AL4,AB4)</f>
        <v>2010.3751016436368</v>
      </c>
      <c r="BZ4" s="67">
        <f>$BZ$2*R4</f>
        <v>115.19</v>
      </c>
      <c r="CA4" s="70">
        <f t="shared" ref="CA4:CA35" si="19">VLOOKUP(B4,ISS_LIMPEZA,2,FALSE)*100</f>
        <v>5</v>
      </c>
      <c r="CB4" s="71">
        <f t="shared" ref="CB4:CB67" si="20">CA4+7.6+1.65</f>
        <v>14.25</v>
      </c>
      <c r="CC4" s="72">
        <f t="shared" ref="CC4:CC67" si="21">((100/((100-CB4)%)-100)*CA4)/CB4</f>
        <v>5.8309037900874632</v>
      </c>
      <c r="CD4" s="69">
        <f>((BY4)*CC4)%</f>
        <v>117.2230379967135</v>
      </c>
      <c r="CE4" s="72">
        <f t="shared" ref="CE4:CE67" si="22">((100/((100-CB4)%)-100)*$CF$2)/CB4</f>
        <v>8.8629737609329435</v>
      </c>
      <c r="CF4" s="73">
        <f>((BY4)*CE4)%</f>
        <v>178.17901775500454</v>
      </c>
      <c r="CG4" s="72">
        <f t="shared" ref="CG4:CG67" si="23">((100/((100-CB4)%)-100)*$CH$2)/CB4</f>
        <v>1.9241982507288626</v>
      </c>
      <c r="CH4" s="67">
        <f>((BY4)*CG4)%</f>
        <v>38.683602538915451</v>
      </c>
      <c r="CI4" s="67">
        <f>$CI$2*R4</f>
        <v>81.400000000000006</v>
      </c>
      <c r="CJ4" s="67">
        <f>BZ4+CD4+CF4+CH4+CI4</f>
        <v>530.67565829063346</v>
      </c>
      <c r="CK4" s="74">
        <f>CJ4+BY4</f>
        <v>2541.05075993427</v>
      </c>
    </row>
    <row r="5" spans="1:90" ht="15" customHeight="1">
      <c r="A5" s="75" t="str">
        <f>[2]CCT!D12</f>
        <v>Região de São Lourenço</v>
      </c>
      <c r="B5" s="76" t="str">
        <f>[2]CCT!C12</f>
        <v>Aiuruoca</v>
      </c>
      <c r="C5" s="18"/>
      <c r="D5" s="77"/>
      <c r="E5" s="17">
        <f t="shared" si="0"/>
        <v>0</v>
      </c>
      <c r="F5" s="78"/>
      <c r="G5" s="17"/>
      <c r="H5" s="77">
        <f t="shared" si="1"/>
        <v>0</v>
      </c>
      <c r="I5" s="18"/>
      <c r="J5" s="77"/>
      <c r="K5" s="17">
        <f t="shared" si="2"/>
        <v>0</v>
      </c>
      <c r="L5" s="79">
        <f>[2]CCT!L12</f>
        <v>1</v>
      </c>
      <c r="M5" s="77">
        <f>[2]CCT!K12</f>
        <v>424.28</v>
      </c>
      <c r="N5" s="17">
        <f t="shared" si="3"/>
        <v>424.28</v>
      </c>
      <c r="O5" s="18"/>
      <c r="P5" s="77"/>
      <c r="Q5" s="80">
        <f t="shared" si="4"/>
        <v>0</v>
      </c>
      <c r="R5" s="66">
        <f t="shared" ref="R5:R68" si="24">O5+L5+I5+F5+C5</f>
        <v>1</v>
      </c>
      <c r="S5" s="67">
        <f t="shared" ref="S5:S68" si="25">Q5+N5+K5+H5+E5</f>
        <v>424.28</v>
      </c>
      <c r="T5" s="19"/>
      <c r="U5" s="19"/>
      <c r="V5" s="19"/>
      <c r="W5" s="19"/>
      <c r="X5" s="19"/>
      <c r="Y5" s="19"/>
      <c r="Z5" s="19"/>
      <c r="AA5" s="68">
        <f t="shared" ref="AA5:AA68" si="26">(J5/220*2)*I5*$AA$2*30+(M5/110*1)*L5*$AA$2*30+(P5/55*0.5)*O5*$AA$2*30</f>
        <v>13.885527272727272</v>
      </c>
      <c r="AB5" s="67">
        <f>SUM(S5:AA5)</f>
        <v>438.16552727272722</v>
      </c>
      <c r="AC5" s="67"/>
      <c r="AD5" s="67">
        <f>(VLOOKUP('Resumo Geral limpeza imposto cd'!A5,VATOTAL,6,FALSE)*20-1)*R5</f>
        <v>279</v>
      </c>
      <c r="AE5" s="67">
        <f t="shared" si="5"/>
        <v>98.543199999999999</v>
      </c>
      <c r="AF5" s="67"/>
      <c r="AG5" s="67">
        <f t="shared" ref="AG5:AG68" si="27">$AG$2*R5</f>
        <v>3.12</v>
      </c>
      <c r="AH5" s="67">
        <v>0</v>
      </c>
      <c r="AI5" s="67">
        <f t="shared" si="6"/>
        <v>0</v>
      </c>
      <c r="AJ5" s="67">
        <f t="shared" si="7"/>
        <v>0</v>
      </c>
      <c r="AK5" s="67">
        <v>0</v>
      </c>
      <c r="AL5" s="67">
        <f t="shared" ref="AL5:AL67" si="28">SUM(AC5:AK5)</f>
        <v>380.66320000000002</v>
      </c>
      <c r="AM5" s="67">
        <f>C5*'[2]Uniforme Limpeza'!$Z$10+F5*'[2]Uniforme Limpeza'!$Z$11+I5*'[2]Uniforme Limpeza'!$Z$12+L5*'[2]Uniforme Limpeza'!$Z$12+O5*'[2]Uniforme Limpeza'!$Z$12</f>
        <v>39.76</v>
      </c>
      <c r="AN5" s="67">
        <f>I5*'[2]Materiais de Consumo'!$F$33+L5*'[2]Materiais de Consumo'!$F$34+O5*'[2]Materiais de Consumo'!$F$35</f>
        <v>20.65</v>
      </c>
      <c r="AO5" s="67">
        <f>'[2]Equipamentos  TOTAL'!$H$19*'Resumo Geral limpeza imposto cd'!F5+'Resumo Geral limpeza imposto cd'!I5*'[2]Equipamentos  TOTAL'!$I$11+'[2]Equipamentos  TOTAL'!$I$12*'Resumo Geral limpeza imposto cd'!L5+'Resumo Geral limpeza imposto cd'!O5*'[2]Equipamentos  TOTAL'!$I$13</f>
        <v>2.94</v>
      </c>
      <c r="AP5" s="67">
        <f>(I5*'[2]PRODUTOS DE LIMPEZA'!$I$36+L5*'[2]PRODUTOS DE LIMPEZA'!$I$37+O5*'[2]PRODUTOS DE LIMPEZA'!$I$38)</f>
        <v>90.13</v>
      </c>
      <c r="AQ5" s="67">
        <f t="shared" ref="AQ5:AQ68" si="29">SUM(AM5:AP5)</f>
        <v>153.47999999999999</v>
      </c>
      <c r="AR5" s="19">
        <f t="shared" ref="AR5:AR68" si="30">AB5*$AR$2</f>
        <v>87.633105454545444</v>
      </c>
      <c r="AS5" s="19">
        <f t="shared" si="8"/>
        <v>6.5724829090909083</v>
      </c>
      <c r="AT5" s="81">
        <f t="shared" si="9"/>
        <v>4.3816552727272722</v>
      </c>
      <c r="AU5" s="19">
        <f t="shared" si="10"/>
        <v>0.87633105454545446</v>
      </c>
      <c r="AV5" s="81">
        <f t="shared" si="11"/>
        <v>10.95413818181818</v>
      </c>
      <c r="AW5" s="19">
        <f t="shared" si="12"/>
        <v>35.053242181818177</v>
      </c>
      <c r="AX5" s="81">
        <f t="shared" si="13"/>
        <v>13.144965818181817</v>
      </c>
      <c r="AY5" s="19">
        <f t="shared" si="14"/>
        <v>2.6289931636363635</v>
      </c>
      <c r="AZ5" s="19">
        <f t="shared" si="15"/>
        <v>161.24491403636361</v>
      </c>
      <c r="BA5" s="67">
        <f t="shared" ref="BA5:BA68" si="31">$BA$2*AB5</f>
        <v>36.499188421818175</v>
      </c>
      <c r="BB5" s="67">
        <f t="shared" ref="BB5:BB68" si="32">$BB$2*AB5</f>
        <v>12.181001658181817</v>
      </c>
      <c r="BC5" s="67">
        <f t="shared" ref="BC5:BC68" si="33">$BC$2*AB5</f>
        <v>17.920970065454544</v>
      </c>
      <c r="BD5" s="67">
        <f t="shared" ref="BD5:BD68" si="34">SUM(BA5:BC5)</f>
        <v>66.601160145454529</v>
      </c>
      <c r="BE5" s="67">
        <f t="shared" ref="BE5:BE68" si="35">$BE$2*AB5</f>
        <v>0.56961518545454537</v>
      </c>
      <c r="BF5" s="67">
        <f t="shared" ref="BF5:BF68" si="36">$BF$2*AB5</f>
        <v>0.21908276363636361</v>
      </c>
      <c r="BG5" s="67">
        <f t="shared" si="16"/>
        <v>0.78869794909090896</v>
      </c>
      <c r="BH5" s="67">
        <f t="shared" ref="BH5:BH68" si="37">$BH$2*AB5</f>
        <v>3.2862414545454541</v>
      </c>
      <c r="BI5" s="67">
        <f t="shared" ref="BI5:BI68" si="38">$BI$2*AB5</f>
        <v>0.26289931636363628</v>
      </c>
      <c r="BJ5" s="67">
        <f t="shared" ref="BJ5:BJ68" si="39">$BJ$2*AB5</f>
        <v>0.13144965818181814</v>
      </c>
      <c r="BK5" s="67">
        <f t="shared" ref="BK5:BK68" si="40">$BK$2*AB5</f>
        <v>1.5335793454545452</v>
      </c>
      <c r="BL5" s="67">
        <f t="shared" ref="BL5:BL68" si="41">$BL$2*AB5</f>
        <v>0.56961518545454537</v>
      </c>
      <c r="BM5" s="67">
        <f t="shared" ref="BM5:BM68" si="42">$BM$2*AB5</f>
        <v>18.841117672727268</v>
      </c>
      <c r="BN5" s="67">
        <f t="shared" ref="BN5:BN68" si="43">$BN$2*AB5</f>
        <v>0.74488139636363626</v>
      </c>
      <c r="BO5" s="67">
        <f t="shared" ref="BO5:BO68" si="44">SUM(BH5:BN5)</f>
        <v>25.369784029090901</v>
      </c>
      <c r="BP5" s="67">
        <f t="shared" ref="BP5:BP68" si="45">$BP$2*AB5</f>
        <v>36.499188421818175</v>
      </c>
      <c r="BQ5" s="67">
        <f t="shared" ref="BQ5:BQ68" si="46">$BQ$2*AB5</f>
        <v>6.0905008290909084</v>
      </c>
      <c r="BR5" s="67">
        <f t="shared" ref="BR5:BR68" si="47">$BR$2*AB5</f>
        <v>3.6805904290909086</v>
      </c>
      <c r="BS5" s="67">
        <f t="shared" ref="BS5:BS68" si="48">$BS$2*AB5</f>
        <v>1.4459462399999998</v>
      </c>
      <c r="BT5" s="67">
        <f t="shared" ref="BT5:BT68" si="49">$BT$2*AB5</f>
        <v>0</v>
      </c>
      <c r="BU5" s="67">
        <f t="shared" ref="BU5:BU68" si="50">$BU$2*AB5</f>
        <v>17.57043764363636</v>
      </c>
      <c r="BV5" s="67">
        <f t="shared" ref="BV5:BV68" si="51">SUM(BP5:BU5)</f>
        <v>65.286663563636353</v>
      </c>
      <c r="BW5" s="67">
        <f t="shared" ref="BW5:BW68" si="52">$BW$2*AB5</f>
        <v>319.2912197236364</v>
      </c>
      <c r="BX5" s="67">
        <f t="shared" si="17"/>
        <v>319.29121972363635</v>
      </c>
      <c r="BY5" s="67">
        <f t="shared" si="18"/>
        <v>1291.5999469963635</v>
      </c>
      <c r="BZ5" s="67">
        <f t="shared" ref="BZ5:BZ68" si="53">$BZ$2*R5</f>
        <v>115.19</v>
      </c>
      <c r="CA5" s="70">
        <f t="shared" si="19"/>
        <v>3</v>
      </c>
      <c r="CB5" s="82">
        <f t="shared" si="20"/>
        <v>12.25</v>
      </c>
      <c r="CC5" s="20">
        <f t="shared" si="21"/>
        <v>3.4188034188034218</v>
      </c>
      <c r="CD5" s="69">
        <f t="shared" ref="CD5:CD68" si="54">((BY5)*CC5)%</f>
        <v>44.157263145174859</v>
      </c>
      <c r="CE5" s="20">
        <f t="shared" si="22"/>
        <v>8.6609686609686669</v>
      </c>
      <c r="CF5" s="73">
        <f t="shared" ref="CF5:CF68" si="55">((BY5)*CE5)%</f>
        <v>111.86506663444295</v>
      </c>
      <c r="CG5" s="20">
        <f t="shared" si="23"/>
        <v>1.8803418803418819</v>
      </c>
      <c r="CH5" s="67">
        <f t="shared" ref="CH5:CH68" si="56">((BY5)*CG5)%</f>
        <v>24.286494729846172</v>
      </c>
      <c r="CI5" s="67">
        <f t="shared" ref="CI5:CI68" si="57">$CI$2*R5</f>
        <v>81.400000000000006</v>
      </c>
      <c r="CJ5" s="67">
        <f t="shared" ref="CJ5:CJ68" si="58">BZ5+CD5+CF5+CH5+CI5</f>
        <v>376.89882450946402</v>
      </c>
      <c r="CK5" s="74">
        <f t="shared" ref="CK5:CK68" si="59">CJ5+BY5</f>
        <v>1668.4987715058276</v>
      </c>
    </row>
    <row r="6" spans="1:90" ht="15" customHeight="1">
      <c r="A6" s="83" t="str">
        <f>[2]CCT!D13</f>
        <v>Região de São Lourenço</v>
      </c>
      <c r="B6" s="76" t="str">
        <f>[2]CCT!C13</f>
        <v>Alfenas</v>
      </c>
      <c r="C6" s="18"/>
      <c r="D6" s="77"/>
      <c r="E6" s="17">
        <f t="shared" si="0"/>
        <v>0</v>
      </c>
      <c r="F6" s="78"/>
      <c r="G6" s="17"/>
      <c r="H6" s="77">
        <f t="shared" si="1"/>
        <v>0</v>
      </c>
      <c r="I6" s="21">
        <f>[2]CCT!J13</f>
        <v>1</v>
      </c>
      <c r="J6" s="77">
        <f>[2]CCT!I13</f>
        <v>848.57</v>
      </c>
      <c r="K6" s="17">
        <f t="shared" si="2"/>
        <v>848.57</v>
      </c>
      <c r="L6" s="18"/>
      <c r="M6" s="77"/>
      <c r="N6" s="17">
        <f t="shared" si="3"/>
        <v>0</v>
      </c>
      <c r="O6" s="18"/>
      <c r="P6" s="77"/>
      <c r="Q6" s="80">
        <f t="shared" si="4"/>
        <v>0</v>
      </c>
      <c r="R6" s="66">
        <f t="shared" si="24"/>
        <v>1</v>
      </c>
      <c r="S6" s="67">
        <f t="shared" si="25"/>
        <v>848.57</v>
      </c>
      <c r="T6" s="19"/>
      <c r="U6" s="19"/>
      <c r="V6" s="19"/>
      <c r="W6" s="19"/>
      <c r="X6" s="19"/>
      <c r="Y6" s="19"/>
      <c r="Z6" s="19"/>
      <c r="AA6" s="68">
        <f t="shared" si="26"/>
        <v>27.771381818181816</v>
      </c>
      <c r="AB6" s="67">
        <f t="shared" ref="AB6:AB68" si="60">SUM(S6:AA6)</f>
        <v>876.34138181818184</v>
      </c>
      <c r="AC6" s="67"/>
      <c r="AD6" s="67">
        <f>(VLOOKUP('Resumo Geral limpeza imposto cd'!A6,VATOTAL,6,FALSE)*20-1)*R6</f>
        <v>279</v>
      </c>
      <c r="AE6" s="67">
        <f t="shared" si="5"/>
        <v>73.085800000000006</v>
      </c>
      <c r="AF6" s="67"/>
      <c r="AG6" s="67">
        <f t="shared" si="27"/>
        <v>3.12</v>
      </c>
      <c r="AH6" s="67">
        <v>0</v>
      </c>
      <c r="AI6" s="67">
        <f t="shared" si="6"/>
        <v>0</v>
      </c>
      <c r="AJ6" s="67">
        <f t="shared" si="7"/>
        <v>0</v>
      </c>
      <c r="AK6" s="67">
        <v>0</v>
      </c>
      <c r="AL6" s="67">
        <f t="shared" si="28"/>
        <v>355.20580000000001</v>
      </c>
      <c r="AM6" s="67">
        <f>C6*'[2]Uniforme Limpeza'!$Z$10+F6*'[2]Uniforme Limpeza'!$Z$11+I6*'[2]Uniforme Limpeza'!$Z$12+L6*'[2]Uniforme Limpeza'!$Z$12+O6*'[2]Uniforme Limpeza'!$Z$12</f>
        <v>39.76</v>
      </c>
      <c r="AN6" s="67">
        <f>I6*'[2]Materiais de Consumo'!$F$33+L6*'[2]Materiais de Consumo'!$F$34+O6*'[2]Materiais de Consumo'!$F$35</f>
        <v>41.29</v>
      </c>
      <c r="AO6" s="67">
        <f>'[2]Equipamentos  TOTAL'!$H$19*'Resumo Geral limpeza imposto cd'!F6+'Resumo Geral limpeza imposto cd'!I6*'[2]Equipamentos  TOTAL'!$I$11+'[2]Equipamentos  TOTAL'!$I$12*'Resumo Geral limpeza imposto cd'!L6+'Resumo Geral limpeza imposto cd'!O6*'[2]Equipamentos  TOTAL'!$I$13</f>
        <v>5.87</v>
      </c>
      <c r="AP6" s="67">
        <f>(I6*'[2]PRODUTOS DE LIMPEZA'!$I$36+L6*'[2]PRODUTOS DE LIMPEZA'!$I$37+O6*'[2]PRODUTOS DE LIMPEZA'!$I$38)</f>
        <v>180.25</v>
      </c>
      <c r="AQ6" s="67">
        <f t="shared" si="29"/>
        <v>267.17</v>
      </c>
      <c r="AR6" s="19">
        <f t="shared" si="30"/>
        <v>175.26827636363637</v>
      </c>
      <c r="AS6" s="19">
        <f t="shared" si="8"/>
        <v>13.145120727272728</v>
      </c>
      <c r="AT6" s="81">
        <f t="shared" si="9"/>
        <v>8.7634138181818191</v>
      </c>
      <c r="AU6" s="19">
        <f t="shared" si="10"/>
        <v>1.7526827636363638</v>
      </c>
      <c r="AV6" s="81">
        <f t="shared" si="11"/>
        <v>21.908534545454547</v>
      </c>
      <c r="AW6" s="19">
        <f t="shared" si="12"/>
        <v>70.107310545454553</v>
      </c>
      <c r="AX6" s="81">
        <f t="shared" si="13"/>
        <v>26.290241454545455</v>
      </c>
      <c r="AY6" s="19">
        <f t="shared" si="14"/>
        <v>5.2580482909090911</v>
      </c>
      <c r="AZ6" s="19">
        <f t="shared" si="15"/>
        <v>322.49362850909097</v>
      </c>
      <c r="BA6" s="67">
        <f t="shared" si="31"/>
        <v>72.99923710545454</v>
      </c>
      <c r="BB6" s="67">
        <f t="shared" si="32"/>
        <v>24.362290414545456</v>
      </c>
      <c r="BC6" s="67">
        <f t="shared" si="33"/>
        <v>35.842362516363636</v>
      </c>
      <c r="BD6" s="67">
        <f t="shared" si="34"/>
        <v>133.20389003636365</v>
      </c>
      <c r="BE6" s="67">
        <f t="shared" si="35"/>
        <v>1.1392437963636364</v>
      </c>
      <c r="BF6" s="67">
        <f t="shared" si="36"/>
        <v>0.43817069090909094</v>
      </c>
      <c r="BG6" s="67">
        <f t="shared" si="16"/>
        <v>1.5774144872727274</v>
      </c>
      <c r="BH6" s="67">
        <f t="shared" si="37"/>
        <v>6.5725603636363639</v>
      </c>
      <c r="BI6" s="67">
        <f t="shared" si="38"/>
        <v>0.52580482909090909</v>
      </c>
      <c r="BJ6" s="67">
        <f t="shared" si="39"/>
        <v>0.26290241454545454</v>
      </c>
      <c r="BK6" s="67">
        <f t="shared" si="40"/>
        <v>3.0671948363636363</v>
      </c>
      <c r="BL6" s="67">
        <f t="shared" si="41"/>
        <v>1.1392437963636364</v>
      </c>
      <c r="BM6" s="67">
        <f t="shared" si="42"/>
        <v>37.682679418181813</v>
      </c>
      <c r="BN6" s="67">
        <f t="shared" si="43"/>
        <v>1.489780349090909</v>
      </c>
      <c r="BO6" s="67">
        <f t="shared" si="44"/>
        <v>50.74016600727272</v>
      </c>
      <c r="BP6" s="67">
        <f t="shared" si="45"/>
        <v>72.99923710545454</v>
      </c>
      <c r="BQ6" s="67">
        <f t="shared" si="46"/>
        <v>12.181145207272728</v>
      </c>
      <c r="BR6" s="67">
        <f t="shared" si="47"/>
        <v>7.361267607272727</v>
      </c>
      <c r="BS6" s="67">
        <f t="shared" si="48"/>
        <v>2.8919265599999999</v>
      </c>
      <c r="BT6" s="67">
        <f t="shared" si="49"/>
        <v>0</v>
      </c>
      <c r="BU6" s="67">
        <f t="shared" si="50"/>
        <v>35.141289410909089</v>
      </c>
      <c r="BV6" s="67">
        <f t="shared" si="51"/>
        <v>130.57486589090908</v>
      </c>
      <c r="BW6" s="67">
        <f t="shared" si="52"/>
        <v>638.58996493090922</v>
      </c>
      <c r="BX6" s="67">
        <f t="shared" si="17"/>
        <v>638.58996493090922</v>
      </c>
      <c r="BY6" s="67">
        <f t="shared" si="18"/>
        <v>2137.3071467490909</v>
      </c>
      <c r="BZ6" s="67">
        <f t="shared" si="53"/>
        <v>115.19</v>
      </c>
      <c r="CA6" s="70">
        <f t="shared" si="19"/>
        <v>5</v>
      </c>
      <c r="CB6" s="82">
        <f t="shared" si="20"/>
        <v>14.25</v>
      </c>
      <c r="CC6" s="20">
        <f t="shared" si="21"/>
        <v>5.8309037900874632</v>
      </c>
      <c r="CD6" s="69">
        <f t="shared" si="54"/>
        <v>124.62432342560297</v>
      </c>
      <c r="CE6" s="20">
        <f t="shared" si="22"/>
        <v>8.8629737609329435</v>
      </c>
      <c r="CF6" s="73">
        <f t="shared" si="55"/>
        <v>189.42897160691649</v>
      </c>
      <c r="CG6" s="20">
        <f t="shared" si="23"/>
        <v>1.9241982507288626</v>
      </c>
      <c r="CH6" s="67">
        <f t="shared" si="56"/>
        <v>41.126026730448977</v>
      </c>
      <c r="CI6" s="67">
        <f t="shared" si="57"/>
        <v>81.400000000000006</v>
      </c>
      <c r="CJ6" s="67">
        <f t="shared" si="58"/>
        <v>551.76932176296839</v>
      </c>
      <c r="CK6" s="74">
        <f t="shared" si="59"/>
        <v>2689.0764685120594</v>
      </c>
    </row>
    <row r="7" spans="1:90" ht="15" customHeight="1">
      <c r="A7" s="84" t="str">
        <f>[2]CCT!D14</f>
        <v>Região de Teófilo Otoni</v>
      </c>
      <c r="B7" s="76" t="str">
        <f>[2]CCT!C14</f>
        <v>Almenara</v>
      </c>
      <c r="C7" s="18"/>
      <c r="D7" s="77"/>
      <c r="E7" s="17">
        <f t="shared" si="0"/>
        <v>0</v>
      </c>
      <c r="F7" s="78"/>
      <c r="G7" s="17"/>
      <c r="H7" s="77">
        <f t="shared" si="1"/>
        <v>0</v>
      </c>
      <c r="I7" s="21">
        <f>[2]CCT!J14</f>
        <v>1</v>
      </c>
      <c r="J7" s="77">
        <f>[2]CCT!I14</f>
        <v>774.95</v>
      </c>
      <c r="K7" s="17">
        <f t="shared" si="2"/>
        <v>774.95</v>
      </c>
      <c r="L7" s="21"/>
      <c r="M7" s="77"/>
      <c r="N7" s="17">
        <f t="shared" si="3"/>
        <v>0</v>
      </c>
      <c r="O7" s="18"/>
      <c r="P7" s="77"/>
      <c r="Q7" s="80">
        <f t="shared" si="4"/>
        <v>0</v>
      </c>
      <c r="R7" s="66">
        <f t="shared" si="24"/>
        <v>1</v>
      </c>
      <c r="S7" s="67">
        <f t="shared" si="25"/>
        <v>774.95</v>
      </c>
      <c r="T7" s="19"/>
      <c r="U7" s="19"/>
      <c r="V7" s="19"/>
      <c r="W7" s="19"/>
      <c r="X7" s="19"/>
      <c r="Y7" s="19"/>
      <c r="Z7" s="19"/>
      <c r="AA7" s="68">
        <f t="shared" si="26"/>
        <v>25.362000000000002</v>
      </c>
      <c r="AB7" s="67">
        <f t="shared" si="60"/>
        <v>800.31200000000001</v>
      </c>
      <c r="AC7" s="67"/>
      <c r="AD7" s="67">
        <f>(VLOOKUP('Resumo Geral limpeza imposto cd'!A7,VATOTAL,6,FALSE)*20-1)*R7</f>
        <v>253</v>
      </c>
      <c r="AE7" s="67">
        <f t="shared" si="5"/>
        <v>77.503</v>
      </c>
      <c r="AF7" s="67"/>
      <c r="AG7" s="67">
        <f t="shared" si="27"/>
        <v>3.12</v>
      </c>
      <c r="AH7" s="67">
        <f t="shared" ref="AH7:AH34" si="61">VLOOKUP(A7,VATOTAL,2,FALSE)*R7</f>
        <v>26.1</v>
      </c>
      <c r="AI7" s="67">
        <f t="shared" si="6"/>
        <v>0</v>
      </c>
      <c r="AJ7" s="67">
        <f t="shared" si="7"/>
        <v>0</v>
      </c>
      <c r="AK7" s="67">
        <v>0</v>
      </c>
      <c r="AL7" s="67">
        <f t="shared" si="28"/>
        <v>359.72300000000001</v>
      </c>
      <c r="AM7" s="67">
        <f>C7*'[2]Uniforme Limpeza'!$Z$10+F7*'[2]Uniforme Limpeza'!$Z$11+I7*'[2]Uniforme Limpeza'!$Z$12+L7*'[2]Uniforme Limpeza'!$Z$12+O7*'[2]Uniforme Limpeza'!$Z$12</f>
        <v>39.76</v>
      </c>
      <c r="AN7" s="67">
        <f>I7*'[2]Materiais de Consumo'!$F$33+L7*'[2]Materiais de Consumo'!$F$34+O7*'[2]Materiais de Consumo'!$F$35</f>
        <v>41.29</v>
      </c>
      <c r="AO7" s="67">
        <f>'[2]Equipamentos  TOTAL'!$H$19*'Resumo Geral limpeza imposto cd'!F7+'Resumo Geral limpeza imposto cd'!I7*'[2]Equipamentos  TOTAL'!$I$11+'[2]Equipamentos  TOTAL'!$I$12*'Resumo Geral limpeza imposto cd'!L7+'Resumo Geral limpeza imposto cd'!O7*'[2]Equipamentos  TOTAL'!$I$13</f>
        <v>5.87</v>
      </c>
      <c r="AP7" s="67">
        <f>(I7*'[2]PRODUTOS DE LIMPEZA'!$I$36+L7*'[2]PRODUTOS DE LIMPEZA'!$I$37+O7*'[2]PRODUTOS DE LIMPEZA'!$I$38)</f>
        <v>180.25</v>
      </c>
      <c r="AQ7" s="67">
        <f t="shared" si="29"/>
        <v>267.17</v>
      </c>
      <c r="AR7" s="19">
        <f t="shared" si="30"/>
        <v>160.06240000000003</v>
      </c>
      <c r="AS7" s="19">
        <f t="shared" si="8"/>
        <v>12.00468</v>
      </c>
      <c r="AT7" s="81">
        <f t="shared" si="9"/>
        <v>8.0031200000000009</v>
      </c>
      <c r="AU7" s="19">
        <f t="shared" si="10"/>
        <v>1.600624</v>
      </c>
      <c r="AV7" s="81">
        <f t="shared" si="11"/>
        <v>20.007800000000003</v>
      </c>
      <c r="AW7" s="19">
        <f t="shared" si="12"/>
        <v>64.024960000000007</v>
      </c>
      <c r="AX7" s="81">
        <f t="shared" si="13"/>
        <v>24.009360000000001</v>
      </c>
      <c r="AY7" s="19">
        <f t="shared" si="14"/>
        <v>4.8018720000000004</v>
      </c>
      <c r="AZ7" s="19">
        <f t="shared" si="15"/>
        <v>294.51481600000005</v>
      </c>
      <c r="BA7" s="67">
        <f t="shared" si="31"/>
        <v>66.665989600000003</v>
      </c>
      <c r="BB7" s="67">
        <f t="shared" si="32"/>
        <v>22.2486736</v>
      </c>
      <c r="BC7" s="67">
        <f t="shared" si="33"/>
        <v>32.732760800000001</v>
      </c>
      <c r="BD7" s="67">
        <f t="shared" si="34"/>
        <v>121.647424</v>
      </c>
      <c r="BE7" s="67">
        <f t="shared" si="35"/>
        <v>1.0404055999999999</v>
      </c>
      <c r="BF7" s="67">
        <f t="shared" si="36"/>
        <v>0.40015600000000001</v>
      </c>
      <c r="BG7" s="67">
        <f t="shared" si="16"/>
        <v>1.4405615999999999</v>
      </c>
      <c r="BH7" s="67">
        <f t="shared" si="37"/>
        <v>6.0023400000000002</v>
      </c>
      <c r="BI7" s="67">
        <f t="shared" si="38"/>
        <v>0.48018719999999998</v>
      </c>
      <c r="BJ7" s="67">
        <f t="shared" si="39"/>
        <v>0.24009359999999999</v>
      </c>
      <c r="BK7" s="67">
        <f t="shared" si="40"/>
        <v>2.8010920000000001</v>
      </c>
      <c r="BL7" s="67">
        <f t="shared" si="41"/>
        <v>1.0404055999999999</v>
      </c>
      <c r="BM7" s="67">
        <f t="shared" si="42"/>
        <v>34.413415999999998</v>
      </c>
      <c r="BN7" s="67">
        <f t="shared" si="43"/>
        <v>1.3605304</v>
      </c>
      <c r="BO7" s="67">
        <f t="shared" si="44"/>
        <v>46.338064799999998</v>
      </c>
      <c r="BP7" s="67">
        <f t="shared" si="45"/>
        <v>66.665989600000003</v>
      </c>
      <c r="BQ7" s="67">
        <f t="shared" si="46"/>
        <v>11.1243368</v>
      </c>
      <c r="BR7" s="67">
        <f t="shared" si="47"/>
        <v>6.7226207999999996</v>
      </c>
      <c r="BS7" s="67">
        <f t="shared" si="48"/>
        <v>2.6410296</v>
      </c>
      <c r="BT7" s="67">
        <f t="shared" si="49"/>
        <v>0</v>
      </c>
      <c r="BU7" s="67">
        <f t="shared" si="50"/>
        <v>32.092511199999997</v>
      </c>
      <c r="BV7" s="67">
        <f t="shared" si="51"/>
        <v>119.246488</v>
      </c>
      <c r="BW7" s="67">
        <f t="shared" si="52"/>
        <v>583.18735440000012</v>
      </c>
      <c r="BX7" s="67">
        <f t="shared" si="17"/>
        <v>583.1873544</v>
      </c>
      <c r="BY7" s="67">
        <f t="shared" si="18"/>
        <v>2010.3923543999999</v>
      </c>
      <c r="BZ7" s="67">
        <f t="shared" si="53"/>
        <v>115.19</v>
      </c>
      <c r="CA7" s="70">
        <f t="shared" si="19"/>
        <v>5</v>
      </c>
      <c r="CB7" s="82">
        <f t="shared" si="20"/>
        <v>14.25</v>
      </c>
      <c r="CC7" s="20">
        <f t="shared" si="21"/>
        <v>5.8309037900874632</v>
      </c>
      <c r="CD7" s="69">
        <f t="shared" si="54"/>
        <v>117.22404398833818</v>
      </c>
      <c r="CE7" s="20">
        <f t="shared" si="22"/>
        <v>8.8629737609329435</v>
      </c>
      <c r="CF7" s="73">
        <f t="shared" si="55"/>
        <v>178.18054686227401</v>
      </c>
      <c r="CG7" s="20">
        <f t="shared" si="23"/>
        <v>1.9241982507288626</v>
      </c>
      <c r="CH7" s="67">
        <f t="shared" si="56"/>
        <v>38.683934516151595</v>
      </c>
      <c r="CI7" s="67">
        <f t="shared" si="57"/>
        <v>81.400000000000006</v>
      </c>
      <c r="CJ7" s="67">
        <f t="shared" si="58"/>
        <v>530.67852536676378</v>
      </c>
      <c r="CK7" s="74">
        <f t="shared" si="59"/>
        <v>2541.0708797667639</v>
      </c>
    </row>
    <row r="8" spans="1:90" ht="15" customHeight="1">
      <c r="A8" s="84" t="str">
        <f>[2]CCT!D15</f>
        <v>Região de São Lourenço</v>
      </c>
      <c r="B8" s="76" t="str">
        <f>[2]CCT!C15</f>
        <v>Andradas</v>
      </c>
      <c r="C8" s="18"/>
      <c r="D8" s="77"/>
      <c r="E8" s="17">
        <f t="shared" si="0"/>
        <v>0</v>
      </c>
      <c r="F8" s="78"/>
      <c r="G8" s="17"/>
      <c r="H8" s="77">
        <f t="shared" si="1"/>
        <v>0</v>
      </c>
      <c r="I8" s="18"/>
      <c r="J8" s="77"/>
      <c r="K8" s="17">
        <f t="shared" si="2"/>
        <v>0</v>
      </c>
      <c r="L8" s="21">
        <f>[2]CCT!L15</f>
        <v>1</v>
      </c>
      <c r="M8" s="77">
        <f>[2]CCT!K15</f>
        <v>424.28</v>
      </c>
      <c r="N8" s="17">
        <f t="shared" si="3"/>
        <v>424.28</v>
      </c>
      <c r="O8" s="18"/>
      <c r="P8" s="77"/>
      <c r="Q8" s="80">
        <f t="shared" si="4"/>
        <v>0</v>
      </c>
      <c r="R8" s="66">
        <f t="shared" si="24"/>
        <v>1</v>
      </c>
      <c r="S8" s="67">
        <f t="shared" si="25"/>
        <v>424.28</v>
      </c>
      <c r="T8" s="19"/>
      <c r="U8" s="19"/>
      <c r="V8" s="19"/>
      <c r="W8" s="19"/>
      <c r="X8" s="19"/>
      <c r="Y8" s="19"/>
      <c r="Z8" s="19"/>
      <c r="AA8" s="68">
        <f t="shared" si="26"/>
        <v>13.885527272727272</v>
      </c>
      <c r="AB8" s="67">
        <f t="shared" si="60"/>
        <v>438.16552727272722</v>
      </c>
      <c r="AC8" s="67"/>
      <c r="AD8" s="67">
        <f>(VLOOKUP('Resumo Geral limpeza imposto cd'!A8,VATOTAL,6,FALSE)*20-1)*R8</f>
        <v>279</v>
      </c>
      <c r="AE8" s="67">
        <f t="shared" si="5"/>
        <v>98.543199999999999</v>
      </c>
      <c r="AF8" s="67"/>
      <c r="AG8" s="67">
        <f t="shared" si="27"/>
        <v>3.12</v>
      </c>
      <c r="AH8" s="67">
        <v>0</v>
      </c>
      <c r="AI8" s="67">
        <f t="shared" si="6"/>
        <v>0</v>
      </c>
      <c r="AJ8" s="67">
        <f t="shared" si="7"/>
        <v>0</v>
      </c>
      <c r="AK8" s="67">
        <v>0</v>
      </c>
      <c r="AL8" s="67">
        <f t="shared" si="28"/>
        <v>380.66320000000002</v>
      </c>
      <c r="AM8" s="67">
        <f>C8*'[2]Uniforme Limpeza'!$Z$10+F8*'[2]Uniforme Limpeza'!$Z$11+I8*'[2]Uniforme Limpeza'!$Z$12+L8*'[2]Uniforme Limpeza'!$Z$12+O8*'[2]Uniforme Limpeza'!$Z$12</f>
        <v>39.76</v>
      </c>
      <c r="AN8" s="67">
        <f>I8*'[2]Materiais de Consumo'!$F$33+L8*'[2]Materiais de Consumo'!$F$34+O8*'[2]Materiais de Consumo'!$F$35</f>
        <v>20.65</v>
      </c>
      <c r="AO8" s="67">
        <f>'[2]Equipamentos  TOTAL'!$H$19*'Resumo Geral limpeza imposto cd'!F8+'Resumo Geral limpeza imposto cd'!I8*'[2]Equipamentos  TOTAL'!$I$11+'[2]Equipamentos  TOTAL'!$I$12*'Resumo Geral limpeza imposto cd'!L8+'Resumo Geral limpeza imposto cd'!O8*'[2]Equipamentos  TOTAL'!$I$13</f>
        <v>2.94</v>
      </c>
      <c r="AP8" s="67">
        <f>(I8*'[2]PRODUTOS DE LIMPEZA'!$I$36+L8*'[2]PRODUTOS DE LIMPEZA'!$I$37+O8*'[2]PRODUTOS DE LIMPEZA'!$I$38)</f>
        <v>90.13</v>
      </c>
      <c r="AQ8" s="67">
        <f t="shared" si="29"/>
        <v>153.47999999999999</v>
      </c>
      <c r="AR8" s="19">
        <f t="shared" si="30"/>
        <v>87.633105454545444</v>
      </c>
      <c r="AS8" s="19">
        <f t="shared" si="8"/>
        <v>6.5724829090909083</v>
      </c>
      <c r="AT8" s="81">
        <f t="shared" si="9"/>
        <v>4.3816552727272722</v>
      </c>
      <c r="AU8" s="19">
        <f t="shared" si="10"/>
        <v>0.87633105454545446</v>
      </c>
      <c r="AV8" s="81">
        <f t="shared" si="11"/>
        <v>10.95413818181818</v>
      </c>
      <c r="AW8" s="19">
        <f t="shared" si="12"/>
        <v>35.053242181818177</v>
      </c>
      <c r="AX8" s="81">
        <f t="shared" si="13"/>
        <v>13.144965818181817</v>
      </c>
      <c r="AY8" s="19">
        <f t="shared" si="14"/>
        <v>2.6289931636363635</v>
      </c>
      <c r="AZ8" s="19">
        <f t="shared" si="15"/>
        <v>161.24491403636361</v>
      </c>
      <c r="BA8" s="67">
        <f t="shared" si="31"/>
        <v>36.499188421818175</v>
      </c>
      <c r="BB8" s="67">
        <f t="shared" si="32"/>
        <v>12.181001658181817</v>
      </c>
      <c r="BC8" s="67">
        <f t="shared" si="33"/>
        <v>17.920970065454544</v>
      </c>
      <c r="BD8" s="67">
        <f t="shared" si="34"/>
        <v>66.601160145454529</v>
      </c>
      <c r="BE8" s="67">
        <f t="shared" si="35"/>
        <v>0.56961518545454537</v>
      </c>
      <c r="BF8" s="67">
        <f t="shared" si="36"/>
        <v>0.21908276363636361</v>
      </c>
      <c r="BG8" s="67">
        <f t="shared" si="16"/>
        <v>0.78869794909090896</v>
      </c>
      <c r="BH8" s="67">
        <f t="shared" si="37"/>
        <v>3.2862414545454541</v>
      </c>
      <c r="BI8" s="67">
        <f t="shared" si="38"/>
        <v>0.26289931636363628</v>
      </c>
      <c r="BJ8" s="67">
        <f t="shared" si="39"/>
        <v>0.13144965818181814</v>
      </c>
      <c r="BK8" s="67">
        <f t="shared" si="40"/>
        <v>1.5335793454545452</v>
      </c>
      <c r="BL8" s="67">
        <f t="shared" si="41"/>
        <v>0.56961518545454537</v>
      </c>
      <c r="BM8" s="67">
        <f t="shared" si="42"/>
        <v>18.841117672727268</v>
      </c>
      <c r="BN8" s="67">
        <f t="shared" si="43"/>
        <v>0.74488139636363626</v>
      </c>
      <c r="BO8" s="67">
        <f t="shared" si="44"/>
        <v>25.369784029090901</v>
      </c>
      <c r="BP8" s="67">
        <f t="shared" si="45"/>
        <v>36.499188421818175</v>
      </c>
      <c r="BQ8" s="67">
        <f t="shared" si="46"/>
        <v>6.0905008290909084</v>
      </c>
      <c r="BR8" s="67">
        <f t="shared" si="47"/>
        <v>3.6805904290909086</v>
      </c>
      <c r="BS8" s="67">
        <f t="shared" si="48"/>
        <v>1.4459462399999998</v>
      </c>
      <c r="BT8" s="67">
        <f t="shared" si="49"/>
        <v>0</v>
      </c>
      <c r="BU8" s="67">
        <f t="shared" si="50"/>
        <v>17.57043764363636</v>
      </c>
      <c r="BV8" s="67">
        <f t="shared" si="51"/>
        <v>65.286663563636353</v>
      </c>
      <c r="BW8" s="67">
        <f t="shared" si="52"/>
        <v>319.2912197236364</v>
      </c>
      <c r="BX8" s="67">
        <f t="shared" si="17"/>
        <v>319.29121972363635</v>
      </c>
      <c r="BY8" s="67">
        <f t="shared" si="18"/>
        <v>1291.5999469963635</v>
      </c>
      <c r="BZ8" s="67">
        <f t="shared" si="53"/>
        <v>115.19</v>
      </c>
      <c r="CA8" s="70">
        <f t="shared" si="19"/>
        <v>5</v>
      </c>
      <c r="CB8" s="82">
        <f t="shared" si="20"/>
        <v>14.25</v>
      </c>
      <c r="CC8" s="20">
        <f>((100/((100-CB8)%)-100)*CA8)/CB8</f>
        <v>5.8309037900874632</v>
      </c>
      <c r="CD8" s="69">
        <f t="shared" si="54"/>
        <v>75.311950262178627</v>
      </c>
      <c r="CE8" s="20">
        <f t="shared" si="22"/>
        <v>8.8629737609329435</v>
      </c>
      <c r="CF8" s="73">
        <f t="shared" si="55"/>
        <v>114.4741643985115</v>
      </c>
      <c r="CG8" s="20">
        <f t="shared" si="23"/>
        <v>1.9241982507288626</v>
      </c>
      <c r="CH8" s="67">
        <f t="shared" si="56"/>
        <v>24.852943586518947</v>
      </c>
      <c r="CI8" s="67">
        <f t="shared" si="57"/>
        <v>81.400000000000006</v>
      </c>
      <c r="CJ8" s="67">
        <f t="shared" si="58"/>
        <v>411.22905824720908</v>
      </c>
      <c r="CK8" s="74">
        <f t="shared" si="59"/>
        <v>1702.8290052435727</v>
      </c>
    </row>
    <row r="9" spans="1:90" ht="15" customHeight="1">
      <c r="A9" s="75" t="str">
        <f>[2]CCT!D16</f>
        <v>Fethemg Interior</v>
      </c>
      <c r="B9" s="76" t="str">
        <f>[2]CCT!C16</f>
        <v>Araçuaí</v>
      </c>
      <c r="C9" s="18"/>
      <c r="D9" s="77"/>
      <c r="E9" s="17">
        <f t="shared" si="0"/>
        <v>0</v>
      </c>
      <c r="F9" s="78"/>
      <c r="G9" s="17"/>
      <c r="H9" s="77">
        <f t="shared" si="1"/>
        <v>0</v>
      </c>
      <c r="I9" s="18"/>
      <c r="J9" s="77"/>
      <c r="K9" s="17">
        <f t="shared" si="2"/>
        <v>0</v>
      </c>
      <c r="L9" s="21">
        <f>[2]CCT!L16</f>
        <v>1</v>
      </c>
      <c r="M9" s="77">
        <f>[2]CCT!K16</f>
        <v>424.28</v>
      </c>
      <c r="N9" s="17">
        <f t="shared" si="3"/>
        <v>424.28</v>
      </c>
      <c r="O9" s="18"/>
      <c r="P9" s="77"/>
      <c r="Q9" s="80">
        <f t="shared" si="4"/>
        <v>0</v>
      </c>
      <c r="R9" s="66">
        <f t="shared" si="24"/>
        <v>1</v>
      </c>
      <c r="S9" s="67">
        <f t="shared" si="25"/>
        <v>424.28</v>
      </c>
      <c r="T9" s="19"/>
      <c r="U9" s="19"/>
      <c r="V9" s="19"/>
      <c r="W9" s="19"/>
      <c r="X9" s="19"/>
      <c r="Y9" s="19"/>
      <c r="Z9" s="19"/>
      <c r="AA9" s="68">
        <f t="shared" si="26"/>
        <v>13.885527272727272</v>
      </c>
      <c r="AB9" s="67">
        <f t="shared" si="60"/>
        <v>438.16552727272722</v>
      </c>
      <c r="AC9" s="67"/>
      <c r="AD9" s="67">
        <f>(VLOOKUP('Resumo Geral limpeza imposto cd'!A9,VATOTAL,6,FALSE)*20-1)*R9</f>
        <v>279</v>
      </c>
      <c r="AE9" s="67">
        <f t="shared" si="5"/>
        <v>98.543199999999999</v>
      </c>
      <c r="AF9" s="67"/>
      <c r="AG9" s="67">
        <f t="shared" si="27"/>
        <v>3.12</v>
      </c>
      <c r="AH9" s="67">
        <f t="shared" si="61"/>
        <v>0</v>
      </c>
      <c r="AI9" s="67">
        <f t="shared" si="6"/>
        <v>8.43</v>
      </c>
      <c r="AJ9" s="67">
        <f t="shared" si="7"/>
        <v>0</v>
      </c>
      <c r="AK9" s="67">
        <v>0</v>
      </c>
      <c r="AL9" s="67">
        <f t="shared" si="28"/>
        <v>389.09320000000002</v>
      </c>
      <c r="AM9" s="67">
        <f>C9*'[2]Uniforme Limpeza'!$Z$10+F9*'[2]Uniforme Limpeza'!$Z$11+I9*'[2]Uniforme Limpeza'!$Z$12+L9*'[2]Uniforme Limpeza'!$Z$12+O9*'[2]Uniforme Limpeza'!$Z$12</f>
        <v>39.76</v>
      </c>
      <c r="AN9" s="67">
        <f>I9*'[2]Materiais de Consumo'!$F$33+L9*'[2]Materiais de Consumo'!$F$34+O9*'[2]Materiais de Consumo'!$F$35</f>
        <v>20.65</v>
      </c>
      <c r="AO9" s="67">
        <f>'[2]Equipamentos  TOTAL'!$H$19*'Resumo Geral limpeza imposto cd'!F9+'Resumo Geral limpeza imposto cd'!I9*'[2]Equipamentos  TOTAL'!$I$11+'[2]Equipamentos  TOTAL'!$I$12*'Resumo Geral limpeza imposto cd'!L9+'Resumo Geral limpeza imposto cd'!O9*'[2]Equipamentos  TOTAL'!$I$13</f>
        <v>2.94</v>
      </c>
      <c r="AP9" s="67">
        <f>(I9*'[2]PRODUTOS DE LIMPEZA'!$I$36+L9*'[2]PRODUTOS DE LIMPEZA'!$I$37+O9*'[2]PRODUTOS DE LIMPEZA'!$I$38)</f>
        <v>90.13</v>
      </c>
      <c r="AQ9" s="67">
        <f t="shared" si="29"/>
        <v>153.47999999999999</v>
      </c>
      <c r="AR9" s="19">
        <f t="shared" si="30"/>
        <v>87.633105454545444</v>
      </c>
      <c r="AS9" s="19">
        <f t="shared" si="8"/>
        <v>6.5724829090909083</v>
      </c>
      <c r="AT9" s="81">
        <f t="shared" si="9"/>
        <v>4.3816552727272722</v>
      </c>
      <c r="AU9" s="19">
        <f t="shared" si="10"/>
        <v>0.87633105454545446</v>
      </c>
      <c r="AV9" s="81">
        <f t="shared" si="11"/>
        <v>10.95413818181818</v>
      </c>
      <c r="AW9" s="19">
        <f t="shared" si="12"/>
        <v>35.053242181818177</v>
      </c>
      <c r="AX9" s="81">
        <f t="shared" si="13"/>
        <v>13.144965818181817</v>
      </c>
      <c r="AY9" s="19">
        <f t="shared" si="14"/>
        <v>2.6289931636363635</v>
      </c>
      <c r="AZ9" s="19">
        <f t="shared" si="15"/>
        <v>161.24491403636361</v>
      </c>
      <c r="BA9" s="67">
        <f t="shared" si="31"/>
        <v>36.499188421818175</v>
      </c>
      <c r="BB9" s="67">
        <f t="shared" si="32"/>
        <v>12.181001658181817</v>
      </c>
      <c r="BC9" s="67">
        <f t="shared" si="33"/>
        <v>17.920970065454544</v>
      </c>
      <c r="BD9" s="67">
        <f t="shared" si="34"/>
        <v>66.601160145454529</v>
      </c>
      <c r="BE9" s="67">
        <f t="shared" si="35"/>
        <v>0.56961518545454537</v>
      </c>
      <c r="BF9" s="67">
        <f t="shared" si="36"/>
        <v>0.21908276363636361</v>
      </c>
      <c r="BG9" s="67">
        <f t="shared" si="16"/>
        <v>0.78869794909090896</v>
      </c>
      <c r="BH9" s="67">
        <f t="shared" si="37"/>
        <v>3.2862414545454541</v>
      </c>
      <c r="BI9" s="67">
        <f t="shared" si="38"/>
        <v>0.26289931636363628</v>
      </c>
      <c r="BJ9" s="67">
        <f t="shared" si="39"/>
        <v>0.13144965818181814</v>
      </c>
      <c r="BK9" s="67">
        <f t="shared" si="40"/>
        <v>1.5335793454545452</v>
      </c>
      <c r="BL9" s="67">
        <f t="shared" si="41"/>
        <v>0.56961518545454537</v>
      </c>
      <c r="BM9" s="67">
        <f t="shared" si="42"/>
        <v>18.841117672727268</v>
      </c>
      <c r="BN9" s="67">
        <f t="shared" si="43"/>
        <v>0.74488139636363626</v>
      </c>
      <c r="BO9" s="67">
        <f t="shared" si="44"/>
        <v>25.369784029090901</v>
      </c>
      <c r="BP9" s="67">
        <f t="shared" si="45"/>
        <v>36.499188421818175</v>
      </c>
      <c r="BQ9" s="67">
        <f t="shared" si="46"/>
        <v>6.0905008290909084</v>
      </c>
      <c r="BR9" s="67">
        <f t="shared" si="47"/>
        <v>3.6805904290909086</v>
      </c>
      <c r="BS9" s="67">
        <f t="shared" si="48"/>
        <v>1.4459462399999998</v>
      </c>
      <c r="BT9" s="67">
        <f t="shared" si="49"/>
        <v>0</v>
      </c>
      <c r="BU9" s="67">
        <f t="shared" si="50"/>
        <v>17.57043764363636</v>
      </c>
      <c r="BV9" s="67">
        <f t="shared" si="51"/>
        <v>65.286663563636353</v>
      </c>
      <c r="BW9" s="67">
        <f t="shared" si="52"/>
        <v>319.2912197236364</v>
      </c>
      <c r="BX9" s="67">
        <f t="shared" si="17"/>
        <v>319.29121972363635</v>
      </c>
      <c r="BY9" s="67">
        <f t="shared" si="18"/>
        <v>1300.0299469963636</v>
      </c>
      <c r="BZ9" s="67">
        <f t="shared" si="53"/>
        <v>115.19</v>
      </c>
      <c r="CA9" s="70">
        <f t="shared" si="19"/>
        <v>3</v>
      </c>
      <c r="CB9" s="82">
        <f t="shared" si="20"/>
        <v>12.25</v>
      </c>
      <c r="CC9" s="20">
        <f t="shared" si="21"/>
        <v>3.4188034188034218</v>
      </c>
      <c r="CD9" s="69">
        <f t="shared" si="54"/>
        <v>44.445468273379994</v>
      </c>
      <c r="CE9" s="20">
        <f t="shared" si="22"/>
        <v>8.6609686609686669</v>
      </c>
      <c r="CF9" s="73">
        <f t="shared" si="55"/>
        <v>112.59518629256263</v>
      </c>
      <c r="CG9" s="20">
        <f t="shared" si="23"/>
        <v>1.8803418803418819</v>
      </c>
      <c r="CH9" s="67">
        <f t="shared" si="56"/>
        <v>24.445007550358994</v>
      </c>
      <c r="CI9" s="67">
        <f t="shared" si="57"/>
        <v>81.400000000000006</v>
      </c>
      <c r="CJ9" s="67">
        <f>BZ9+CD9+CF9+CH9+CI9</f>
        <v>378.0756621163016</v>
      </c>
      <c r="CK9" s="74">
        <f>CJ9+BY9</f>
        <v>1678.1056091126652</v>
      </c>
    </row>
    <row r="10" spans="1:90" ht="15" customHeight="1">
      <c r="A10" s="75" t="str">
        <f>[2]CCT!D17</f>
        <v>Alto Paranaiba</v>
      </c>
      <c r="B10" s="85" t="str">
        <f>[2]CCT!C17</f>
        <v>Araguari</v>
      </c>
      <c r="C10" s="18"/>
      <c r="D10" s="77"/>
      <c r="E10" s="17">
        <f t="shared" si="0"/>
        <v>0</v>
      </c>
      <c r="F10" s="78"/>
      <c r="G10" s="17"/>
      <c r="H10" s="77">
        <f t="shared" si="1"/>
        <v>0</v>
      </c>
      <c r="I10" s="21">
        <f>[2]CCT!J17</f>
        <v>2</v>
      </c>
      <c r="J10" s="77">
        <f>[2]CCT!I17</f>
        <v>848.57</v>
      </c>
      <c r="K10" s="17">
        <f t="shared" si="2"/>
        <v>1697.14</v>
      </c>
      <c r="L10" s="18"/>
      <c r="M10" s="77"/>
      <c r="N10" s="17">
        <f t="shared" si="3"/>
        <v>0</v>
      </c>
      <c r="O10" s="18"/>
      <c r="P10" s="77"/>
      <c r="Q10" s="80">
        <f t="shared" si="4"/>
        <v>0</v>
      </c>
      <c r="R10" s="66">
        <f t="shared" si="24"/>
        <v>2</v>
      </c>
      <c r="S10" s="67">
        <f t="shared" si="25"/>
        <v>1697.14</v>
      </c>
      <c r="T10" s="19"/>
      <c r="U10" s="19"/>
      <c r="V10" s="19"/>
      <c r="W10" s="19"/>
      <c r="X10" s="19"/>
      <c r="Y10" s="19"/>
      <c r="Z10" s="19"/>
      <c r="AA10" s="68">
        <f t="shared" si="26"/>
        <v>55.542763636363631</v>
      </c>
      <c r="AB10" s="67">
        <f t="shared" si="60"/>
        <v>1752.6827636363637</v>
      </c>
      <c r="AC10" s="67"/>
      <c r="AD10" s="67">
        <f>(VLOOKUP('Resumo Geral limpeza imposto cd'!A10,VATOTAL,6,FALSE))*R10</f>
        <v>438.04</v>
      </c>
      <c r="AE10" s="67">
        <f t="shared" si="5"/>
        <v>146.17160000000001</v>
      </c>
      <c r="AF10" s="67"/>
      <c r="AG10" s="67">
        <f t="shared" si="27"/>
        <v>6.24</v>
      </c>
      <c r="AH10" s="67">
        <f t="shared" si="61"/>
        <v>38.880000000000003</v>
      </c>
      <c r="AI10" s="67">
        <f t="shared" si="6"/>
        <v>0</v>
      </c>
      <c r="AJ10" s="67">
        <f t="shared" si="7"/>
        <v>0</v>
      </c>
      <c r="AK10" s="67">
        <v>0</v>
      </c>
      <c r="AL10" s="67">
        <f t="shared" si="28"/>
        <v>629.33160000000009</v>
      </c>
      <c r="AM10" s="67">
        <f>C10*'[2]Uniforme Limpeza'!$Z$10+F10*'[2]Uniforme Limpeza'!$Z$11+I10*'[2]Uniforme Limpeza'!$Z$12+L10*'[2]Uniforme Limpeza'!$Z$12+O10*'[2]Uniforme Limpeza'!$Z$12</f>
        <v>79.52</v>
      </c>
      <c r="AN10" s="67">
        <f>I10*'[2]Materiais de Consumo'!$F$33+L10*'[2]Materiais de Consumo'!$F$34+O10*'[2]Materiais de Consumo'!$F$35</f>
        <v>82.58</v>
      </c>
      <c r="AO10" s="67">
        <f>'[2]Equipamentos  TOTAL'!$H$19*'Resumo Geral limpeza imposto cd'!F10+'Resumo Geral limpeza imposto cd'!I10*'[2]Equipamentos  TOTAL'!$I$11+'[2]Equipamentos  TOTAL'!$I$12*'Resumo Geral limpeza imposto cd'!L10+'Resumo Geral limpeza imposto cd'!O10*'[2]Equipamentos  TOTAL'!$I$13</f>
        <v>11.74</v>
      </c>
      <c r="AP10" s="67">
        <f>(I10*'[2]PRODUTOS DE LIMPEZA'!$I$36+L10*'[2]PRODUTOS DE LIMPEZA'!$I$37+O10*'[2]PRODUTOS DE LIMPEZA'!$I$38)</f>
        <v>360.5</v>
      </c>
      <c r="AQ10" s="67">
        <f t="shared" si="29"/>
        <v>534.34</v>
      </c>
      <c r="AR10" s="19">
        <f t="shared" si="30"/>
        <v>350.53655272727275</v>
      </c>
      <c r="AS10" s="19">
        <f t="shared" si="8"/>
        <v>26.290241454545455</v>
      </c>
      <c r="AT10" s="81">
        <f t="shared" si="9"/>
        <v>17.526827636363638</v>
      </c>
      <c r="AU10" s="19">
        <f t="shared" si="10"/>
        <v>3.5053655272727275</v>
      </c>
      <c r="AV10" s="81">
        <f t="shared" si="11"/>
        <v>43.817069090909094</v>
      </c>
      <c r="AW10" s="19">
        <f t="shared" si="12"/>
        <v>140.21462109090911</v>
      </c>
      <c r="AX10" s="81">
        <f t="shared" si="13"/>
        <v>52.580482909090911</v>
      </c>
      <c r="AY10" s="19">
        <f t="shared" si="14"/>
        <v>10.516096581818182</v>
      </c>
      <c r="AZ10" s="19">
        <f t="shared" si="15"/>
        <v>644.98725701818194</v>
      </c>
      <c r="BA10" s="67">
        <f t="shared" si="31"/>
        <v>145.99847421090908</v>
      </c>
      <c r="BB10" s="67">
        <f t="shared" si="32"/>
        <v>48.724580829090911</v>
      </c>
      <c r="BC10" s="67">
        <f t="shared" si="33"/>
        <v>71.684725032727272</v>
      </c>
      <c r="BD10" s="67">
        <f t="shared" si="34"/>
        <v>266.40778007272729</v>
      </c>
      <c r="BE10" s="67">
        <f t="shared" si="35"/>
        <v>2.2784875927272727</v>
      </c>
      <c r="BF10" s="67">
        <f t="shared" si="36"/>
        <v>0.87634138181818189</v>
      </c>
      <c r="BG10" s="67">
        <f t="shared" si="16"/>
        <v>3.1548289745454547</v>
      </c>
      <c r="BH10" s="67">
        <f t="shared" si="37"/>
        <v>13.145120727272728</v>
      </c>
      <c r="BI10" s="67">
        <f t="shared" si="38"/>
        <v>1.0516096581818182</v>
      </c>
      <c r="BJ10" s="67">
        <f t="shared" si="39"/>
        <v>0.52580482909090909</v>
      </c>
      <c r="BK10" s="67">
        <f t="shared" si="40"/>
        <v>6.1343896727272726</v>
      </c>
      <c r="BL10" s="67">
        <f t="shared" si="41"/>
        <v>2.2784875927272727</v>
      </c>
      <c r="BM10" s="67">
        <f t="shared" si="42"/>
        <v>75.365358836363626</v>
      </c>
      <c r="BN10" s="67">
        <f t="shared" si="43"/>
        <v>2.9795606981818179</v>
      </c>
      <c r="BO10" s="67">
        <f t="shared" si="44"/>
        <v>101.48033201454544</v>
      </c>
      <c r="BP10" s="67">
        <f t="shared" si="45"/>
        <v>145.99847421090908</v>
      </c>
      <c r="BQ10" s="67">
        <f t="shared" si="46"/>
        <v>24.362290414545456</v>
      </c>
      <c r="BR10" s="67">
        <f t="shared" si="47"/>
        <v>14.722535214545454</v>
      </c>
      <c r="BS10" s="67">
        <f t="shared" si="48"/>
        <v>5.7838531199999998</v>
      </c>
      <c r="BT10" s="67">
        <f t="shared" si="49"/>
        <v>0</v>
      </c>
      <c r="BU10" s="67">
        <f t="shared" si="50"/>
        <v>70.282578821818177</v>
      </c>
      <c r="BV10" s="67">
        <f t="shared" si="51"/>
        <v>261.14973178181816</v>
      </c>
      <c r="BW10" s="67">
        <f t="shared" si="52"/>
        <v>1277.1799298618184</v>
      </c>
      <c r="BX10" s="67">
        <f t="shared" si="17"/>
        <v>1277.1799298618184</v>
      </c>
      <c r="BY10" s="67">
        <f t="shared" si="18"/>
        <v>4193.5342934981818</v>
      </c>
      <c r="BZ10" s="67">
        <f t="shared" si="53"/>
        <v>230.38</v>
      </c>
      <c r="CA10" s="70">
        <f t="shared" si="19"/>
        <v>3</v>
      </c>
      <c r="CB10" s="82">
        <f t="shared" si="20"/>
        <v>12.25</v>
      </c>
      <c r="CC10" s="20">
        <f t="shared" si="21"/>
        <v>3.4188034188034218</v>
      </c>
      <c r="CD10" s="69">
        <f t="shared" si="54"/>
        <v>143.36869379480976</v>
      </c>
      <c r="CE10" s="20">
        <f t="shared" si="22"/>
        <v>8.6609686609686669</v>
      </c>
      <c r="CF10" s="73">
        <f t="shared" si="55"/>
        <v>363.2006909468513</v>
      </c>
      <c r="CG10" s="20">
        <f t="shared" si="23"/>
        <v>1.8803418803418819</v>
      </c>
      <c r="CH10" s="67">
        <f t="shared" si="56"/>
        <v>78.852781587145358</v>
      </c>
      <c r="CI10" s="67">
        <f t="shared" si="57"/>
        <v>162.80000000000001</v>
      </c>
      <c r="CJ10" s="67">
        <f t="shared" si="58"/>
        <v>978.60216632880656</v>
      </c>
      <c r="CK10" s="74">
        <f t="shared" si="59"/>
        <v>5172.1364598269884</v>
      </c>
    </row>
    <row r="11" spans="1:90" ht="15" customHeight="1">
      <c r="A11" s="84" t="str">
        <f>[2]CCT!D18</f>
        <v>Araxá</v>
      </c>
      <c r="B11" s="76" t="str">
        <f>[2]CCT!C18</f>
        <v>Araxá</v>
      </c>
      <c r="C11" s="18"/>
      <c r="D11" s="77"/>
      <c r="E11" s="17">
        <f t="shared" si="0"/>
        <v>0</v>
      </c>
      <c r="F11" s="78"/>
      <c r="G11" s="17"/>
      <c r="H11" s="77">
        <f t="shared" si="1"/>
        <v>0</v>
      </c>
      <c r="I11" s="21">
        <f>[2]CCT!J18</f>
        <v>2</v>
      </c>
      <c r="J11" s="77">
        <f>[2]CCT!I18</f>
        <v>876.65</v>
      </c>
      <c r="K11" s="17">
        <f t="shared" si="2"/>
        <v>1753.3</v>
      </c>
      <c r="L11" s="18"/>
      <c r="M11" s="77"/>
      <c r="N11" s="17">
        <f t="shared" si="3"/>
        <v>0</v>
      </c>
      <c r="O11" s="18"/>
      <c r="P11" s="77"/>
      <c r="Q11" s="80">
        <f t="shared" si="4"/>
        <v>0</v>
      </c>
      <c r="R11" s="66">
        <f t="shared" si="24"/>
        <v>2</v>
      </c>
      <c r="S11" s="67">
        <f t="shared" si="25"/>
        <v>1753.3</v>
      </c>
      <c r="T11" s="19"/>
      <c r="U11" s="19"/>
      <c r="V11" s="19"/>
      <c r="W11" s="19"/>
      <c r="X11" s="19"/>
      <c r="Y11" s="19"/>
      <c r="Z11" s="19"/>
      <c r="AA11" s="68">
        <f t="shared" si="26"/>
        <v>57.38072727272727</v>
      </c>
      <c r="AB11" s="67">
        <f t="shared" si="60"/>
        <v>1810.6807272727272</v>
      </c>
      <c r="AC11" s="67"/>
      <c r="AD11" s="67">
        <f>(VLOOKUP('Resumo Geral limpeza imposto cd'!A11,VATOTAL,6,FALSE)*20-1)*R11</f>
        <v>558</v>
      </c>
      <c r="AE11" s="67">
        <f t="shared" si="5"/>
        <v>142.80200000000002</v>
      </c>
      <c r="AF11" s="67"/>
      <c r="AG11" s="67">
        <f t="shared" si="27"/>
        <v>6.24</v>
      </c>
      <c r="AH11" s="67">
        <f t="shared" si="61"/>
        <v>66.44</v>
      </c>
      <c r="AI11" s="67">
        <f t="shared" si="6"/>
        <v>0</v>
      </c>
      <c r="AJ11" s="67">
        <f t="shared" si="7"/>
        <v>0</v>
      </c>
      <c r="AK11" s="67">
        <v>0</v>
      </c>
      <c r="AL11" s="67">
        <f t="shared" si="28"/>
        <v>773.48199999999997</v>
      </c>
      <c r="AM11" s="67">
        <f>C11*'[2]Uniforme Limpeza'!$Z$10+F11*'[2]Uniforme Limpeza'!$Z$11+I11*'[2]Uniforme Limpeza'!$Z$12+L11*'[2]Uniforme Limpeza'!$Z$12+O11*'[2]Uniforme Limpeza'!$Z$12</f>
        <v>79.52</v>
      </c>
      <c r="AN11" s="67">
        <f>I11*'[2]Materiais de Consumo'!$F$33+L11*'[2]Materiais de Consumo'!$F$34+O11*'[2]Materiais de Consumo'!$F$35</f>
        <v>82.58</v>
      </c>
      <c r="AO11" s="67">
        <f>'[2]Equipamentos  TOTAL'!$H$19*'Resumo Geral limpeza imposto cd'!F11+'Resumo Geral limpeza imposto cd'!I11*'[2]Equipamentos  TOTAL'!$I$11+'[2]Equipamentos  TOTAL'!$I$12*'Resumo Geral limpeza imposto cd'!L11+'Resumo Geral limpeza imposto cd'!O11*'[2]Equipamentos  TOTAL'!$I$13</f>
        <v>11.74</v>
      </c>
      <c r="AP11" s="67">
        <f>(I11*'[2]PRODUTOS DE LIMPEZA'!$I$36+L11*'[2]PRODUTOS DE LIMPEZA'!$I$37+O11*'[2]PRODUTOS DE LIMPEZA'!$I$38)</f>
        <v>360.5</v>
      </c>
      <c r="AQ11" s="67">
        <f t="shared" si="29"/>
        <v>534.34</v>
      </c>
      <c r="AR11" s="19">
        <f t="shared" si="30"/>
        <v>362.13614545454544</v>
      </c>
      <c r="AS11" s="19">
        <f t="shared" si="8"/>
        <v>27.160210909090907</v>
      </c>
      <c r="AT11" s="81">
        <f t="shared" si="9"/>
        <v>18.106807272727274</v>
      </c>
      <c r="AU11" s="19">
        <f t="shared" si="10"/>
        <v>3.6213614545454544</v>
      </c>
      <c r="AV11" s="81">
        <f t="shared" si="11"/>
        <v>45.26701818181818</v>
      </c>
      <c r="AW11" s="19">
        <f t="shared" si="12"/>
        <v>144.85445818181819</v>
      </c>
      <c r="AX11" s="81">
        <f t="shared" si="13"/>
        <v>54.320421818181813</v>
      </c>
      <c r="AY11" s="19">
        <f t="shared" si="14"/>
        <v>10.864084363636364</v>
      </c>
      <c r="AZ11" s="19">
        <f t="shared" si="15"/>
        <v>666.33050763636368</v>
      </c>
      <c r="BA11" s="67">
        <f t="shared" si="31"/>
        <v>150.82970458181816</v>
      </c>
      <c r="BB11" s="67">
        <f t="shared" si="32"/>
        <v>50.336924218181814</v>
      </c>
      <c r="BC11" s="67">
        <f t="shared" si="33"/>
        <v>74.056841745454534</v>
      </c>
      <c r="BD11" s="67">
        <f t="shared" si="34"/>
        <v>275.22347054545452</v>
      </c>
      <c r="BE11" s="67">
        <f t="shared" si="35"/>
        <v>2.3538849454545452</v>
      </c>
      <c r="BF11" s="67">
        <f t="shared" si="36"/>
        <v>0.90534036363636361</v>
      </c>
      <c r="BG11" s="67">
        <f t="shared" si="16"/>
        <v>3.2592253090909087</v>
      </c>
      <c r="BH11" s="67">
        <f t="shared" si="37"/>
        <v>13.580105454545453</v>
      </c>
      <c r="BI11" s="67">
        <f t="shared" si="38"/>
        <v>1.0864084363636362</v>
      </c>
      <c r="BJ11" s="67">
        <f t="shared" si="39"/>
        <v>0.54320421818181808</v>
      </c>
      <c r="BK11" s="67">
        <f t="shared" si="40"/>
        <v>6.3373825454545454</v>
      </c>
      <c r="BL11" s="67">
        <f t="shared" si="41"/>
        <v>2.3538849454545452</v>
      </c>
      <c r="BM11" s="67">
        <f t="shared" si="42"/>
        <v>77.859271272727256</v>
      </c>
      <c r="BN11" s="67">
        <f t="shared" si="43"/>
        <v>3.0781572363636358</v>
      </c>
      <c r="BO11" s="67">
        <f t="shared" si="44"/>
        <v>104.83841410909089</v>
      </c>
      <c r="BP11" s="67">
        <f t="shared" si="45"/>
        <v>150.82970458181816</v>
      </c>
      <c r="BQ11" s="67">
        <f t="shared" si="46"/>
        <v>25.168462109090907</v>
      </c>
      <c r="BR11" s="67">
        <f t="shared" si="47"/>
        <v>15.209718109090907</v>
      </c>
      <c r="BS11" s="67">
        <f t="shared" si="48"/>
        <v>5.9752463999999996</v>
      </c>
      <c r="BT11" s="67">
        <f t="shared" si="49"/>
        <v>0</v>
      </c>
      <c r="BU11" s="67">
        <f t="shared" si="50"/>
        <v>72.608297163636351</v>
      </c>
      <c r="BV11" s="67">
        <f t="shared" si="51"/>
        <v>269.79142836363633</v>
      </c>
      <c r="BW11" s="67">
        <f t="shared" si="52"/>
        <v>1319.4430459636365</v>
      </c>
      <c r="BX11" s="67">
        <f t="shared" si="17"/>
        <v>1319.4430459636365</v>
      </c>
      <c r="BY11" s="67">
        <f t="shared" si="18"/>
        <v>4437.9457732363635</v>
      </c>
      <c r="BZ11" s="67">
        <f t="shared" si="53"/>
        <v>230.38</v>
      </c>
      <c r="CA11" s="70">
        <f t="shared" si="19"/>
        <v>2</v>
      </c>
      <c r="CB11" s="82">
        <f t="shared" si="20"/>
        <v>11.25</v>
      </c>
      <c r="CC11" s="20">
        <f t="shared" si="21"/>
        <v>2.2535211267605644</v>
      </c>
      <c r="CD11" s="69">
        <f t="shared" si="54"/>
        <v>100.01004559405894</v>
      </c>
      <c r="CE11" s="20">
        <f t="shared" si="22"/>
        <v>8.5633802816901436</v>
      </c>
      <c r="CF11" s="73">
        <f t="shared" si="55"/>
        <v>380.03817325742392</v>
      </c>
      <c r="CG11" s="20">
        <f t="shared" si="23"/>
        <v>1.8591549295774654</v>
      </c>
      <c r="CH11" s="67">
        <f t="shared" si="56"/>
        <v>82.50828761509861</v>
      </c>
      <c r="CI11" s="67">
        <f t="shared" si="57"/>
        <v>162.80000000000001</v>
      </c>
      <c r="CJ11" s="67">
        <f t="shared" si="58"/>
        <v>955.73650646658143</v>
      </c>
      <c r="CK11" s="74">
        <f t="shared" si="59"/>
        <v>5393.6822797029454</v>
      </c>
    </row>
    <row r="12" spans="1:90" ht="15" customHeight="1">
      <c r="A12" s="84" t="str">
        <f>[2]CCT!D19</f>
        <v>Região de Divinopolis</v>
      </c>
      <c r="B12" s="76" t="str">
        <f>[2]CCT!C19</f>
        <v>Arcos</v>
      </c>
      <c r="C12" s="18"/>
      <c r="D12" s="77"/>
      <c r="E12" s="17">
        <f t="shared" si="0"/>
        <v>0</v>
      </c>
      <c r="F12" s="78"/>
      <c r="G12" s="17"/>
      <c r="H12" s="77">
        <f t="shared" si="1"/>
        <v>0</v>
      </c>
      <c r="I12" s="18"/>
      <c r="J12" s="77"/>
      <c r="K12" s="17">
        <f t="shared" si="2"/>
        <v>0</v>
      </c>
      <c r="L12" s="18"/>
      <c r="M12" s="77"/>
      <c r="N12" s="17">
        <f t="shared" si="3"/>
        <v>0</v>
      </c>
      <c r="O12" s="21">
        <f>[2]CCT!N19</f>
        <v>1</v>
      </c>
      <c r="P12" s="77">
        <f>[2]CCT!M19</f>
        <v>212.14</v>
      </c>
      <c r="Q12" s="80">
        <f t="shared" si="4"/>
        <v>212.14</v>
      </c>
      <c r="R12" s="66">
        <f t="shared" si="24"/>
        <v>1</v>
      </c>
      <c r="S12" s="67">
        <f t="shared" si="25"/>
        <v>212.14</v>
      </c>
      <c r="T12" s="19"/>
      <c r="U12" s="19"/>
      <c r="V12" s="19"/>
      <c r="W12" s="19"/>
      <c r="X12" s="19"/>
      <c r="Y12" s="19"/>
      <c r="Z12" s="19"/>
      <c r="AA12" s="68">
        <f t="shared" si="26"/>
        <v>6.9427636363636358</v>
      </c>
      <c r="AB12" s="67">
        <f t="shared" si="60"/>
        <v>219.08276363636361</v>
      </c>
      <c r="AC12" s="67"/>
      <c r="AD12" s="67">
        <f>(VLOOKUP('Resumo Geral limpeza imposto cd'!A12,VATOTAL,6,FALSE)*20-1)*R12</f>
        <v>279</v>
      </c>
      <c r="AE12" s="67">
        <f t="shared" si="5"/>
        <v>111.27160000000001</v>
      </c>
      <c r="AF12" s="67"/>
      <c r="AG12" s="67">
        <f t="shared" si="27"/>
        <v>3.12</v>
      </c>
      <c r="AH12" s="67">
        <f t="shared" si="61"/>
        <v>28.19</v>
      </c>
      <c r="AI12" s="67">
        <f t="shared" si="6"/>
        <v>0</v>
      </c>
      <c r="AJ12" s="67">
        <f t="shared" si="7"/>
        <v>0</v>
      </c>
      <c r="AK12" s="67">
        <v>0</v>
      </c>
      <c r="AL12" s="67">
        <f t="shared" si="28"/>
        <v>421.58160000000004</v>
      </c>
      <c r="AM12" s="67">
        <f>C12*'[2]Uniforme Limpeza'!$Z$10+F12*'[2]Uniforme Limpeza'!$Z$11+I12*'[2]Uniforme Limpeza'!$Z$12+L12*'[2]Uniforme Limpeza'!$Z$12+O12*'[2]Uniforme Limpeza'!$Z$12</f>
        <v>39.76</v>
      </c>
      <c r="AN12" s="67">
        <f>I12*'[2]Materiais de Consumo'!$F$33+L12*'[2]Materiais de Consumo'!$F$34+O12*'[2]Materiais de Consumo'!$F$35</f>
        <v>10.32</v>
      </c>
      <c r="AO12" s="67">
        <f>'[2]Equipamentos  TOTAL'!$H$19*'Resumo Geral limpeza imposto cd'!F12+'Resumo Geral limpeza imposto cd'!I12*'[2]Equipamentos  TOTAL'!$I$11+'[2]Equipamentos  TOTAL'!$I$12*'Resumo Geral limpeza imposto cd'!L12+'Resumo Geral limpeza imposto cd'!O12*'[2]Equipamentos  TOTAL'!$I$13</f>
        <v>1.47</v>
      </c>
      <c r="AP12" s="67">
        <f>(I12*'[2]PRODUTOS DE LIMPEZA'!$I$36+L12*'[2]PRODUTOS DE LIMPEZA'!$I$37+O12*'[2]PRODUTOS DE LIMPEZA'!$I$38)</f>
        <v>45.06</v>
      </c>
      <c r="AQ12" s="67">
        <f t="shared" si="29"/>
        <v>96.61</v>
      </c>
      <c r="AR12" s="19">
        <f t="shared" si="30"/>
        <v>43.816552727272722</v>
      </c>
      <c r="AS12" s="19">
        <f t="shared" si="8"/>
        <v>3.2862414545454541</v>
      </c>
      <c r="AT12" s="81">
        <f t="shared" si="9"/>
        <v>2.1908276363636361</v>
      </c>
      <c r="AU12" s="19">
        <f t="shared" si="10"/>
        <v>0.43816552727272723</v>
      </c>
      <c r="AV12" s="81">
        <f t="shared" si="11"/>
        <v>5.4770690909090902</v>
      </c>
      <c r="AW12" s="19">
        <f t="shared" si="12"/>
        <v>17.526621090909089</v>
      </c>
      <c r="AX12" s="81">
        <f t="shared" si="13"/>
        <v>6.5724829090909083</v>
      </c>
      <c r="AY12" s="19">
        <f t="shared" si="14"/>
        <v>1.3144965818181817</v>
      </c>
      <c r="AZ12" s="19">
        <f t="shared" si="15"/>
        <v>80.622457018181805</v>
      </c>
      <c r="BA12" s="67">
        <f t="shared" si="31"/>
        <v>18.249594210909088</v>
      </c>
      <c r="BB12" s="67">
        <f t="shared" si="32"/>
        <v>6.0905008290909084</v>
      </c>
      <c r="BC12" s="67">
        <f t="shared" si="33"/>
        <v>8.9604850327272718</v>
      </c>
      <c r="BD12" s="67">
        <f t="shared" si="34"/>
        <v>33.300580072727264</v>
      </c>
      <c r="BE12" s="67">
        <f t="shared" si="35"/>
        <v>0.28480759272727268</v>
      </c>
      <c r="BF12" s="67">
        <f t="shared" si="36"/>
        <v>0.10954138181818181</v>
      </c>
      <c r="BG12" s="67">
        <f t="shared" si="16"/>
        <v>0.39434897454545448</v>
      </c>
      <c r="BH12" s="67">
        <f t="shared" si="37"/>
        <v>1.6431207272727271</v>
      </c>
      <c r="BI12" s="67">
        <f t="shared" si="38"/>
        <v>0.13144965818181814</v>
      </c>
      <c r="BJ12" s="67">
        <f t="shared" si="39"/>
        <v>6.572482909090907E-2</v>
      </c>
      <c r="BK12" s="67">
        <f t="shared" si="40"/>
        <v>0.76678967272727261</v>
      </c>
      <c r="BL12" s="67">
        <f t="shared" si="41"/>
        <v>0.28480759272727268</v>
      </c>
      <c r="BM12" s="67">
        <f t="shared" si="42"/>
        <v>9.4205588363636341</v>
      </c>
      <c r="BN12" s="67">
        <f t="shared" si="43"/>
        <v>0.37244069818181813</v>
      </c>
      <c r="BO12" s="67">
        <f t="shared" si="44"/>
        <v>12.684892014545451</v>
      </c>
      <c r="BP12" s="67">
        <f t="shared" si="45"/>
        <v>18.249594210909088</v>
      </c>
      <c r="BQ12" s="67">
        <f t="shared" si="46"/>
        <v>3.0452504145454542</v>
      </c>
      <c r="BR12" s="67">
        <f t="shared" si="47"/>
        <v>1.8402952145454543</v>
      </c>
      <c r="BS12" s="67">
        <f t="shared" si="48"/>
        <v>0.72297311999999991</v>
      </c>
      <c r="BT12" s="67">
        <f t="shared" si="49"/>
        <v>0</v>
      </c>
      <c r="BU12" s="67">
        <f t="shared" si="50"/>
        <v>8.7852188218181801</v>
      </c>
      <c r="BV12" s="67">
        <f t="shared" si="51"/>
        <v>32.643331781818176</v>
      </c>
      <c r="BW12" s="67">
        <f t="shared" si="52"/>
        <v>159.6456098618182</v>
      </c>
      <c r="BX12" s="67">
        <f t="shared" si="17"/>
        <v>159.64560986181817</v>
      </c>
      <c r="BY12" s="67">
        <f t="shared" si="18"/>
        <v>896.91997349818189</v>
      </c>
      <c r="BZ12" s="67">
        <f t="shared" si="53"/>
        <v>115.19</v>
      </c>
      <c r="CA12" s="70">
        <f t="shared" si="19"/>
        <v>2</v>
      </c>
      <c r="CB12" s="82">
        <f t="shared" si="20"/>
        <v>11.25</v>
      </c>
      <c r="CC12" s="20">
        <f t="shared" si="21"/>
        <v>2.2535211267605644</v>
      </c>
      <c r="CD12" s="69">
        <f t="shared" si="54"/>
        <v>20.212281092916786</v>
      </c>
      <c r="CE12" s="20">
        <f t="shared" si="22"/>
        <v>8.5633802816901436</v>
      </c>
      <c r="CF12" s="73">
        <f t="shared" si="55"/>
        <v>76.806668153083777</v>
      </c>
      <c r="CG12" s="20">
        <f t="shared" si="23"/>
        <v>1.8591549295774654</v>
      </c>
      <c r="CH12" s="67">
        <f t="shared" si="56"/>
        <v>16.675131901656346</v>
      </c>
      <c r="CI12" s="67">
        <f t="shared" si="57"/>
        <v>81.400000000000006</v>
      </c>
      <c r="CJ12" s="67">
        <f t="shared" si="58"/>
        <v>310.28408114765693</v>
      </c>
      <c r="CK12" s="74">
        <f t="shared" si="59"/>
        <v>1207.2040546458388</v>
      </c>
    </row>
    <row r="13" spans="1:90" ht="15" customHeight="1">
      <c r="A13" s="84" t="str">
        <f>[2]CCT!D20</f>
        <v>Fethemg Interior</v>
      </c>
      <c r="B13" s="76" t="str">
        <f>[2]CCT!C20</f>
        <v>Arinos</v>
      </c>
      <c r="C13" s="18"/>
      <c r="D13" s="77"/>
      <c r="E13" s="17">
        <f t="shared" si="0"/>
        <v>0</v>
      </c>
      <c r="F13" s="78"/>
      <c r="G13" s="17"/>
      <c r="H13" s="77">
        <f t="shared" si="1"/>
        <v>0</v>
      </c>
      <c r="I13" s="18"/>
      <c r="J13" s="77"/>
      <c r="K13" s="17">
        <f t="shared" si="2"/>
        <v>0</v>
      </c>
      <c r="L13" s="18"/>
      <c r="M13" s="77"/>
      <c r="N13" s="17">
        <f t="shared" si="3"/>
        <v>0</v>
      </c>
      <c r="O13" s="21">
        <f>[2]CCT!N20</f>
        <v>1</v>
      </c>
      <c r="P13" s="77">
        <f>[2]CCT!M20</f>
        <v>212.14</v>
      </c>
      <c r="Q13" s="80">
        <f t="shared" si="4"/>
        <v>212.14</v>
      </c>
      <c r="R13" s="66">
        <f t="shared" si="24"/>
        <v>1</v>
      </c>
      <c r="S13" s="67">
        <f t="shared" si="25"/>
        <v>212.14</v>
      </c>
      <c r="T13" s="19"/>
      <c r="U13" s="19"/>
      <c r="V13" s="19"/>
      <c r="W13" s="19"/>
      <c r="X13" s="19"/>
      <c r="Y13" s="19"/>
      <c r="Z13" s="19"/>
      <c r="AA13" s="68">
        <f t="shared" si="26"/>
        <v>6.9427636363636358</v>
      </c>
      <c r="AB13" s="67">
        <f t="shared" si="60"/>
        <v>219.08276363636361</v>
      </c>
      <c r="AC13" s="67"/>
      <c r="AD13" s="67">
        <f>(VLOOKUP('Resumo Geral limpeza imposto cd'!A13,VATOTAL,6,FALSE)*20-1)*R13</f>
        <v>279</v>
      </c>
      <c r="AE13" s="67">
        <f t="shared" si="5"/>
        <v>111.27160000000001</v>
      </c>
      <c r="AF13" s="67"/>
      <c r="AG13" s="67">
        <f t="shared" si="27"/>
        <v>3.12</v>
      </c>
      <c r="AH13" s="67">
        <f t="shared" si="61"/>
        <v>0</v>
      </c>
      <c r="AI13" s="67">
        <f t="shared" si="6"/>
        <v>8.43</v>
      </c>
      <c r="AJ13" s="67">
        <f t="shared" si="7"/>
        <v>0</v>
      </c>
      <c r="AK13" s="67">
        <v>0</v>
      </c>
      <c r="AL13" s="67">
        <f t="shared" si="28"/>
        <v>401.82160000000005</v>
      </c>
      <c r="AM13" s="67">
        <f>C13*'[2]Uniforme Limpeza'!$Z$10+F13*'[2]Uniforme Limpeza'!$Z$11+I13*'[2]Uniforme Limpeza'!$Z$12+L13*'[2]Uniforme Limpeza'!$Z$12+O13*'[2]Uniforme Limpeza'!$Z$12</f>
        <v>39.76</v>
      </c>
      <c r="AN13" s="67">
        <f>I13*'[2]Materiais de Consumo'!$F$33+L13*'[2]Materiais de Consumo'!$F$34+O13*'[2]Materiais de Consumo'!$F$35</f>
        <v>10.32</v>
      </c>
      <c r="AO13" s="67">
        <f>'[2]Equipamentos  TOTAL'!$H$19*'Resumo Geral limpeza imposto cd'!F13+'Resumo Geral limpeza imposto cd'!I13*'[2]Equipamentos  TOTAL'!$I$11+'[2]Equipamentos  TOTAL'!$I$12*'Resumo Geral limpeza imposto cd'!L13+'Resumo Geral limpeza imposto cd'!O13*'[2]Equipamentos  TOTAL'!$I$13</f>
        <v>1.47</v>
      </c>
      <c r="AP13" s="67">
        <f>(I13*'[2]PRODUTOS DE LIMPEZA'!$I$36+L13*'[2]PRODUTOS DE LIMPEZA'!$I$37+O13*'[2]PRODUTOS DE LIMPEZA'!$I$38)</f>
        <v>45.06</v>
      </c>
      <c r="AQ13" s="67">
        <f t="shared" si="29"/>
        <v>96.61</v>
      </c>
      <c r="AR13" s="19">
        <f t="shared" si="30"/>
        <v>43.816552727272722</v>
      </c>
      <c r="AS13" s="19">
        <f t="shared" si="8"/>
        <v>3.2862414545454541</v>
      </c>
      <c r="AT13" s="81">
        <f t="shared" si="9"/>
        <v>2.1908276363636361</v>
      </c>
      <c r="AU13" s="19">
        <f t="shared" si="10"/>
        <v>0.43816552727272723</v>
      </c>
      <c r="AV13" s="81">
        <f t="shared" si="11"/>
        <v>5.4770690909090902</v>
      </c>
      <c r="AW13" s="19">
        <f t="shared" si="12"/>
        <v>17.526621090909089</v>
      </c>
      <c r="AX13" s="81">
        <f t="shared" si="13"/>
        <v>6.5724829090909083</v>
      </c>
      <c r="AY13" s="19">
        <f t="shared" si="14"/>
        <v>1.3144965818181817</v>
      </c>
      <c r="AZ13" s="19">
        <f t="shared" si="15"/>
        <v>80.622457018181805</v>
      </c>
      <c r="BA13" s="67">
        <f t="shared" si="31"/>
        <v>18.249594210909088</v>
      </c>
      <c r="BB13" s="67">
        <f t="shared" si="32"/>
        <v>6.0905008290909084</v>
      </c>
      <c r="BC13" s="67">
        <f t="shared" si="33"/>
        <v>8.9604850327272718</v>
      </c>
      <c r="BD13" s="67">
        <f t="shared" si="34"/>
        <v>33.300580072727264</v>
      </c>
      <c r="BE13" s="67">
        <f t="shared" si="35"/>
        <v>0.28480759272727268</v>
      </c>
      <c r="BF13" s="67">
        <f t="shared" si="36"/>
        <v>0.10954138181818181</v>
      </c>
      <c r="BG13" s="67">
        <f t="shared" si="16"/>
        <v>0.39434897454545448</v>
      </c>
      <c r="BH13" s="67">
        <f t="shared" si="37"/>
        <v>1.6431207272727271</v>
      </c>
      <c r="BI13" s="67">
        <f t="shared" si="38"/>
        <v>0.13144965818181814</v>
      </c>
      <c r="BJ13" s="67">
        <f t="shared" si="39"/>
        <v>6.572482909090907E-2</v>
      </c>
      <c r="BK13" s="67">
        <f t="shared" si="40"/>
        <v>0.76678967272727261</v>
      </c>
      <c r="BL13" s="67">
        <f t="shared" si="41"/>
        <v>0.28480759272727268</v>
      </c>
      <c r="BM13" s="67">
        <f t="shared" si="42"/>
        <v>9.4205588363636341</v>
      </c>
      <c r="BN13" s="67">
        <f t="shared" si="43"/>
        <v>0.37244069818181813</v>
      </c>
      <c r="BO13" s="67">
        <f t="shared" si="44"/>
        <v>12.684892014545451</v>
      </c>
      <c r="BP13" s="67">
        <f t="shared" si="45"/>
        <v>18.249594210909088</v>
      </c>
      <c r="BQ13" s="67">
        <f t="shared" si="46"/>
        <v>3.0452504145454542</v>
      </c>
      <c r="BR13" s="67">
        <f t="shared" si="47"/>
        <v>1.8402952145454543</v>
      </c>
      <c r="BS13" s="67">
        <f t="shared" si="48"/>
        <v>0.72297311999999991</v>
      </c>
      <c r="BT13" s="67">
        <f t="shared" si="49"/>
        <v>0</v>
      </c>
      <c r="BU13" s="67">
        <f t="shared" si="50"/>
        <v>8.7852188218181801</v>
      </c>
      <c r="BV13" s="67">
        <f t="shared" si="51"/>
        <v>32.643331781818176</v>
      </c>
      <c r="BW13" s="67">
        <f t="shared" si="52"/>
        <v>159.6456098618182</v>
      </c>
      <c r="BX13" s="67">
        <f t="shared" si="17"/>
        <v>159.64560986181817</v>
      </c>
      <c r="BY13" s="67">
        <f t="shared" si="18"/>
        <v>877.1599734981819</v>
      </c>
      <c r="BZ13" s="67">
        <f t="shared" si="53"/>
        <v>115.19</v>
      </c>
      <c r="CA13" s="70">
        <f t="shared" si="19"/>
        <v>3</v>
      </c>
      <c r="CB13" s="82">
        <f t="shared" si="20"/>
        <v>12.25</v>
      </c>
      <c r="CC13" s="20">
        <f t="shared" si="21"/>
        <v>3.4188034188034218</v>
      </c>
      <c r="CD13" s="69">
        <f t="shared" si="54"/>
        <v>29.988375162331032</v>
      </c>
      <c r="CE13" s="20">
        <f t="shared" si="22"/>
        <v>8.6609686609686669</v>
      </c>
      <c r="CF13" s="73">
        <f t="shared" si="55"/>
        <v>75.970550411238605</v>
      </c>
      <c r="CG13" s="20">
        <f t="shared" si="23"/>
        <v>1.8803418803418819</v>
      </c>
      <c r="CH13" s="67">
        <f t="shared" si="56"/>
        <v>16.493606339282067</v>
      </c>
      <c r="CI13" s="67">
        <f t="shared" si="57"/>
        <v>81.400000000000006</v>
      </c>
      <c r="CJ13" s="67">
        <f t="shared" si="58"/>
        <v>319.0425319128517</v>
      </c>
      <c r="CK13" s="74">
        <f t="shared" si="59"/>
        <v>1196.2025054110336</v>
      </c>
    </row>
    <row r="14" spans="1:90" ht="15" customHeight="1">
      <c r="A14" s="86" t="str">
        <f>[2]CCT!D21</f>
        <v>Região de Juiz de Fora</v>
      </c>
      <c r="B14" s="76" t="str">
        <f>[2]CCT!C21</f>
        <v>Barbacena</v>
      </c>
      <c r="C14" s="18"/>
      <c r="D14" s="77"/>
      <c r="E14" s="17">
        <f t="shared" si="0"/>
        <v>0</v>
      </c>
      <c r="F14" s="78"/>
      <c r="G14" s="17"/>
      <c r="H14" s="77">
        <f t="shared" si="1"/>
        <v>0</v>
      </c>
      <c r="I14" s="21">
        <f>[2]CCT!J21</f>
        <v>2</v>
      </c>
      <c r="J14" s="77">
        <f>[2]CCT!I21</f>
        <v>848.57</v>
      </c>
      <c r="K14" s="17">
        <f t="shared" si="2"/>
        <v>1697.14</v>
      </c>
      <c r="L14" s="18"/>
      <c r="M14" s="77"/>
      <c r="N14" s="17">
        <f t="shared" si="3"/>
        <v>0</v>
      </c>
      <c r="O14" s="18"/>
      <c r="P14" s="77"/>
      <c r="Q14" s="80">
        <f t="shared" si="4"/>
        <v>0</v>
      </c>
      <c r="R14" s="66">
        <f t="shared" si="24"/>
        <v>2</v>
      </c>
      <c r="S14" s="67">
        <f t="shared" si="25"/>
        <v>1697.14</v>
      </c>
      <c r="T14" s="19"/>
      <c r="U14" s="19"/>
      <c r="V14" s="19"/>
      <c r="W14" s="19"/>
      <c r="X14" s="19"/>
      <c r="Y14" s="19"/>
      <c r="Z14" s="19"/>
      <c r="AA14" s="68">
        <f t="shared" si="26"/>
        <v>55.542763636363631</v>
      </c>
      <c r="AB14" s="67">
        <f t="shared" si="60"/>
        <v>1752.6827636363637</v>
      </c>
      <c r="AC14" s="67"/>
      <c r="AD14" s="67">
        <f>(VLOOKUP('Resumo Geral limpeza imposto cd'!A14,VATOTAL,6,FALSE)*20-1)*R14</f>
        <v>558</v>
      </c>
      <c r="AE14" s="67">
        <f t="shared" si="5"/>
        <v>146.17160000000001</v>
      </c>
      <c r="AF14" s="67"/>
      <c r="AG14" s="67">
        <f t="shared" si="27"/>
        <v>6.24</v>
      </c>
      <c r="AH14" s="67">
        <f t="shared" si="61"/>
        <v>0</v>
      </c>
      <c r="AI14" s="67">
        <f t="shared" si="6"/>
        <v>0</v>
      </c>
      <c r="AJ14" s="67">
        <f t="shared" si="7"/>
        <v>0</v>
      </c>
      <c r="AK14" s="67">
        <v>0</v>
      </c>
      <c r="AL14" s="67">
        <f t="shared" si="28"/>
        <v>710.41160000000002</v>
      </c>
      <c r="AM14" s="67">
        <f>C14*'[2]Uniforme Limpeza'!$Z$10+F14*'[2]Uniforme Limpeza'!$Z$11+I14*'[2]Uniforme Limpeza'!$Z$12+L14*'[2]Uniforme Limpeza'!$Z$12+O14*'[2]Uniforme Limpeza'!$Z$12</f>
        <v>79.52</v>
      </c>
      <c r="AN14" s="67">
        <f>I14*'[2]Materiais de Consumo'!$F$33+L14*'[2]Materiais de Consumo'!$F$34+O14*'[2]Materiais de Consumo'!$F$35</f>
        <v>82.58</v>
      </c>
      <c r="AO14" s="67">
        <f>'[2]Equipamentos  TOTAL'!$H$19*'Resumo Geral limpeza imposto cd'!F14+'Resumo Geral limpeza imposto cd'!I14*'[2]Equipamentos  TOTAL'!$I$11+'[2]Equipamentos  TOTAL'!$I$12*'Resumo Geral limpeza imposto cd'!L14+'Resumo Geral limpeza imposto cd'!O14*'[2]Equipamentos  TOTAL'!$I$13</f>
        <v>11.74</v>
      </c>
      <c r="AP14" s="67">
        <f>(I14*'[2]PRODUTOS DE LIMPEZA'!$I$36+L14*'[2]PRODUTOS DE LIMPEZA'!$I$37+O14*'[2]PRODUTOS DE LIMPEZA'!$I$38)</f>
        <v>360.5</v>
      </c>
      <c r="AQ14" s="67">
        <f t="shared" si="29"/>
        <v>534.34</v>
      </c>
      <c r="AR14" s="19">
        <f t="shared" si="30"/>
        <v>350.53655272727275</v>
      </c>
      <c r="AS14" s="19">
        <f t="shared" si="8"/>
        <v>26.290241454545455</v>
      </c>
      <c r="AT14" s="81">
        <f t="shared" si="9"/>
        <v>17.526827636363638</v>
      </c>
      <c r="AU14" s="19">
        <f t="shared" si="10"/>
        <v>3.5053655272727275</v>
      </c>
      <c r="AV14" s="81">
        <f t="shared" si="11"/>
        <v>43.817069090909094</v>
      </c>
      <c r="AW14" s="19">
        <f t="shared" si="12"/>
        <v>140.21462109090911</v>
      </c>
      <c r="AX14" s="81">
        <f t="shared" si="13"/>
        <v>52.580482909090911</v>
      </c>
      <c r="AY14" s="19">
        <f t="shared" si="14"/>
        <v>10.516096581818182</v>
      </c>
      <c r="AZ14" s="19">
        <f t="shared" si="15"/>
        <v>644.98725701818194</v>
      </c>
      <c r="BA14" s="67">
        <f t="shared" si="31"/>
        <v>145.99847421090908</v>
      </c>
      <c r="BB14" s="67">
        <f t="shared" si="32"/>
        <v>48.724580829090911</v>
      </c>
      <c r="BC14" s="67">
        <f t="shared" si="33"/>
        <v>71.684725032727272</v>
      </c>
      <c r="BD14" s="67">
        <f t="shared" si="34"/>
        <v>266.40778007272729</v>
      </c>
      <c r="BE14" s="67">
        <f t="shared" si="35"/>
        <v>2.2784875927272727</v>
      </c>
      <c r="BF14" s="67">
        <f t="shared" si="36"/>
        <v>0.87634138181818189</v>
      </c>
      <c r="BG14" s="67">
        <f t="shared" si="16"/>
        <v>3.1548289745454547</v>
      </c>
      <c r="BH14" s="67">
        <f t="shared" si="37"/>
        <v>13.145120727272728</v>
      </c>
      <c r="BI14" s="67">
        <f t="shared" si="38"/>
        <v>1.0516096581818182</v>
      </c>
      <c r="BJ14" s="67">
        <f t="shared" si="39"/>
        <v>0.52580482909090909</v>
      </c>
      <c r="BK14" s="67">
        <f t="shared" si="40"/>
        <v>6.1343896727272726</v>
      </c>
      <c r="BL14" s="67">
        <f t="shared" si="41"/>
        <v>2.2784875927272727</v>
      </c>
      <c r="BM14" s="67">
        <f t="shared" si="42"/>
        <v>75.365358836363626</v>
      </c>
      <c r="BN14" s="67">
        <f t="shared" si="43"/>
        <v>2.9795606981818179</v>
      </c>
      <c r="BO14" s="67">
        <f t="shared" si="44"/>
        <v>101.48033201454544</v>
      </c>
      <c r="BP14" s="67">
        <f t="shared" si="45"/>
        <v>145.99847421090908</v>
      </c>
      <c r="BQ14" s="67">
        <f t="shared" si="46"/>
        <v>24.362290414545456</v>
      </c>
      <c r="BR14" s="67">
        <f t="shared" si="47"/>
        <v>14.722535214545454</v>
      </c>
      <c r="BS14" s="67">
        <f t="shared" si="48"/>
        <v>5.7838531199999998</v>
      </c>
      <c r="BT14" s="67">
        <f t="shared" si="49"/>
        <v>0</v>
      </c>
      <c r="BU14" s="67">
        <f t="shared" si="50"/>
        <v>70.282578821818177</v>
      </c>
      <c r="BV14" s="67">
        <f t="shared" si="51"/>
        <v>261.14973178181816</v>
      </c>
      <c r="BW14" s="67">
        <f t="shared" si="52"/>
        <v>1277.1799298618184</v>
      </c>
      <c r="BX14" s="67">
        <f t="shared" si="17"/>
        <v>1277.1799298618184</v>
      </c>
      <c r="BY14" s="67">
        <f t="shared" si="18"/>
        <v>4274.6142934981817</v>
      </c>
      <c r="BZ14" s="67">
        <f t="shared" si="53"/>
        <v>230.38</v>
      </c>
      <c r="CA14" s="70">
        <f t="shared" si="19"/>
        <v>2.5</v>
      </c>
      <c r="CB14" s="82">
        <f t="shared" si="20"/>
        <v>11.75</v>
      </c>
      <c r="CC14" s="20">
        <f t="shared" si="21"/>
        <v>2.8328611898017004</v>
      </c>
      <c r="CD14" s="69">
        <f t="shared" si="54"/>
        <v>121.09388933422613</v>
      </c>
      <c r="CE14" s="20">
        <f t="shared" si="22"/>
        <v>8.6118980169971699</v>
      </c>
      <c r="CF14" s="73">
        <f t="shared" si="55"/>
        <v>368.12542357604747</v>
      </c>
      <c r="CG14" s="20">
        <f t="shared" si="23"/>
        <v>1.8696883852691222</v>
      </c>
      <c r="CH14" s="67">
        <f t="shared" si="56"/>
        <v>79.921966960589259</v>
      </c>
      <c r="CI14" s="67">
        <f t="shared" si="57"/>
        <v>162.80000000000001</v>
      </c>
      <c r="CJ14" s="67">
        <f t="shared" si="58"/>
        <v>962.32127987086278</v>
      </c>
      <c r="CK14" s="74">
        <f t="shared" si="59"/>
        <v>5236.9355733690445</v>
      </c>
    </row>
    <row r="15" spans="1:90" ht="15" customHeight="1">
      <c r="A15" s="84" t="str">
        <f>[2]CCT!D22</f>
        <v>Sind - Asseio</v>
      </c>
      <c r="B15" s="76" t="str">
        <f>[2]CCT!C22</f>
        <v>Betim</v>
      </c>
      <c r="C15" s="18"/>
      <c r="D15" s="77"/>
      <c r="E15" s="17">
        <f t="shared" si="0"/>
        <v>0</v>
      </c>
      <c r="F15" s="78"/>
      <c r="G15" s="17"/>
      <c r="H15" s="77">
        <f t="shared" si="1"/>
        <v>0</v>
      </c>
      <c r="I15" s="21">
        <f>[2]CCT!J22</f>
        <v>2</v>
      </c>
      <c r="J15" s="77">
        <f>[2]CCT!I22</f>
        <v>876.66</v>
      </c>
      <c r="K15" s="17">
        <f t="shared" si="2"/>
        <v>1753.32</v>
      </c>
      <c r="L15" s="18"/>
      <c r="M15" s="77"/>
      <c r="N15" s="17">
        <f t="shared" si="3"/>
        <v>0</v>
      </c>
      <c r="O15" s="18"/>
      <c r="P15" s="77"/>
      <c r="Q15" s="80">
        <f t="shared" si="4"/>
        <v>0</v>
      </c>
      <c r="R15" s="66">
        <f t="shared" si="24"/>
        <v>2</v>
      </c>
      <c r="S15" s="67">
        <f t="shared" si="25"/>
        <v>1753.32</v>
      </c>
      <c r="T15" s="19"/>
      <c r="U15" s="19"/>
      <c r="V15" s="19"/>
      <c r="W15" s="19"/>
      <c r="X15" s="19"/>
      <c r="Y15" s="19"/>
      <c r="Z15" s="19"/>
      <c r="AA15" s="68">
        <f t="shared" si="26"/>
        <v>57.381381818181815</v>
      </c>
      <c r="AB15" s="67">
        <f t="shared" si="60"/>
        <v>1810.7013818181817</v>
      </c>
      <c r="AC15" s="67"/>
      <c r="AD15" s="67">
        <f>(VLOOKUP('Resumo Geral limpeza imposto cd'!A15,VATOTAL,6,FALSE)*20-1)*R15</f>
        <v>558</v>
      </c>
      <c r="AE15" s="67">
        <f t="shared" si="5"/>
        <v>142.80080000000001</v>
      </c>
      <c r="AF15" s="67"/>
      <c r="AG15" s="67">
        <f t="shared" si="27"/>
        <v>6.24</v>
      </c>
      <c r="AH15" s="67">
        <f t="shared" si="61"/>
        <v>0</v>
      </c>
      <c r="AI15" s="67">
        <f t="shared" si="6"/>
        <v>16.86</v>
      </c>
      <c r="AJ15" s="67">
        <f t="shared" si="7"/>
        <v>82.06</v>
      </c>
      <c r="AK15" s="67">
        <v>0</v>
      </c>
      <c r="AL15" s="67">
        <f t="shared" si="28"/>
        <v>805.96080000000006</v>
      </c>
      <c r="AM15" s="67">
        <f>C15*'[2]Uniforme Limpeza'!$Z$10+F15*'[2]Uniforme Limpeza'!$Z$11+I15*'[2]Uniforme Limpeza'!$Z$12+L15*'[2]Uniforme Limpeza'!$Z$12+O15*'[2]Uniforme Limpeza'!$Z$12</f>
        <v>79.52</v>
      </c>
      <c r="AN15" s="67">
        <f>I15*'[2]Materiais de Consumo'!$F$33+L15*'[2]Materiais de Consumo'!$F$34+O15*'[2]Materiais de Consumo'!$F$35</f>
        <v>82.58</v>
      </c>
      <c r="AO15" s="67">
        <f>'[2]Equipamentos  TOTAL'!$H$19*'Resumo Geral limpeza imposto cd'!F15+'Resumo Geral limpeza imposto cd'!I15*'[2]Equipamentos  TOTAL'!$I$11+'[2]Equipamentos  TOTAL'!$I$12*'Resumo Geral limpeza imposto cd'!L15+'Resumo Geral limpeza imposto cd'!O15*'[2]Equipamentos  TOTAL'!$I$13</f>
        <v>11.74</v>
      </c>
      <c r="AP15" s="67">
        <f>(I15*'[2]PRODUTOS DE LIMPEZA'!$I$36+L15*'[2]PRODUTOS DE LIMPEZA'!$I$37+O15*'[2]PRODUTOS DE LIMPEZA'!$I$38)</f>
        <v>360.5</v>
      </c>
      <c r="AQ15" s="67">
        <f t="shared" si="29"/>
        <v>534.34</v>
      </c>
      <c r="AR15" s="19">
        <f t="shared" si="30"/>
        <v>362.14027636363636</v>
      </c>
      <c r="AS15" s="19">
        <f t="shared" si="8"/>
        <v>27.160520727272726</v>
      </c>
      <c r="AT15" s="81">
        <f t="shared" si="9"/>
        <v>18.107013818181819</v>
      </c>
      <c r="AU15" s="19">
        <f t="shared" si="10"/>
        <v>3.6214027636363637</v>
      </c>
      <c r="AV15" s="81">
        <f t="shared" si="11"/>
        <v>45.267534545454545</v>
      </c>
      <c r="AW15" s="19">
        <f t="shared" si="12"/>
        <v>144.85611054545456</v>
      </c>
      <c r="AX15" s="81">
        <f t="shared" si="13"/>
        <v>54.321041454545451</v>
      </c>
      <c r="AY15" s="19">
        <f t="shared" si="14"/>
        <v>10.86420829090909</v>
      </c>
      <c r="AZ15" s="19">
        <f t="shared" si="15"/>
        <v>666.33810850909106</v>
      </c>
      <c r="BA15" s="67">
        <f t="shared" si="31"/>
        <v>150.83142510545454</v>
      </c>
      <c r="BB15" s="67">
        <f t="shared" si="32"/>
        <v>50.33749841454545</v>
      </c>
      <c r="BC15" s="67">
        <f t="shared" si="33"/>
        <v>74.057686516363631</v>
      </c>
      <c r="BD15" s="67">
        <f t="shared" si="34"/>
        <v>275.22661003636364</v>
      </c>
      <c r="BE15" s="67">
        <f t="shared" si="35"/>
        <v>2.353911796363636</v>
      </c>
      <c r="BF15" s="67">
        <f t="shared" si="36"/>
        <v>0.90535069090909093</v>
      </c>
      <c r="BG15" s="67">
        <f t="shared" si="16"/>
        <v>3.2592624872727267</v>
      </c>
      <c r="BH15" s="67">
        <f t="shared" si="37"/>
        <v>13.580260363636363</v>
      </c>
      <c r="BI15" s="67">
        <f t="shared" si="38"/>
        <v>1.086420829090909</v>
      </c>
      <c r="BJ15" s="67">
        <f t="shared" si="39"/>
        <v>0.54321041454545449</v>
      </c>
      <c r="BK15" s="67">
        <f t="shared" si="40"/>
        <v>6.3374548363636363</v>
      </c>
      <c r="BL15" s="67">
        <f t="shared" si="41"/>
        <v>2.353911796363636</v>
      </c>
      <c r="BM15" s="67">
        <f t="shared" si="42"/>
        <v>77.860159418181809</v>
      </c>
      <c r="BN15" s="67">
        <f t="shared" si="43"/>
        <v>3.0781923490909087</v>
      </c>
      <c r="BO15" s="67">
        <f t="shared" si="44"/>
        <v>104.83961000727273</v>
      </c>
      <c r="BP15" s="67">
        <f t="shared" si="45"/>
        <v>150.83142510545454</v>
      </c>
      <c r="BQ15" s="67">
        <f t="shared" si="46"/>
        <v>25.168749207272725</v>
      </c>
      <c r="BR15" s="67">
        <f t="shared" si="47"/>
        <v>15.209891607272725</v>
      </c>
      <c r="BS15" s="67">
        <f t="shared" si="48"/>
        <v>5.9753145600000002</v>
      </c>
      <c r="BT15" s="67">
        <f t="shared" si="49"/>
        <v>0</v>
      </c>
      <c r="BU15" s="67">
        <f t="shared" si="50"/>
        <v>72.609125410909087</v>
      </c>
      <c r="BV15" s="67">
        <f t="shared" si="51"/>
        <v>269.79450589090908</v>
      </c>
      <c r="BW15" s="67">
        <f t="shared" si="52"/>
        <v>1319.4580969309093</v>
      </c>
      <c r="BX15" s="67">
        <f t="shared" si="17"/>
        <v>1319.4580969309091</v>
      </c>
      <c r="BY15" s="67">
        <f t="shared" si="18"/>
        <v>4470.4602787490912</v>
      </c>
      <c r="BZ15" s="67">
        <f t="shared" si="53"/>
        <v>230.38</v>
      </c>
      <c r="CA15" s="70">
        <f t="shared" si="19"/>
        <v>2.5</v>
      </c>
      <c r="CB15" s="82">
        <f t="shared" si="20"/>
        <v>11.75</v>
      </c>
      <c r="CC15" s="20">
        <f t="shared" si="21"/>
        <v>2.8328611898017004</v>
      </c>
      <c r="CD15" s="69">
        <f t="shared" si="54"/>
        <v>126.64193424218392</v>
      </c>
      <c r="CE15" s="20">
        <f t="shared" si="22"/>
        <v>8.6118980169971699</v>
      </c>
      <c r="CF15" s="73">
        <f t="shared" si="55"/>
        <v>384.99148009623917</v>
      </c>
      <c r="CG15" s="20">
        <f t="shared" si="23"/>
        <v>1.8696883852691222</v>
      </c>
      <c r="CH15" s="67">
        <f t="shared" si="56"/>
        <v>83.583676599841382</v>
      </c>
      <c r="CI15" s="67">
        <f t="shared" si="57"/>
        <v>162.80000000000001</v>
      </c>
      <c r="CJ15" s="67">
        <f t="shared" si="58"/>
        <v>988.39709093826445</v>
      </c>
      <c r="CK15" s="74">
        <f t="shared" si="59"/>
        <v>5458.8573696873555</v>
      </c>
    </row>
    <row r="16" spans="1:90" ht="15" customHeight="1">
      <c r="A16" s="84" t="str">
        <f>[2]CCT!D23</f>
        <v>Região de São Lourenço</v>
      </c>
      <c r="B16" s="76" t="str">
        <f>[2]CCT!C23</f>
        <v>Boa Esperança</v>
      </c>
      <c r="C16" s="18"/>
      <c r="D16" s="77"/>
      <c r="E16" s="17">
        <f t="shared" si="0"/>
        <v>0</v>
      </c>
      <c r="F16" s="78"/>
      <c r="G16" s="17"/>
      <c r="H16" s="77">
        <f t="shared" si="1"/>
        <v>0</v>
      </c>
      <c r="I16" s="18"/>
      <c r="J16" s="77"/>
      <c r="K16" s="17">
        <f t="shared" si="2"/>
        <v>0</v>
      </c>
      <c r="L16" s="21">
        <f>[2]CCT!L23</f>
        <v>1</v>
      </c>
      <c r="M16" s="77">
        <f>[2]CCT!K23</f>
        <v>424.28</v>
      </c>
      <c r="N16" s="17">
        <f t="shared" si="3"/>
        <v>424.28</v>
      </c>
      <c r="O16" s="18"/>
      <c r="P16" s="77"/>
      <c r="Q16" s="80">
        <f t="shared" si="4"/>
        <v>0</v>
      </c>
      <c r="R16" s="66">
        <f t="shared" si="24"/>
        <v>1</v>
      </c>
      <c r="S16" s="67">
        <f t="shared" si="25"/>
        <v>424.28</v>
      </c>
      <c r="T16" s="19"/>
      <c r="U16" s="19"/>
      <c r="V16" s="19"/>
      <c r="W16" s="19"/>
      <c r="X16" s="19"/>
      <c r="Y16" s="19"/>
      <c r="Z16" s="19"/>
      <c r="AA16" s="68">
        <f t="shared" si="26"/>
        <v>13.885527272727272</v>
      </c>
      <c r="AB16" s="67">
        <f t="shared" si="60"/>
        <v>438.16552727272722</v>
      </c>
      <c r="AC16" s="67"/>
      <c r="AD16" s="67">
        <f>(VLOOKUP('Resumo Geral limpeza imposto cd'!A16,VATOTAL,6,FALSE)*20-1)*R16</f>
        <v>279</v>
      </c>
      <c r="AE16" s="67">
        <f t="shared" si="5"/>
        <v>98.543199999999999</v>
      </c>
      <c r="AF16" s="67"/>
      <c r="AG16" s="67">
        <f t="shared" si="27"/>
        <v>3.12</v>
      </c>
      <c r="AH16" s="67">
        <v>0</v>
      </c>
      <c r="AI16" s="67">
        <f t="shared" si="6"/>
        <v>0</v>
      </c>
      <c r="AJ16" s="67">
        <f t="shared" si="7"/>
        <v>0</v>
      </c>
      <c r="AK16" s="67">
        <v>0</v>
      </c>
      <c r="AL16" s="67">
        <f t="shared" si="28"/>
        <v>380.66320000000002</v>
      </c>
      <c r="AM16" s="67">
        <f>C16*'[2]Uniforme Limpeza'!$Z$10+F16*'[2]Uniforme Limpeza'!$Z$11+I16*'[2]Uniforme Limpeza'!$Z$12+L16*'[2]Uniforme Limpeza'!$Z$12+O16*'[2]Uniforme Limpeza'!$Z$12</f>
        <v>39.76</v>
      </c>
      <c r="AN16" s="67">
        <f>I16*'[2]Materiais de Consumo'!$F$33+L16*'[2]Materiais de Consumo'!$F$34+O16*'[2]Materiais de Consumo'!$F$35</f>
        <v>20.65</v>
      </c>
      <c r="AO16" s="67">
        <f>'[2]Equipamentos  TOTAL'!$H$19*'Resumo Geral limpeza imposto cd'!F16+'Resumo Geral limpeza imposto cd'!I16*'[2]Equipamentos  TOTAL'!$I$11+'[2]Equipamentos  TOTAL'!$I$12*'Resumo Geral limpeza imposto cd'!L16+'Resumo Geral limpeza imposto cd'!O16*'[2]Equipamentos  TOTAL'!$I$13</f>
        <v>2.94</v>
      </c>
      <c r="AP16" s="67">
        <f>(I16*'[2]PRODUTOS DE LIMPEZA'!$I$36+L16*'[2]PRODUTOS DE LIMPEZA'!$I$37+O16*'[2]PRODUTOS DE LIMPEZA'!$I$38)</f>
        <v>90.13</v>
      </c>
      <c r="AQ16" s="67">
        <f t="shared" si="29"/>
        <v>153.47999999999999</v>
      </c>
      <c r="AR16" s="19">
        <f t="shared" si="30"/>
        <v>87.633105454545444</v>
      </c>
      <c r="AS16" s="19">
        <f t="shared" si="8"/>
        <v>6.5724829090909083</v>
      </c>
      <c r="AT16" s="81">
        <f t="shared" si="9"/>
        <v>4.3816552727272722</v>
      </c>
      <c r="AU16" s="19">
        <f t="shared" si="10"/>
        <v>0.87633105454545446</v>
      </c>
      <c r="AV16" s="81">
        <f t="shared" si="11"/>
        <v>10.95413818181818</v>
      </c>
      <c r="AW16" s="19">
        <f t="shared" si="12"/>
        <v>35.053242181818177</v>
      </c>
      <c r="AX16" s="81">
        <f t="shared" si="13"/>
        <v>13.144965818181817</v>
      </c>
      <c r="AY16" s="19">
        <f t="shared" si="14"/>
        <v>2.6289931636363635</v>
      </c>
      <c r="AZ16" s="19">
        <f t="shared" si="15"/>
        <v>161.24491403636361</v>
      </c>
      <c r="BA16" s="67">
        <f t="shared" si="31"/>
        <v>36.499188421818175</v>
      </c>
      <c r="BB16" s="67">
        <f t="shared" si="32"/>
        <v>12.181001658181817</v>
      </c>
      <c r="BC16" s="67">
        <f t="shared" si="33"/>
        <v>17.920970065454544</v>
      </c>
      <c r="BD16" s="67">
        <f t="shared" si="34"/>
        <v>66.601160145454529</v>
      </c>
      <c r="BE16" s="67">
        <f t="shared" si="35"/>
        <v>0.56961518545454537</v>
      </c>
      <c r="BF16" s="67">
        <f t="shared" si="36"/>
        <v>0.21908276363636361</v>
      </c>
      <c r="BG16" s="67">
        <f t="shared" si="16"/>
        <v>0.78869794909090896</v>
      </c>
      <c r="BH16" s="67">
        <f t="shared" si="37"/>
        <v>3.2862414545454541</v>
      </c>
      <c r="BI16" s="67">
        <f t="shared" si="38"/>
        <v>0.26289931636363628</v>
      </c>
      <c r="BJ16" s="67">
        <f t="shared" si="39"/>
        <v>0.13144965818181814</v>
      </c>
      <c r="BK16" s="67">
        <f t="shared" si="40"/>
        <v>1.5335793454545452</v>
      </c>
      <c r="BL16" s="67">
        <f t="shared" si="41"/>
        <v>0.56961518545454537</v>
      </c>
      <c r="BM16" s="67">
        <f t="shared" si="42"/>
        <v>18.841117672727268</v>
      </c>
      <c r="BN16" s="67">
        <f t="shared" si="43"/>
        <v>0.74488139636363626</v>
      </c>
      <c r="BO16" s="67">
        <f t="shared" si="44"/>
        <v>25.369784029090901</v>
      </c>
      <c r="BP16" s="67">
        <f t="shared" si="45"/>
        <v>36.499188421818175</v>
      </c>
      <c r="BQ16" s="67">
        <f t="shared" si="46"/>
        <v>6.0905008290909084</v>
      </c>
      <c r="BR16" s="67">
        <f t="shared" si="47"/>
        <v>3.6805904290909086</v>
      </c>
      <c r="BS16" s="67">
        <f t="shared" si="48"/>
        <v>1.4459462399999998</v>
      </c>
      <c r="BT16" s="67">
        <f t="shared" si="49"/>
        <v>0</v>
      </c>
      <c r="BU16" s="67">
        <f t="shared" si="50"/>
        <v>17.57043764363636</v>
      </c>
      <c r="BV16" s="67">
        <f t="shared" si="51"/>
        <v>65.286663563636353</v>
      </c>
      <c r="BW16" s="67">
        <f t="shared" si="52"/>
        <v>319.2912197236364</v>
      </c>
      <c r="BX16" s="67">
        <f t="shared" si="17"/>
        <v>319.29121972363635</v>
      </c>
      <c r="BY16" s="67">
        <f t="shared" si="18"/>
        <v>1291.5999469963635</v>
      </c>
      <c r="BZ16" s="67">
        <f t="shared" si="53"/>
        <v>115.19</v>
      </c>
      <c r="CA16" s="70">
        <f t="shared" si="19"/>
        <v>4</v>
      </c>
      <c r="CB16" s="82">
        <f t="shared" si="20"/>
        <v>13.25</v>
      </c>
      <c r="CC16" s="20">
        <f t="shared" si="21"/>
        <v>4.6109510086455305</v>
      </c>
      <c r="CD16" s="69">
        <f t="shared" si="54"/>
        <v>59.555040783693968</v>
      </c>
      <c r="CE16" s="20">
        <f t="shared" si="22"/>
        <v>8.7608069164265068</v>
      </c>
      <c r="CF16" s="73">
        <f t="shared" si="55"/>
        <v>113.15457748901852</v>
      </c>
      <c r="CG16" s="20">
        <f t="shared" si="23"/>
        <v>1.9020172910662811</v>
      </c>
      <c r="CH16" s="67">
        <f t="shared" si="56"/>
        <v>24.566454323273756</v>
      </c>
      <c r="CI16" s="67">
        <f t="shared" si="57"/>
        <v>81.400000000000006</v>
      </c>
      <c r="CJ16" s="67">
        <f t="shared" si="58"/>
        <v>393.86607259598622</v>
      </c>
      <c r="CK16" s="74">
        <f t="shared" si="59"/>
        <v>1685.4660195923498</v>
      </c>
    </row>
    <row r="17" spans="1:89" ht="15" customHeight="1">
      <c r="A17" s="84" t="str">
        <f>[2]CCT!D24</f>
        <v>Fethemg RM</v>
      </c>
      <c r="B17" s="76" t="str">
        <f>[2]CCT!C24</f>
        <v>Caeté</v>
      </c>
      <c r="C17" s="18"/>
      <c r="D17" s="77"/>
      <c r="E17" s="17">
        <f t="shared" si="0"/>
        <v>0</v>
      </c>
      <c r="F17" s="78"/>
      <c r="G17" s="17"/>
      <c r="H17" s="77">
        <f t="shared" si="1"/>
        <v>0</v>
      </c>
      <c r="I17" s="18"/>
      <c r="J17" s="77"/>
      <c r="K17" s="17">
        <f t="shared" si="2"/>
        <v>0</v>
      </c>
      <c r="L17" s="21">
        <f>[2]CCT!L24</f>
        <v>1</v>
      </c>
      <c r="M17" s="77">
        <f>[2]CCT!K24</f>
        <v>438.33</v>
      </c>
      <c r="N17" s="17">
        <f t="shared" si="3"/>
        <v>438.33</v>
      </c>
      <c r="O17" s="18"/>
      <c r="P17" s="77"/>
      <c r="Q17" s="80">
        <f t="shared" si="4"/>
        <v>0</v>
      </c>
      <c r="R17" s="66">
        <f t="shared" si="24"/>
        <v>1</v>
      </c>
      <c r="S17" s="67">
        <f t="shared" si="25"/>
        <v>438.33</v>
      </c>
      <c r="T17" s="19"/>
      <c r="U17" s="19"/>
      <c r="V17" s="19"/>
      <c r="W17" s="19"/>
      <c r="X17" s="19"/>
      <c r="Y17" s="19"/>
      <c r="Z17" s="19"/>
      <c r="AA17" s="68">
        <f t="shared" si="26"/>
        <v>14.345345454545454</v>
      </c>
      <c r="AB17" s="67">
        <f t="shared" si="60"/>
        <v>452.67534545454544</v>
      </c>
      <c r="AC17" s="67"/>
      <c r="AD17" s="67">
        <f>(VLOOKUP('Resumo Geral limpeza imposto cd'!A17,VATOTAL,6,FALSE)*20-1)*R17</f>
        <v>279</v>
      </c>
      <c r="AE17" s="67">
        <f t="shared" si="5"/>
        <v>97.700199999999995</v>
      </c>
      <c r="AF17" s="67"/>
      <c r="AG17" s="67">
        <f t="shared" si="27"/>
        <v>3.12</v>
      </c>
      <c r="AH17" s="67">
        <f t="shared" si="61"/>
        <v>0</v>
      </c>
      <c r="AI17" s="67">
        <f t="shared" si="6"/>
        <v>8.43</v>
      </c>
      <c r="AJ17" s="67">
        <f t="shared" si="7"/>
        <v>0</v>
      </c>
      <c r="AK17" s="67">
        <v>0</v>
      </c>
      <c r="AL17" s="67">
        <f t="shared" si="28"/>
        <v>388.25020000000001</v>
      </c>
      <c r="AM17" s="67">
        <f>C17*'[2]Uniforme Limpeza'!$Z$10+F17*'[2]Uniforme Limpeza'!$Z$11+I17*'[2]Uniforme Limpeza'!$Z$12+L17*'[2]Uniforme Limpeza'!$Z$12+O17*'[2]Uniforme Limpeza'!$Z$12</f>
        <v>39.76</v>
      </c>
      <c r="AN17" s="67">
        <f>I17*'[2]Materiais de Consumo'!$F$33+L17*'[2]Materiais de Consumo'!$F$34+O17*'[2]Materiais de Consumo'!$F$35</f>
        <v>20.65</v>
      </c>
      <c r="AO17" s="67">
        <f>'[2]Equipamentos  TOTAL'!$H$19*'Resumo Geral limpeza imposto cd'!F17+'Resumo Geral limpeza imposto cd'!I17*'[2]Equipamentos  TOTAL'!$I$11+'[2]Equipamentos  TOTAL'!$I$12*'Resumo Geral limpeza imposto cd'!L17+'Resumo Geral limpeza imposto cd'!O17*'[2]Equipamentos  TOTAL'!$I$13</f>
        <v>2.94</v>
      </c>
      <c r="AP17" s="67">
        <f>(I17*'[2]PRODUTOS DE LIMPEZA'!$I$36+L17*'[2]PRODUTOS DE LIMPEZA'!$I$37+O17*'[2]PRODUTOS DE LIMPEZA'!$I$38)</f>
        <v>90.13</v>
      </c>
      <c r="AQ17" s="67">
        <f t="shared" si="29"/>
        <v>153.47999999999999</v>
      </c>
      <c r="AR17" s="19">
        <f t="shared" si="30"/>
        <v>90.53506909090909</v>
      </c>
      <c r="AS17" s="19">
        <f t="shared" si="8"/>
        <v>6.7901301818181814</v>
      </c>
      <c r="AT17" s="81">
        <f t="shared" si="9"/>
        <v>4.5267534545454549</v>
      </c>
      <c r="AU17" s="19">
        <f t="shared" si="10"/>
        <v>0.90535069090909093</v>
      </c>
      <c r="AV17" s="81">
        <f t="shared" si="11"/>
        <v>11.316883636363636</v>
      </c>
      <c r="AW17" s="19">
        <f t="shared" si="12"/>
        <v>36.214027636363639</v>
      </c>
      <c r="AX17" s="81">
        <f t="shared" si="13"/>
        <v>13.580260363636363</v>
      </c>
      <c r="AY17" s="19">
        <f t="shared" si="14"/>
        <v>2.7160520727272726</v>
      </c>
      <c r="AZ17" s="19">
        <f t="shared" si="15"/>
        <v>166.58452712727276</v>
      </c>
      <c r="BA17" s="67">
        <f t="shared" si="31"/>
        <v>37.707856276363636</v>
      </c>
      <c r="BB17" s="67">
        <f t="shared" si="32"/>
        <v>12.584374603636363</v>
      </c>
      <c r="BC17" s="67">
        <f t="shared" si="33"/>
        <v>18.514421629090908</v>
      </c>
      <c r="BD17" s="67">
        <f t="shared" si="34"/>
        <v>68.80665250909091</v>
      </c>
      <c r="BE17" s="67">
        <f t="shared" si="35"/>
        <v>0.588477949090909</v>
      </c>
      <c r="BF17" s="67">
        <f t="shared" si="36"/>
        <v>0.22633767272727273</v>
      </c>
      <c r="BG17" s="67">
        <f t="shared" si="16"/>
        <v>0.81481562181818168</v>
      </c>
      <c r="BH17" s="67">
        <f t="shared" si="37"/>
        <v>3.3950650909090907</v>
      </c>
      <c r="BI17" s="67">
        <f t="shared" si="38"/>
        <v>0.27160520727272724</v>
      </c>
      <c r="BJ17" s="67">
        <f t="shared" si="39"/>
        <v>0.13580260363636362</v>
      </c>
      <c r="BK17" s="67">
        <f t="shared" si="40"/>
        <v>1.5843637090909091</v>
      </c>
      <c r="BL17" s="67">
        <f t="shared" si="41"/>
        <v>0.588477949090909</v>
      </c>
      <c r="BM17" s="67">
        <f t="shared" si="42"/>
        <v>19.465039854545452</v>
      </c>
      <c r="BN17" s="67">
        <f t="shared" si="43"/>
        <v>0.76954808727272717</v>
      </c>
      <c r="BO17" s="67">
        <f t="shared" si="44"/>
        <v>26.209902501818181</v>
      </c>
      <c r="BP17" s="67">
        <f t="shared" si="45"/>
        <v>37.707856276363636</v>
      </c>
      <c r="BQ17" s="67">
        <f t="shared" si="46"/>
        <v>6.2921873018181813</v>
      </c>
      <c r="BR17" s="67">
        <f t="shared" si="47"/>
        <v>3.8024729018181813</v>
      </c>
      <c r="BS17" s="67">
        <f t="shared" si="48"/>
        <v>1.49382864</v>
      </c>
      <c r="BT17" s="67">
        <f t="shared" si="49"/>
        <v>0</v>
      </c>
      <c r="BU17" s="67">
        <f t="shared" si="50"/>
        <v>18.152281352727272</v>
      </c>
      <c r="BV17" s="67">
        <f t="shared" si="51"/>
        <v>67.44862647272727</v>
      </c>
      <c r="BW17" s="67">
        <f t="shared" si="52"/>
        <v>329.86452423272732</v>
      </c>
      <c r="BX17" s="67">
        <f t="shared" si="17"/>
        <v>329.86452423272726</v>
      </c>
      <c r="BY17" s="67">
        <f t="shared" si="18"/>
        <v>1324.2700696872726</v>
      </c>
      <c r="BZ17" s="67">
        <f t="shared" si="53"/>
        <v>115.19</v>
      </c>
      <c r="CA17" s="70">
        <f t="shared" si="19"/>
        <v>3</v>
      </c>
      <c r="CB17" s="82">
        <f t="shared" si="20"/>
        <v>12.25</v>
      </c>
      <c r="CC17" s="20">
        <f t="shared" si="21"/>
        <v>3.4188034188034218</v>
      </c>
      <c r="CD17" s="69">
        <f t="shared" si="54"/>
        <v>45.274190416658932</v>
      </c>
      <c r="CE17" s="20">
        <f t="shared" si="22"/>
        <v>8.6609686609686669</v>
      </c>
      <c r="CF17" s="73">
        <f t="shared" si="55"/>
        <v>114.6946157222026</v>
      </c>
      <c r="CG17" s="20">
        <f t="shared" si="23"/>
        <v>1.8803418803418819</v>
      </c>
      <c r="CH17" s="67">
        <f t="shared" si="56"/>
        <v>24.90080472916241</v>
      </c>
      <c r="CI17" s="67">
        <f t="shared" si="57"/>
        <v>81.400000000000006</v>
      </c>
      <c r="CJ17" s="67">
        <f t="shared" si="58"/>
        <v>381.45961086802401</v>
      </c>
      <c r="CK17" s="74">
        <f t="shared" si="59"/>
        <v>1705.7296805552965</v>
      </c>
    </row>
    <row r="18" spans="1:89" ht="15" customHeight="1">
      <c r="A18" s="84" t="str">
        <f>[2]CCT!D25</f>
        <v>Região de São Lourenço</v>
      </c>
      <c r="B18" s="76" t="str">
        <f>[2]CCT!C25</f>
        <v>Campo Belo</v>
      </c>
      <c r="C18" s="18"/>
      <c r="D18" s="77"/>
      <c r="E18" s="17">
        <f t="shared" si="0"/>
        <v>0</v>
      </c>
      <c r="F18" s="78"/>
      <c r="G18" s="17"/>
      <c r="H18" s="77">
        <f t="shared" si="1"/>
        <v>0</v>
      </c>
      <c r="I18" s="21">
        <f>[2]CCT!J25</f>
        <v>1</v>
      </c>
      <c r="J18" s="77">
        <f>[2]CCT!I25</f>
        <v>848.57</v>
      </c>
      <c r="K18" s="17">
        <f t="shared" si="2"/>
        <v>848.57</v>
      </c>
      <c r="L18" s="18"/>
      <c r="M18" s="77"/>
      <c r="N18" s="17">
        <f t="shared" si="3"/>
        <v>0</v>
      </c>
      <c r="O18" s="18"/>
      <c r="P18" s="77"/>
      <c r="Q18" s="80">
        <f t="shared" si="4"/>
        <v>0</v>
      </c>
      <c r="R18" s="66">
        <f t="shared" si="24"/>
        <v>1</v>
      </c>
      <c r="S18" s="67">
        <f t="shared" si="25"/>
        <v>848.57</v>
      </c>
      <c r="T18" s="19"/>
      <c r="U18" s="19"/>
      <c r="V18" s="19"/>
      <c r="W18" s="19"/>
      <c r="X18" s="19"/>
      <c r="Y18" s="19"/>
      <c r="Z18" s="19"/>
      <c r="AA18" s="68">
        <f t="shared" si="26"/>
        <v>27.771381818181816</v>
      </c>
      <c r="AB18" s="67">
        <f t="shared" si="60"/>
        <v>876.34138181818184</v>
      </c>
      <c r="AC18" s="67"/>
      <c r="AD18" s="67">
        <f>(VLOOKUP('Resumo Geral limpeza imposto cd'!A18,VATOTAL,6,FALSE)*20-1)*R18</f>
        <v>279</v>
      </c>
      <c r="AE18" s="67">
        <f t="shared" si="5"/>
        <v>73.085800000000006</v>
      </c>
      <c r="AF18" s="67"/>
      <c r="AG18" s="67">
        <f t="shared" si="27"/>
        <v>3.12</v>
      </c>
      <c r="AH18" s="67">
        <v>0</v>
      </c>
      <c r="AI18" s="67">
        <f t="shared" si="6"/>
        <v>0</v>
      </c>
      <c r="AJ18" s="67">
        <f t="shared" si="7"/>
        <v>0</v>
      </c>
      <c r="AK18" s="67">
        <v>0</v>
      </c>
      <c r="AL18" s="67">
        <f t="shared" si="28"/>
        <v>355.20580000000001</v>
      </c>
      <c r="AM18" s="67">
        <f>C18*'[2]Uniforme Limpeza'!$Z$10+F18*'[2]Uniforme Limpeza'!$Z$11+I18*'[2]Uniforme Limpeza'!$Z$12+L18*'[2]Uniforme Limpeza'!$Z$12+O18*'[2]Uniforme Limpeza'!$Z$12</f>
        <v>39.76</v>
      </c>
      <c r="AN18" s="67">
        <f>I18*'[2]Materiais de Consumo'!$F$33+L18*'[2]Materiais de Consumo'!$F$34+O18*'[2]Materiais de Consumo'!$F$35</f>
        <v>41.29</v>
      </c>
      <c r="AO18" s="67">
        <f>'[2]Equipamentos  TOTAL'!$H$19*'Resumo Geral limpeza imposto cd'!F18+'Resumo Geral limpeza imposto cd'!I18*'[2]Equipamentos  TOTAL'!$I$11+'[2]Equipamentos  TOTAL'!$I$12*'Resumo Geral limpeza imposto cd'!L18+'Resumo Geral limpeza imposto cd'!O18*'[2]Equipamentos  TOTAL'!$I$13</f>
        <v>5.87</v>
      </c>
      <c r="AP18" s="67">
        <f>(I18*'[2]PRODUTOS DE LIMPEZA'!$I$36+L18*'[2]PRODUTOS DE LIMPEZA'!$I$37+O18*'[2]PRODUTOS DE LIMPEZA'!$I$38)</f>
        <v>180.25</v>
      </c>
      <c r="AQ18" s="67">
        <f t="shared" si="29"/>
        <v>267.17</v>
      </c>
      <c r="AR18" s="19">
        <f t="shared" si="30"/>
        <v>175.26827636363637</v>
      </c>
      <c r="AS18" s="19">
        <f t="shared" si="8"/>
        <v>13.145120727272728</v>
      </c>
      <c r="AT18" s="81">
        <f t="shared" si="9"/>
        <v>8.7634138181818191</v>
      </c>
      <c r="AU18" s="19">
        <f t="shared" si="10"/>
        <v>1.7526827636363638</v>
      </c>
      <c r="AV18" s="81">
        <f t="shared" si="11"/>
        <v>21.908534545454547</v>
      </c>
      <c r="AW18" s="19">
        <f t="shared" si="12"/>
        <v>70.107310545454553</v>
      </c>
      <c r="AX18" s="81">
        <f t="shared" si="13"/>
        <v>26.290241454545455</v>
      </c>
      <c r="AY18" s="19">
        <f t="shared" si="14"/>
        <v>5.2580482909090911</v>
      </c>
      <c r="AZ18" s="19">
        <f t="shared" si="15"/>
        <v>322.49362850909097</v>
      </c>
      <c r="BA18" s="67">
        <f t="shared" si="31"/>
        <v>72.99923710545454</v>
      </c>
      <c r="BB18" s="67">
        <f t="shared" si="32"/>
        <v>24.362290414545456</v>
      </c>
      <c r="BC18" s="67">
        <f t="shared" si="33"/>
        <v>35.842362516363636</v>
      </c>
      <c r="BD18" s="67">
        <f t="shared" si="34"/>
        <v>133.20389003636365</v>
      </c>
      <c r="BE18" s="67">
        <f t="shared" si="35"/>
        <v>1.1392437963636364</v>
      </c>
      <c r="BF18" s="67">
        <f t="shared" si="36"/>
        <v>0.43817069090909094</v>
      </c>
      <c r="BG18" s="67">
        <f t="shared" si="16"/>
        <v>1.5774144872727274</v>
      </c>
      <c r="BH18" s="67">
        <f t="shared" si="37"/>
        <v>6.5725603636363639</v>
      </c>
      <c r="BI18" s="67">
        <f t="shared" si="38"/>
        <v>0.52580482909090909</v>
      </c>
      <c r="BJ18" s="67">
        <f t="shared" si="39"/>
        <v>0.26290241454545454</v>
      </c>
      <c r="BK18" s="67">
        <f t="shared" si="40"/>
        <v>3.0671948363636363</v>
      </c>
      <c r="BL18" s="67">
        <f t="shared" si="41"/>
        <v>1.1392437963636364</v>
      </c>
      <c r="BM18" s="67">
        <f t="shared" si="42"/>
        <v>37.682679418181813</v>
      </c>
      <c r="BN18" s="67">
        <f t="shared" si="43"/>
        <v>1.489780349090909</v>
      </c>
      <c r="BO18" s="67">
        <f t="shared" si="44"/>
        <v>50.74016600727272</v>
      </c>
      <c r="BP18" s="67">
        <f t="shared" si="45"/>
        <v>72.99923710545454</v>
      </c>
      <c r="BQ18" s="67">
        <f t="shared" si="46"/>
        <v>12.181145207272728</v>
      </c>
      <c r="BR18" s="67">
        <f t="shared" si="47"/>
        <v>7.361267607272727</v>
      </c>
      <c r="BS18" s="67">
        <f t="shared" si="48"/>
        <v>2.8919265599999999</v>
      </c>
      <c r="BT18" s="67">
        <f t="shared" si="49"/>
        <v>0</v>
      </c>
      <c r="BU18" s="67">
        <f t="shared" si="50"/>
        <v>35.141289410909089</v>
      </c>
      <c r="BV18" s="67">
        <f t="shared" si="51"/>
        <v>130.57486589090908</v>
      </c>
      <c r="BW18" s="67">
        <f t="shared" si="52"/>
        <v>638.58996493090922</v>
      </c>
      <c r="BX18" s="67">
        <f t="shared" si="17"/>
        <v>638.58996493090922</v>
      </c>
      <c r="BY18" s="67">
        <f t="shared" si="18"/>
        <v>2137.3071467490909</v>
      </c>
      <c r="BZ18" s="67">
        <f t="shared" si="53"/>
        <v>115.19</v>
      </c>
      <c r="CA18" s="70">
        <f t="shared" si="19"/>
        <v>3</v>
      </c>
      <c r="CB18" s="82">
        <f t="shared" si="20"/>
        <v>12.25</v>
      </c>
      <c r="CC18" s="20">
        <f t="shared" si="21"/>
        <v>3.4188034188034218</v>
      </c>
      <c r="CD18" s="69">
        <f t="shared" si="54"/>
        <v>73.070329803387779</v>
      </c>
      <c r="CE18" s="20">
        <f t="shared" si="22"/>
        <v>8.6609686609686669</v>
      </c>
      <c r="CF18" s="73">
        <f t="shared" si="55"/>
        <v>185.11150216858235</v>
      </c>
      <c r="CG18" s="20">
        <f t="shared" si="23"/>
        <v>1.8803418803418819</v>
      </c>
      <c r="CH18" s="67">
        <f t="shared" si="56"/>
        <v>40.188681391863277</v>
      </c>
      <c r="CI18" s="67">
        <f t="shared" si="57"/>
        <v>81.400000000000006</v>
      </c>
      <c r="CJ18" s="67">
        <f t="shared" si="58"/>
        <v>494.96051336383334</v>
      </c>
      <c r="CK18" s="74">
        <f t="shared" si="59"/>
        <v>2632.2676601129242</v>
      </c>
    </row>
    <row r="19" spans="1:89" ht="15" customHeight="1">
      <c r="A19" s="84" t="str">
        <f>[2]CCT!D26</f>
        <v>Região de Teófilo Otoni</v>
      </c>
      <c r="B19" s="76" t="str">
        <f>[2]CCT!C26</f>
        <v>Capelinha</v>
      </c>
      <c r="C19" s="18"/>
      <c r="D19" s="77"/>
      <c r="E19" s="17">
        <f t="shared" si="0"/>
        <v>0</v>
      </c>
      <c r="F19" s="78"/>
      <c r="G19" s="17"/>
      <c r="H19" s="77">
        <f t="shared" si="1"/>
        <v>0</v>
      </c>
      <c r="I19" s="18"/>
      <c r="J19" s="77"/>
      <c r="K19" s="17">
        <f t="shared" si="2"/>
        <v>0</v>
      </c>
      <c r="L19" s="18"/>
      <c r="M19" s="77"/>
      <c r="N19" s="17">
        <f t="shared" si="3"/>
        <v>0</v>
      </c>
      <c r="O19" s="21">
        <f>[2]CCT!N26</f>
        <v>1</v>
      </c>
      <c r="P19" s="77">
        <f>[2]CCT!M26</f>
        <v>193.74</v>
      </c>
      <c r="Q19" s="80">
        <f t="shared" si="4"/>
        <v>193.74</v>
      </c>
      <c r="R19" s="66">
        <f t="shared" si="24"/>
        <v>1</v>
      </c>
      <c r="S19" s="67">
        <f t="shared" si="25"/>
        <v>193.74</v>
      </c>
      <c r="T19" s="19"/>
      <c r="U19" s="19"/>
      <c r="V19" s="19"/>
      <c r="W19" s="19"/>
      <c r="X19" s="19"/>
      <c r="Y19" s="19"/>
      <c r="Z19" s="19"/>
      <c r="AA19" s="68">
        <f t="shared" si="26"/>
        <v>6.3405818181818185</v>
      </c>
      <c r="AB19" s="67">
        <f t="shared" si="60"/>
        <v>200.08058181818183</v>
      </c>
      <c r="AC19" s="67"/>
      <c r="AD19" s="67">
        <f>(VLOOKUP('Resumo Geral limpeza imposto cd'!A19,VATOTAL,6,FALSE)*20-1)*R19</f>
        <v>253</v>
      </c>
      <c r="AE19" s="67">
        <f t="shared" si="5"/>
        <v>112.37560000000001</v>
      </c>
      <c r="AF19" s="67"/>
      <c r="AG19" s="67">
        <f t="shared" si="27"/>
        <v>3.12</v>
      </c>
      <c r="AH19" s="67">
        <f t="shared" si="61"/>
        <v>26.1</v>
      </c>
      <c r="AI19" s="67">
        <f t="shared" si="6"/>
        <v>0</v>
      </c>
      <c r="AJ19" s="67">
        <f t="shared" si="7"/>
        <v>0</v>
      </c>
      <c r="AK19" s="67">
        <v>0</v>
      </c>
      <c r="AL19" s="67">
        <f t="shared" si="28"/>
        <v>394.59560000000005</v>
      </c>
      <c r="AM19" s="67">
        <f>C19*'[2]Uniforme Limpeza'!$Z$10+F19*'[2]Uniforme Limpeza'!$Z$11+I19*'[2]Uniforme Limpeza'!$Z$12+L19*'[2]Uniforme Limpeza'!$Z$12+O19*'[2]Uniforme Limpeza'!$Z$12</f>
        <v>39.76</v>
      </c>
      <c r="AN19" s="67">
        <f>I19*'[2]Materiais de Consumo'!$F$33+L19*'[2]Materiais de Consumo'!$F$34+O19*'[2]Materiais de Consumo'!$F$35</f>
        <v>10.32</v>
      </c>
      <c r="AO19" s="67">
        <f>'[2]Equipamentos  TOTAL'!$H$19*'Resumo Geral limpeza imposto cd'!F19+'Resumo Geral limpeza imposto cd'!I19*'[2]Equipamentos  TOTAL'!$I$11+'[2]Equipamentos  TOTAL'!$I$12*'Resumo Geral limpeza imposto cd'!L19+'Resumo Geral limpeza imposto cd'!O19*'[2]Equipamentos  TOTAL'!$I$13</f>
        <v>1.47</v>
      </c>
      <c r="AP19" s="67">
        <f>(I19*'[2]PRODUTOS DE LIMPEZA'!$I$36+L19*'[2]PRODUTOS DE LIMPEZA'!$I$37+O19*'[2]PRODUTOS DE LIMPEZA'!$I$38)</f>
        <v>45.06</v>
      </c>
      <c r="AQ19" s="67">
        <f t="shared" si="29"/>
        <v>96.61</v>
      </c>
      <c r="AR19" s="19">
        <f t="shared" si="30"/>
        <v>40.016116363636371</v>
      </c>
      <c r="AS19" s="19">
        <f t="shared" si="8"/>
        <v>3.0012087272727275</v>
      </c>
      <c r="AT19" s="81">
        <f t="shared" si="9"/>
        <v>2.0008058181818185</v>
      </c>
      <c r="AU19" s="19">
        <f t="shared" si="10"/>
        <v>0.40016116363636367</v>
      </c>
      <c r="AV19" s="81">
        <f t="shared" si="11"/>
        <v>5.0020145454545464</v>
      </c>
      <c r="AW19" s="19">
        <f t="shared" si="12"/>
        <v>16.006446545454548</v>
      </c>
      <c r="AX19" s="81">
        <f t="shared" si="13"/>
        <v>6.0024174545454549</v>
      </c>
      <c r="AY19" s="19">
        <f t="shared" si="14"/>
        <v>1.2004834909090909</v>
      </c>
      <c r="AZ19" s="19">
        <f t="shared" si="15"/>
        <v>73.629654109090922</v>
      </c>
      <c r="BA19" s="67">
        <f t="shared" si="31"/>
        <v>16.666712465454545</v>
      </c>
      <c r="BB19" s="67">
        <f t="shared" si="32"/>
        <v>5.5622401745454546</v>
      </c>
      <c r="BC19" s="67">
        <f t="shared" si="33"/>
        <v>8.1832957963636357</v>
      </c>
      <c r="BD19" s="67">
        <f t="shared" si="34"/>
        <v>30.412248436363633</v>
      </c>
      <c r="BE19" s="67">
        <f t="shared" si="35"/>
        <v>0.26010475636363634</v>
      </c>
      <c r="BF19" s="67">
        <f t="shared" si="36"/>
        <v>0.10004029090909092</v>
      </c>
      <c r="BG19" s="67">
        <f t="shared" si="16"/>
        <v>0.36014504727272723</v>
      </c>
      <c r="BH19" s="67">
        <f t="shared" si="37"/>
        <v>1.5006043636363637</v>
      </c>
      <c r="BI19" s="67">
        <f t="shared" si="38"/>
        <v>0.12004834909090908</v>
      </c>
      <c r="BJ19" s="67">
        <f t="shared" si="39"/>
        <v>6.0024174545454542E-2</v>
      </c>
      <c r="BK19" s="67">
        <f t="shared" si="40"/>
        <v>0.7002820363636364</v>
      </c>
      <c r="BL19" s="67">
        <f t="shared" si="41"/>
        <v>0.26010475636363634</v>
      </c>
      <c r="BM19" s="67">
        <f t="shared" si="42"/>
        <v>8.6034650181818186</v>
      </c>
      <c r="BN19" s="67">
        <f t="shared" si="43"/>
        <v>0.34013698909090906</v>
      </c>
      <c r="BO19" s="67">
        <f t="shared" si="44"/>
        <v>11.584665687272729</v>
      </c>
      <c r="BP19" s="67">
        <f t="shared" si="45"/>
        <v>16.666712465454545</v>
      </c>
      <c r="BQ19" s="67">
        <f t="shared" si="46"/>
        <v>2.7811200872727273</v>
      </c>
      <c r="BR19" s="67">
        <f t="shared" si="47"/>
        <v>1.6806768872727273</v>
      </c>
      <c r="BS19" s="67">
        <f t="shared" si="48"/>
        <v>0.66026592000000006</v>
      </c>
      <c r="BT19" s="67">
        <f t="shared" si="49"/>
        <v>0</v>
      </c>
      <c r="BU19" s="67">
        <f t="shared" si="50"/>
        <v>8.0232313309090912</v>
      </c>
      <c r="BV19" s="67">
        <f t="shared" si="51"/>
        <v>29.81200669090909</v>
      </c>
      <c r="BW19" s="67">
        <f t="shared" si="52"/>
        <v>145.79871997090913</v>
      </c>
      <c r="BX19" s="67">
        <f t="shared" si="17"/>
        <v>145.7987199709091</v>
      </c>
      <c r="BY19" s="67">
        <f t="shared" si="18"/>
        <v>837.08490178909096</v>
      </c>
      <c r="BZ19" s="67">
        <f t="shared" si="53"/>
        <v>115.19</v>
      </c>
      <c r="CA19" s="70">
        <f t="shared" si="19"/>
        <v>3</v>
      </c>
      <c r="CB19" s="82">
        <f t="shared" si="20"/>
        <v>12.25</v>
      </c>
      <c r="CC19" s="20">
        <f t="shared" si="21"/>
        <v>3.4188034188034218</v>
      </c>
      <c r="CD19" s="69">
        <f t="shared" si="54"/>
        <v>28.618287240652709</v>
      </c>
      <c r="CE19" s="20">
        <f t="shared" si="22"/>
        <v>8.6609686609686669</v>
      </c>
      <c r="CF19" s="73">
        <f t="shared" si="55"/>
        <v>72.499661009653508</v>
      </c>
      <c r="CG19" s="20">
        <f t="shared" si="23"/>
        <v>1.8803418803418819</v>
      </c>
      <c r="CH19" s="67">
        <f t="shared" si="56"/>
        <v>15.740057982358987</v>
      </c>
      <c r="CI19" s="67">
        <f t="shared" si="57"/>
        <v>81.400000000000006</v>
      </c>
      <c r="CJ19" s="67">
        <f t="shared" si="58"/>
        <v>313.44800623266519</v>
      </c>
      <c r="CK19" s="74">
        <f t="shared" si="59"/>
        <v>1150.5329080217562</v>
      </c>
    </row>
    <row r="20" spans="1:89" ht="15" customHeight="1">
      <c r="A20" s="84" t="str">
        <f>[2]CCT!D27</f>
        <v>Região de Juiz de Fora</v>
      </c>
      <c r="B20" s="76" t="str">
        <f>[2]CCT!C27</f>
        <v>Carangola</v>
      </c>
      <c r="C20" s="18"/>
      <c r="D20" s="77"/>
      <c r="E20" s="17">
        <f t="shared" si="0"/>
        <v>0</v>
      </c>
      <c r="F20" s="78"/>
      <c r="G20" s="17"/>
      <c r="H20" s="77">
        <f t="shared" si="1"/>
        <v>0</v>
      </c>
      <c r="I20" s="21">
        <f>[2]CCT!J27</f>
        <v>1</v>
      </c>
      <c r="J20" s="77">
        <f>[2]CCT!I27</f>
        <v>848.57</v>
      </c>
      <c r="K20" s="17">
        <f t="shared" si="2"/>
        <v>848.57</v>
      </c>
      <c r="L20" s="18"/>
      <c r="M20" s="77"/>
      <c r="N20" s="17">
        <f t="shared" si="3"/>
        <v>0</v>
      </c>
      <c r="O20" s="18"/>
      <c r="P20" s="77"/>
      <c r="Q20" s="80">
        <f t="shared" si="4"/>
        <v>0</v>
      </c>
      <c r="R20" s="66">
        <f t="shared" si="24"/>
        <v>1</v>
      </c>
      <c r="S20" s="67">
        <f t="shared" si="25"/>
        <v>848.57</v>
      </c>
      <c r="T20" s="19"/>
      <c r="U20" s="19"/>
      <c r="V20" s="19"/>
      <c r="W20" s="19"/>
      <c r="X20" s="19"/>
      <c r="Y20" s="19"/>
      <c r="Z20" s="19"/>
      <c r="AA20" s="68">
        <f t="shared" si="26"/>
        <v>27.771381818181816</v>
      </c>
      <c r="AB20" s="67">
        <f t="shared" si="60"/>
        <v>876.34138181818184</v>
      </c>
      <c r="AC20" s="67"/>
      <c r="AD20" s="67">
        <f>(VLOOKUP('Resumo Geral limpeza imposto cd'!A20,VATOTAL,6,FALSE)*20-1)*R20</f>
        <v>279</v>
      </c>
      <c r="AE20" s="67">
        <f t="shared" si="5"/>
        <v>73.085800000000006</v>
      </c>
      <c r="AF20" s="67"/>
      <c r="AG20" s="67">
        <f t="shared" si="27"/>
        <v>3.12</v>
      </c>
      <c r="AH20" s="67">
        <f t="shared" si="61"/>
        <v>0</v>
      </c>
      <c r="AI20" s="67">
        <f t="shared" si="6"/>
        <v>0</v>
      </c>
      <c r="AJ20" s="67">
        <f t="shared" si="7"/>
        <v>0</v>
      </c>
      <c r="AK20" s="67">
        <v>0</v>
      </c>
      <c r="AL20" s="67">
        <f t="shared" si="28"/>
        <v>355.20580000000001</v>
      </c>
      <c r="AM20" s="67">
        <f>C20*'[2]Uniforme Limpeza'!$Z$10+F20*'[2]Uniforme Limpeza'!$Z$11+I20*'[2]Uniforme Limpeza'!$Z$12+L20*'[2]Uniforme Limpeza'!$Z$12+O20*'[2]Uniforme Limpeza'!$Z$12</f>
        <v>39.76</v>
      </c>
      <c r="AN20" s="67">
        <f>I20*'[2]Materiais de Consumo'!$F$33+L20*'[2]Materiais de Consumo'!$F$34+O20*'[2]Materiais de Consumo'!$F$35</f>
        <v>41.29</v>
      </c>
      <c r="AO20" s="67">
        <f>'[2]Equipamentos  TOTAL'!$H$19*'Resumo Geral limpeza imposto cd'!F20+'Resumo Geral limpeza imposto cd'!I20*'[2]Equipamentos  TOTAL'!$I$11+'[2]Equipamentos  TOTAL'!$I$12*'Resumo Geral limpeza imposto cd'!L20+'Resumo Geral limpeza imposto cd'!O20*'[2]Equipamentos  TOTAL'!$I$13</f>
        <v>5.87</v>
      </c>
      <c r="AP20" s="67">
        <f>(I20*'[2]PRODUTOS DE LIMPEZA'!$I$36+L20*'[2]PRODUTOS DE LIMPEZA'!$I$37+O20*'[2]PRODUTOS DE LIMPEZA'!$I$38)</f>
        <v>180.25</v>
      </c>
      <c r="AQ20" s="67">
        <f t="shared" si="29"/>
        <v>267.17</v>
      </c>
      <c r="AR20" s="19">
        <f t="shared" si="30"/>
        <v>175.26827636363637</v>
      </c>
      <c r="AS20" s="19">
        <f t="shared" si="8"/>
        <v>13.145120727272728</v>
      </c>
      <c r="AT20" s="81">
        <f t="shared" si="9"/>
        <v>8.7634138181818191</v>
      </c>
      <c r="AU20" s="19">
        <f t="shared" si="10"/>
        <v>1.7526827636363638</v>
      </c>
      <c r="AV20" s="81">
        <f t="shared" si="11"/>
        <v>21.908534545454547</v>
      </c>
      <c r="AW20" s="19">
        <f t="shared" si="12"/>
        <v>70.107310545454553</v>
      </c>
      <c r="AX20" s="81">
        <f t="shared" si="13"/>
        <v>26.290241454545455</v>
      </c>
      <c r="AY20" s="19">
        <f t="shared" si="14"/>
        <v>5.2580482909090911</v>
      </c>
      <c r="AZ20" s="19">
        <f t="shared" si="15"/>
        <v>322.49362850909097</v>
      </c>
      <c r="BA20" s="67">
        <f t="shared" si="31"/>
        <v>72.99923710545454</v>
      </c>
      <c r="BB20" s="67">
        <f t="shared" si="32"/>
        <v>24.362290414545456</v>
      </c>
      <c r="BC20" s="67">
        <f t="shared" si="33"/>
        <v>35.842362516363636</v>
      </c>
      <c r="BD20" s="67">
        <f t="shared" si="34"/>
        <v>133.20389003636365</v>
      </c>
      <c r="BE20" s="67">
        <f t="shared" si="35"/>
        <v>1.1392437963636364</v>
      </c>
      <c r="BF20" s="67">
        <f t="shared" si="36"/>
        <v>0.43817069090909094</v>
      </c>
      <c r="BG20" s="67">
        <f t="shared" si="16"/>
        <v>1.5774144872727274</v>
      </c>
      <c r="BH20" s="67">
        <f t="shared" si="37"/>
        <v>6.5725603636363639</v>
      </c>
      <c r="BI20" s="67">
        <f t="shared" si="38"/>
        <v>0.52580482909090909</v>
      </c>
      <c r="BJ20" s="67">
        <f t="shared" si="39"/>
        <v>0.26290241454545454</v>
      </c>
      <c r="BK20" s="67">
        <f t="shared" si="40"/>
        <v>3.0671948363636363</v>
      </c>
      <c r="BL20" s="67">
        <f t="shared" si="41"/>
        <v>1.1392437963636364</v>
      </c>
      <c r="BM20" s="67">
        <f t="shared" si="42"/>
        <v>37.682679418181813</v>
      </c>
      <c r="BN20" s="67">
        <f t="shared" si="43"/>
        <v>1.489780349090909</v>
      </c>
      <c r="BO20" s="67">
        <f t="shared" si="44"/>
        <v>50.74016600727272</v>
      </c>
      <c r="BP20" s="67">
        <f t="shared" si="45"/>
        <v>72.99923710545454</v>
      </c>
      <c r="BQ20" s="67">
        <f t="shared" si="46"/>
        <v>12.181145207272728</v>
      </c>
      <c r="BR20" s="67">
        <f t="shared" si="47"/>
        <v>7.361267607272727</v>
      </c>
      <c r="BS20" s="67">
        <f t="shared" si="48"/>
        <v>2.8919265599999999</v>
      </c>
      <c r="BT20" s="67">
        <f t="shared" si="49"/>
        <v>0</v>
      </c>
      <c r="BU20" s="67">
        <f t="shared" si="50"/>
        <v>35.141289410909089</v>
      </c>
      <c r="BV20" s="67">
        <f t="shared" si="51"/>
        <v>130.57486589090908</v>
      </c>
      <c r="BW20" s="67">
        <f t="shared" si="52"/>
        <v>638.58996493090922</v>
      </c>
      <c r="BX20" s="67">
        <f t="shared" si="17"/>
        <v>638.58996493090922</v>
      </c>
      <c r="BY20" s="67">
        <f t="shared" si="18"/>
        <v>2137.3071467490909</v>
      </c>
      <c r="BZ20" s="67">
        <f t="shared" si="53"/>
        <v>115.19</v>
      </c>
      <c r="CA20" s="70">
        <f t="shared" si="19"/>
        <v>5</v>
      </c>
      <c r="CB20" s="82">
        <f t="shared" si="20"/>
        <v>14.25</v>
      </c>
      <c r="CC20" s="20">
        <f t="shared" si="21"/>
        <v>5.8309037900874632</v>
      </c>
      <c r="CD20" s="69">
        <f t="shared" si="54"/>
        <v>124.62432342560297</v>
      </c>
      <c r="CE20" s="20">
        <f t="shared" si="22"/>
        <v>8.8629737609329435</v>
      </c>
      <c r="CF20" s="73">
        <f t="shared" si="55"/>
        <v>189.42897160691649</v>
      </c>
      <c r="CG20" s="20">
        <f t="shared" si="23"/>
        <v>1.9241982507288626</v>
      </c>
      <c r="CH20" s="67">
        <f t="shared" si="56"/>
        <v>41.126026730448977</v>
      </c>
      <c r="CI20" s="67">
        <f t="shared" si="57"/>
        <v>81.400000000000006</v>
      </c>
      <c r="CJ20" s="67">
        <f t="shared" si="58"/>
        <v>551.76932176296839</v>
      </c>
      <c r="CK20" s="74">
        <f t="shared" si="59"/>
        <v>2689.0764685120594</v>
      </c>
    </row>
    <row r="21" spans="1:89" ht="15" customHeight="1">
      <c r="A21" s="84" t="str">
        <f>[2]CCT!D28</f>
        <v>Seethur</v>
      </c>
      <c r="B21" s="76" t="str">
        <f>[2]CCT!C28</f>
        <v>Caratinga</v>
      </c>
      <c r="C21" s="18"/>
      <c r="D21" s="77"/>
      <c r="E21" s="17">
        <f t="shared" si="0"/>
        <v>0</v>
      </c>
      <c r="F21" s="78"/>
      <c r="G21" s="17"/>
      <c r="H21" s="77">
        <f t="shared" si="1"/>
        <v>0</v>
      </c>
      <c r="I21" s="21">
        <f>[2]CCT!J28</f>
        <v>1</v>
      </c>
      <c r="J21" s="77">
        <f>[2]CCT!I28</f>
        <v>848.57</v>
      </c>
      <c r="K21" s="17">
        <f t="shared" si="2"/>
        <v>848.57</v>
      </c>
      <c r="L21" s="18"/>
      <c r="M21" s="77"/>
      <c r="N21" s="17">
        <f t="shared" si="3"/>
        <v>0</v>
      </c>
      <c r="O21" s="18"/>
      <c r="P21" s="77"/>
      <c r="Q21" s="80">
        <f t="shared" si="4"/>
        <v>0</v>
      </c>
      <c r="R21" s="66">
        <f t="shared" si="24"/>
        <v>1</v>
      </c>
      <c r="S21" s="67">
        <f t="shared" si="25"/>
        <v>848.57</v>
      </c>
      <c r="T21" s="19"/>
      <c r="U21" s="19"/>
      <c r="V21" s="19"/>
      <c r="W21" s="19"/>
      <c r="X21" s="19"/>
      <c r="Y21" s="19"/>
      <c r="Z21" s="19"/>
      <c r="AA21" s="68">
        <f t="shared" si="26"/>
        <v>27.771381818181816</v>
      </c>
      <c r="AB21" s="67">
        <f t="shared" si="60"/>
        <v>876.34138181818184</v>
      </c>
      <c r="AC21" s="67"/>
      <c r="AD21" s="67">
        <f>(VLOOKUP('Resumo Geral limpeza imposto cd'!A21,VATOTAL,6,FALSE)*20-1)*R21</f>
        <v>279</v>
      </c>
      <c r="AE21" s="67">
        <f t="shared" si="5"/>
        <v>73.085800000000006</v>
      </c>
      <c r="AF21" s="67"/>
      <c r="AG21" s="67">
        <f t="shared" si="27"/>
        <v>3.12</v>
      </c>
      <c r="AH21" s="67">
        <f t="shared" si="61"/>
        <v>28.19</v>
      </c>
      <c r="AI21" s="67">
        <f t="shared" si="6"/>
        <v>0</v>
      </c>
      <c r="AJ21" s="67">
        <f t="shared" si="7"/>
        <v>0</v>
      </c>
      <c r="AK21" s="67">
        <v>0</v>
      </c>
      <c r="AL21" s="67">
        <f t="shared" si="28"/>
        <v>383.39580000000001</v>
      </c>
      <c r="AM21" s="67">
        <f>C21*'[2]Uniforme Limpeza'!$Z$10+F21*'[2]Uniforme Limpeza'!$Z$11+I21*'[2]Uniforme Limpeza'!$Z$12+L21*'[2]Uniforme Limpeza'!$Z$12+O21*'[2]Uniforme Limpeza'!$Z$12</f>
        <v>39.76</v>
      </c>
      <c r="AN21" s="67">
        <f>I21*'[2]Materiais de Consumo'!$F$33+L21*'[2]Materiais de Consumo'!$F$34+O21*'[2]Materiais de Consumo'!$F$35</f>
        <v>41.29</v>
      </c>
      <c r="AO21" s="67">
        <f>'[2]Equipamentos  TOTAL'!$H$19*'Resumo Geral limpeza imposto cd'!F21+'Resumo Geral limpeza imposto cd'!I21*'[2]Equipamentos  TOTAL'!$I$11+'[2]Equipamentos  TOTAL'!$I$12*'Resumo Geral limpeza imposto cd'!L21+'Resumo Geral limpeza imposto cd'!O21*'[2]Equipamentos  TOTAL'!$I$13</f>
        <v>5.87</v>
      </c>
      <c r="AP21" s="67">
        <f>(I21*'[2]PRODUTOS DE LIMPEZA'!$I$36+L21*'[2]PRODUTOS DE LIMPEZA'!$I$37+O21*'[2]PRODUTOS DE LIMPEZA'!$I$38)</f>
        <v>180.25</v>
      </c>
      <c r="AQ21" s="67">
        <f t="shared" si="29"/>
        <v>267.17</v>
      </c>
      <c r="AR21" s="19">
        <f t="shared" si="30"/>
        <v>175.26827636363637</v>
      </c>
      <c r="AS21" s="19">
        <f t="shared" si="8"/>
        <v>13.145120727272728</v>
      </c>
      <c r="AT21" s="81">
        <f t="shared" si="9"/>
        <v>8.7634138181818191</v>
      </c>
      <c r="AU21" s="19">
        <f t="shared" si="10"/>
        <v>1.7526827636363638</v>
      </c>
      <c r="AV21" s="81">
        <f t="shared" si="11"/>
        <v>21.908534545454547</v>
      </c>
      <c r="AW21" s="19">
        <f t="shared" si="12"/>
        <v>70.107310545454553</v>
      </c>
      <c r="AX21" s="81">
        <f t="shared" si="13"/>
        <v>26.290241454545455</v>
      </c>
      <c r="AY21" s="19">
        <f t="shared" si="14"/>
        <v>5.2580482909090911</v>
      </c>
      <c r="AZ21" s="19">
        <f t="shared" si="15"/>
        <v>322.49362850909097</v>
      </c>
      <c r="BA21" s="67">
        <f t="shared" si="31"/>
        <v>72.99923710545454</v>
      </c>
      <c r="BB21" s="67">
        <f t="shared" si="32"/>
        <v>24.362290414545456</v>
      </c>
      <c r="BC21" s="67">
        <f t="shared" si="33"/>
        <v>35.842362516363636</v>
      </c>
      <c r="BD21" s="67">
        <f t="shared" si="34"/>
        <v>133.20389003636365</v>
      </c>
      <c r="BE21" s="67">
        <f t="shared" si="35"/>
        <v>1.1392437963636364</v>
      </c>
      <c r="BF21" s="67">
        <f t="shared" si="36"/>
        <v>0.43817069090909094</v>
      </c>
      <c r="BG21" s="67">
        <f t="shared" si="16"/>
        <v>1.5774144872727274</v>
      </c>
      <c r="BH21" s="67">
        <f t="shared" si="37"/>
        <v>6.5725603636363639</v>
      </c>
      <c r="BI21" s="67">
        <f t="shared" si="38"/>
        <v>0.52580482909090909</v>
      </c>
      <c r="BJ21" s="67">
        <f t="shared" si="39"/>
        <v>0.26290241454545454</v>
      </c>
      <c r="BK21" s="67">
        <f t="shared" si="40"/>
        <v>3.0671948363636363</v>
      </c>
      <c r="BL21" s="67">
        <f t="shared" si="41"/>
        <v>1.1392437963636364</v>
      </c>
      <c r="BM21" s="67">
        <f t="shared" si="42"/>
        <v>37.682679418181813</v>
      </c>
      <c r="BN21" s="67">
        <f t="shared" si="43"/>
        <v>1.489780349090909</v>
      </c>
      <c r="BO21" s="67">
        <f t="shared" si="44"/>
        <v>50.74016600727272</v>
      </c>
      <c r="BP21" s="67">
        <f t="shared" si="45"/>
        <v>72.99923710545454</v>
      </c>
      <c r="BQ21" s="67">
        <f t="shared" si="46"/>
        <v>12.181145207272728</v>
      </c>
      <c r="BR21" s="67">
        <f t="shared" si="47"/>
        <v>7.361267607272727</v>
      </c>
      <c r="BS21" s="67">
        <f t="shared" si="48"/>
        <v>2.8919265599999999</v>
      </c>
      <c r="BT21" s="67">
        <f t="shared" si="49"/>
        <v>0</v>
      </c>
      <c r="BU21" s="67">
        <f t="shared" si="50"/>
        <v>35.141289410909089</v>
      </c>
      <c r="BV21" s="67">
        <f t="shared" si="51"/>
        <v>130.57486589090908</v>
      </c>
      <c r="BW21" s="67">
        <f t="shared" si="52"/>
        <v>638.58996493090922</v>
      </c>
      <c r="BX21" s="67">
        <f t="shared" si="17"/>
        <v>638.58996493090922</v>
      </c>
      <c r="BY21" s="67">
        <f t="shared" si="18"/>
        <v>2165.4971467490914</v>
      </c>
      <c r="BZ21" s="67">
        <f t="shared" si="53"/>
        <v>115.19</v>
      </c>
      <c r="CA21" s="70">
        <f t="shared" si="19"/>
        <v>3</v>
      </c>
      <c r="CB21" s="82">
        <f t="shared" si="20"/>
        <v>12.25</v>
      </c>
      <c r="CC21" s="20">
        <f t="shared" si="21"/>
        <v>3.4188034188034218</v>
      </c>
      <c r="CD21" s="69">
        <f t="shared" si="54"/>
        <v>74.03409048714849</v>
      </c>
      <c r="CE21" s="20">
        <f t="shared" si="22"/>
        <v>8.6609686609686669</v>
      </c>
      <c r="CF21" s="73">
        <f t="shared" si="55"/>
        <v>187.55302923410946</v>
      </c>
      <c r="CG21" s="20">
        <f t="shared" si="23"/>
        <v>1.8803418803418819</v>
      </c>
      <c r="CH21" s="67">
        <f t="shared" si="56"/>
        <v>40.718749767931669</v>
      </c>
      <c r="CI21" s="67">
        <f t="shared" si="57"/>
        <v>81.400000000000006</v>
      </c>
      <c r="CJ21" s="67">
        <f t="shared" si="58"/>
        <v>498.89586948918964</v>
      </c>
      <c r="CK21" s="74">
        <f t="shared" si="59"/>
        <v>2664.3930162382812</v>
      </c>
    </row>
    <row r="22" spans="1:89" ht="15" customHeight="1">
      <c r="A22" s="84" t="str">
        <f>[2]CCT!D29</f>
        <v>Alto Paranaiba</v>
      </c>
      <c r="B22" s="76" t="str">
        <f>[2]CCT!C29</f>
        <v>Carmo do Paranaíba</v>
      </c>
      <c r="C22" s="18"/>
      <c r="D22" s="77"/>
      <c r="E22" s="17">
        <f t="shared" si="0"/>
        <v>0</v>
      </c>
      <c r="F22" s="78"/>
      <c r="G22" s="17"/>
      <c r="H22" s="77">
        <f t="shared" si="1"/>
        <v>0</v>
      </c>
      <c r="I22" s="21">
        <f>[2]CCT!J29</f>
        <v>1</v>
      </c>
      <c r="J22" s="77">
        <f>[2]CCT!I29</f>
        <v>848.57</v>
      </c>
      <c r="K22" s="17">
        <f t="shared" si="2"/>
        <v>848.57</v>
      </c>
      <c r="L22" s="18"/>
      <c r="M22" s="77"/>
      <c r="N22" s="17">
        <f t="shared" si="3"/>
        <v>0</v>
      </c>
      <c r="O22" s="18"/>
      <c r="P22" s="77"/>
      <c r="Q22" s="80">
        <f t="shared" si="4"/>
        <v>0</v>
      </c>
      <c r="R22" s="66">
        <f t="shared" si="24"/>
        <v>1</v>
      </c>
      <c r="S22" s="67">
        <f t="shared" si="25"/>
        <v>848.57</v>
      </c>
      <c r="T22" s="19"/>
      <c r="U22" s="19"/>
      <c r="V22" s="19"/>
      <c r="W22" s="19"/>
      <c r="X22" s="19"/>
      <c r="Y22" s="19"/>
      <c r="Z22" s="19"/>
      <c r="AA22" s="68">
        <f t="shared" si="26"/>
        <v>27.771381818181816</v>
      </c>
      <c r="AB22" s="67">
        <f t="shared" si="60"/>
        <v>876.34138181818184</v>
      </c>
      <c r="AC22" s="67"/>
      <c r="AD22" s="67">
        <f>(VLOOKUP('Resumo Geral limpeza imposto cd'!A22,VATOTAL,6,FALSE))*R22</f>
        <v>219.02</v>
      </c>
      <c r="AE22" s="67">
        <f t="shared" si="5"/>
        <v>73.085800000000006</v>
      </c>
      <c r="AF22" s="67"/>
      <c r="AG22" s="67">
        <f t="shared" si="27"/>
        <v>3.12</v>
      </c>
      <c r="AH22" s="67">
        <f t="shared" si="61"/>
        <v>19.440000000000001</v>
      </c>
      <c r="AI22" s="67">
        <f t="shared" si="6"/>
        <v>0</v>
      </c>
      <c r="AJ22" s="67">
        <f t="shared" si="7"/>
        <v>0</v>
      </c>
      <c r="AK22" s="67">
        <v>0</v>
      </c>
      <c r="AL22" s="67">
        <f t="shared" si="28"/>
        <v>314.66580000000005</v>
      </c>
      <c r="AM22" s="67">
        <f>C22*'[2]Uniforme Limpeza'!$Z$10+F22*'[2]Uniforme Limpeza'!$Z$11+I22*'[2]Uniforme Limpeza'!$Z$12+L22*'[2]Uniforme Limpeza'!$Z$12+O22*'[2]Uniforme Limpeza'!$Z$12</f>
        <v>39.76</v>
      </c>
      <c r="AN22" s="67">
        <f>I22*'[2]Materiais de Consumo'!$F$33+L22*'[2]Materiais de Consumo'!$F$34+O22*'[2]Materiais de Consumo'!$F$35</f>
        <v>41.29</v>
      </c>
      <c r="AO22" s="67">
        <f>'[2]Equipamentos  TOTAL'!$H$19*'Resumo Geral limpeza imposto cd'!F22+'Resumo Geral limpeza imposto cd'!I22*'[2]Equipamentos  TOTAL'!$I$11+'[2]Equipamentos  TOTAL'!$I$12*'Resumo Geral limpeza imposto cd'!L22+'Resumo Geral limpeza imposto cd'!O22*'[2]Equipamentos  TOTAL'!$I$13</f>
        <v>5.87</v>
      </c>
      <c r="AP22" s="67">
        <f>(I22*'[2]PRODUTOS DE LIMPEZA'!$I$36+L22*'[2]PRODUTOS DE LIMPEZA'!$I$37+O22*'[2]PRODUTOS DE LIMPEZA'!$I$38)</f>
        <v>180.25</v>
      </c>
      <c r="AQ22" s="67">
        <f t="shared" si="29"/>
        <v>267.17</v>
      </c>
      <c r="AR22" s="19">
        <f t="shared" si="30"/>
        <v>175.26827636363637</v>
      </c>
      <c r="AS22" s="19">
        <f t="shared" si="8"/>
        <v>13.145120727272728</v>
      </c>
      <c r="AT22" s="81">
        <f t="shared" si="9"/>
        <v>8.7634138181818191</v>
      </c>
      <c r="AU22" s="19">
        <f t="shared" si="10"/>
        <v>1.7526827636363638</v>
      </c>
      <c r="AV22" s="81">
        <f t="shared" si="11"/>
        <v>21.908534545454547</v>
      </c>
      <c r="AW22" s="19">
        <f t="shared" si="12"/>
        <v>70.107310545454553</v>
      </c>
      <c r="AX22" s="81">
        <f t="shared" si="13"/>
        <v>26.290241454545455</v>
      </c>
      <c r="AY22" s="19">
        <f t="shared" si="14"/>
        <v>5.2580482909090911</v>
      </c>
      <c r="AZ22" s="19">
        <f t="shared" si="15"/>
        <v>322.49362850909097</v>
      </c>
      <c r="BA22" s="67">
        <f t="shared" si="31"/>
        <v>72.99923710545454</v>
      </c>
      <c r="BB22" s="67">
        <f t="shared" si="32"/>
        <v>24.362290414545456</v>
      </c>
      <c r="BC22" s="67">
        <f t="shared" si="33"/>
        <v>35.842362516363636</v>
      </c>
      <c r="BD22" s="67">
        <f t="shared" si="34"/>
        <v>133.20389003636365</v>
      </c>
      <c r="BE22" s="67">
        <f t="shared" si="35"/>
        <v>1.1392437963636364</v>
      </c>
      <c r="BF22" s="67">
        <f t="shared" si="36"/>
        <v>0.43817069090909094</v>
      </c>
      <c r="BG22" s="67">
        <f t="shared" si="16"/>
        <v>1.5774144872727274</v>
      </c>
      <c r="BH22" s="67">
        <f t="shared" si="37"/>
        <v>6.5725603636363639</v>
      </c>
      <c r="BI22" s="67">
        <f t="shared" si="38"/>
        <v>0.52580482909090909</v>
      </c>
      <c r="BJ22" s="67">
        <f t="shared" si="39"/>
        <v>0.26290241454545454</v>
      </c>
      <c r="BK22" s="67">
        <f t="shared" si="40"/>
        <v>3.0671948363636363</v>
      </c>
      <c r="BL22" s="67">
        <f t="shared" si="41"/>
        <v>1.1392437963636364</v>
      </c>
      <c r="BM22" s="67">
        <f t="shared" si="42"/>
        <v>37.682679418181813</v>
      </c>
      <c r="BN22" s="67">
        <f t="shared" si="43"/>
        <v>1.489780349090909</v>
      </c>
      <c r="BO22" s="67">
        <f t="shared" si="44"/>
        <v>50.74016600727272</v>
      </c>
      <c r="BP22" s="67">
        <f t="shared" si="45"/>
        <v>72.99923710545454</v>
      </c>
      <c r="BQ22" s="67">
        <f t="shared" si="46"/>
        <v>12.181145207272728</v>
      </c>
      <c r="BR22" s="67">
        <f t="shared" si="47"/>
        <v>7.361267607272727</v>
      </c>
      <c r="BS22" s="67">
        <f t="shared" si="48"/>
        <v>2.8919265599999999</v>
      </c>
      <c r="BT22" s="67">
        <f t="shared" si="49"/>
        <v>0</v>
      </c>
      <c r="BU22" s="67">
        <f t="shared" si="50"/>
        <v>35.141289410909089</v>
      </c>
      <c r="BV22" s="67">
        <f t="shared" si="51"/>
        <v>130.57486589090908</v>
      </c>
      <c r="BW22" s="67">
        <f t="shared" si="52"/>
        <v>638.58996493090922</v>
      </c>
      <c r="BX22" s="67">
        <f t="shared" si="17"/>
        <v>638.58996493090922</v>
      </c>
      <c r="BY22" s="67">
        <f t="shared" si="18"/>
        <v>2096.7671467490909</v>
      </c>
      <c r="BZ22" s="67">
        <f t="shared" si="53"/>
        <v>115.19</v>
      </c>
      <c r="CA22" s="70">
        <f t="shared" si="19"/>
        <v>3</v>
      </c>
      <c r="CB22" s="82">
        <f t="shared" si="20"/>
        <v>12.25</v>
      </c>
      <c r="CC22" s="20">
        <f t="shared" si="21"/>
        <v>3.4188034188034218</v>
      </c>
      <c r="CD22" s="69">
        <f t="shared" si="54"/>
        <v>71.684346897404879</v>
      </c>
      <c r="CE22" s="20">
        <f t="shared" si="22"/>
        <v>8.6609686609686669</v>
      </c>
      <c r="CF22" s="73">
        <f t="shared" si="55"/>
        <v>181.60034547342565</v>
      </c>
      <c r="CG22" s="20">
        <f t="shared" si="23"/>
        <v>1.8803418803418819</v>
      </c>
      <c r="CH22" s="67">
        <f t="shared" si="56"/>
        <v>39.426390793572679</v>
      </c>
      <c r="CI22" s="67">
        <f t="shared" si="57"/>
        <v>81.400000000000006</v>
      </c>
      <c r="CJ22" s="67">
        <f t="shared" si="58"/>
        <v>489.30108316440328</v>
      </c>
      <c r="CK22" s="74">
        <f t="shared" si="59"/>
        <v>2586.0682299134942</v>
      </c>
    </row>
    <row r="23" spans="1:89" ht="15" customHeight="1">
      <c r="A23" s="84" t="str">
        <f>[2]CCT!D30</f>
        <v>Fethemg Interior</v>
      </c>
      <c r="B23" s="76" t="str">
        <f>[2]CCT!C30</f>
        <v>Carmópolis de Minas</v>
      </c>
      <c r="C23" s="18"/>
      <c r="D23" s="77"/>
      <c r="E23" s="17">
        <f t="shared" si="0"/>
        <v>0</v>
      </c>
      <c r="F23" s="78"/>
      <c r="G23" s="17"/>
      <c r="H23" s="77">
        <f t="shared" si="1"/>
        <v>0</v>
      </c>
      <c r="I23" s="18"/>
      <c r="J23" s="77"/>
      <c r="K23" s="17">
        <f t="shared" si="2"/>
        <v>0</v>
      </c>
      <c r="L23" s="18"/>
      <c r="M23" s="77"/>
      <c r="N23" s="17">
        <f t="shared" si="3"/>
        <v>0</v>
      </c>
      <c r="O23" s="21">
        <f>[2]CCT!N30</f>
        <v>1</v>
      </c>
      <c r="P23" s="77">
        <f>[2]CCT!M30</f>
        <v>212.14</v>
      </c>
      <c r="Q23" s="80">
        <f t="shared" si="4"/>
        <v>212.14</v>
      </c>
      <c r="R23" s="66">
        <f t="shared" si="24"/>
        <v>1</v>
      </c>
      <c r="S23" s="67">
        <f t="shared" si="25"/>
        <v>212.14</v>
      </c>
      <c r="T23" s="19"/>
      <c r="U23" s="19"/>
      <c r="V23" s="19"/>
      <c r="W23" s="19"/>
      <c r="X23" s="19"/>
      <c r="Y23" s="19"/>
      <c r="Z23" s="19"/>
      <c r="AA23" s="68">
        <f t="shared" si="26"/>
        <v>6.9427636363636358</v>
      </c>
      <c r="AB23" s="67">
        <f t="shared" si="60"/>
        <v>219.08276363636361</v>
      </c>
      <c r="AC23" s="67"/>
      <c r="AD23" s="67">
        <f>(VLOOKUP('Resumo Geral limpeza imposto cd'!A23,VATOTAL,6,FALSE)*20-1)*R23</f>
        <v>279</v>
      </c>
      <c r="AE23" s="67">
        <f t="shared" si="5"/>
        <v>111.27160000000001</v>
      </c>
      <c r="AF23" s="67"/>
      <c r="AG23" s="67">
        <f t="shared" si="27"/>
        <v>3.12</v>
      </c>
      <c r="AH23" s="67">
        <f t="shared" si="61"/>
        <v>0</v>
      </c>
      <c r="AI23" s="67">
        <f t="shared" si="6"/>
        <v>8.43</v>
      </c>
      <c r="AJ23" s="67">
        <f t="shared" si="7"/>
        <v>0</v>
      </c>
      <c r="AK23" s="67">
        <v>0</v>
      </c>
      <c r="AL23" s="67">
        <f t="shared" si="28"/>
        <v>401.82160000000005</v>
      </c>
      <c r="AM23" s="67">
        <f>C23*'[2]Uniforme Limpeza'!$Z$10+F23*'[2]Uniforme Limpeza'!$Z$11+I23*'[2]Uniforme Limpeza'!$Z$12+L23*'[2]Uniforme Limpeza'!$Z$12+O23*'[2]Uniforme Limpeza'!$Z$12</f>
        <v>39.76</v>
      </c>
      <c r="AN23" s="67">
        <f>I23*'[2]Materiais de Consumo'!$F$33+L23*'[2]Materiais de Consumo'!$F$34+O23*'[2]Materiais de Consumo'!$F$35</f>
        <v>10.32</v>
      </c>
      <c r="AO23" s="67">
        <f>'[2]Equipamentos  TOTAL'!$H$19*'Resumo Geral limpeza imposto cd'!F23+'Resumo Geral limpeza imposto cd'!I23*'[2]Equipamentos  TOTAL'!$I$11+'[2]Equipamentos  TOTAL'!$I$12*'Resumo Geral limpeza imposto cd'!L23+'Resumo Geral limpeza imposto cd'!O23*'[2]Equipamentos  TOTAL'!$I$13</f>
        <v>1.47</v>
      </c>
      <c r="AP23" s="67">
        <f>(I23*'[2]PRODUTOS DE LIMPEZA'!$I$36+L23*'[2]PRODUTOS DE LIMPEZA'!$I$37+O23*'[2]PRODUTOS DE LIMPEZA'!$I$38)</f>
        <v>45.06</v>
      </c>
      <c r="AQ23" s="67">
        <f t="shared" si="29"/>
        <v>96.61</v>
      </c>
      <c r="AR23" s="19">
        <f t="shared" si="30"/>
        <v>43.816552727272722</v>
      </c>
      <c r="AS23" s="19">
        <f t="shared" si="8"/>
        <v>3.2862414545454541</v>
      </c>
      <c r="AT23" s="81">
        <f t="shared" si="9"/>
        <v>2.1908276363636361</v>
      </c>
      <c r="AU23" s="19">
        <f t="shared" si="10"/>
        <v>0.43816552727272723</v>
      </c>
      <c r="AV23" s="81">
        <f t="shared" si="11"/>
        <v>5.4770690909090902</v>
      </c>
      <c r="AW23" s="19">
        <f t="shared" si="12"/>
        <v>17.526621090909089</v>
      </c>
      <c r="AX23" s="81">
        <f t="shared" si="13"/>
        <v>6.5724829090909083</v>
      </c>
      <c r="AY23" s="19">
        <f t="shared" si="14"/>
        <v>1.3144965818181817</v>
      </c>
      <c r="AZ23" s="19">
        <f t="shared" si="15"/>
        <v>80.622457018181805</v>
      </c>
      <c r="BA23" s="67">
        <f t="shared" si="31"/>
        <v>18.249594210909088</v>
      </c>
      <c r="BB23" s="67">
        <f t="shared" si="32"/>
        <v>6.0905008290909084</v>
      </c>
      <c r="BC23" s="67">
        <f t="shared" si="33"/>
        <v>8.9604850327272718</v>
      </c>
      <c r="BD23" s="67">
        <f t="shared" si="34"/>
        <v>33.300580072727264</v>
      </c>
      <c r="BE23" s="67">
        <f t="shared" si="35"/>
        <v>0.28480759272727268</v>
      </c>
      <c r="BF23" s="67">
        <f t="shared" si="36"/>
        <v>0.10954138181818181</v>
      </c>
      <c r="BG23" s="67">
        <f t="shared" si="16"/>
        <v>0.39434897454545448</v>
      </c>
      <c r="BH23" s="67">
        <f t="shared" si="37"/>
        <v>1.6431207272727271</v>
      </c>
      <c r="BI23" s="67">
        <f t="shared" si="38"/>
        <v>0.13144965818181814</v>
      </c>
      <c r="BJ23" s="67">
        <f t="shared" si="39"/>
        <v>6.572482909090907E-2</v>
      </c>
      <c r="BK23" s="67">
        <f t="shared" si="40"/>
        <v>0.76678967272727261</v>
      </c>
      <c r="BL23" s="67">
        <f t="shared" si="41"/>
        <v>0.28480759272727268</v>
      </c>
      <c r="BM23" s="67">
        <f t="shared" si="42"/>
        <v>9.4205588363636341</v>
      </c>
      <c r="BN23" s="67">
        <f t="shared" si="43"/>
        <v>0.37244069818181813</v>
      </c>
      <c r="BO23" s="67">
        <f t="shared" si="44"/>
        <v>12.684892014545451</v>
      </c>
      <c r="BP23" s="67">
        <f t="shared" si="45"/>
        <v>18.249594210909088</v>
      </c>
      <c r="BQ23" s="67">
        <f t="shared" si="46"/>
        <v>3.0452504145454542</v>
      </c>
      <c r="BR23" s="67">
        <f t="shared" si="47"/>
        <v>1.8402952145454543</v>
      </c>
      <c r="BS23" s="67">
        <f t="shared" si="48"/>
        <v>0.72297311999999991</v>
      </c>
      <c r="BT23" s="67">
        <f t="shared" si="49"/>
        <v>0</v>
      </c>
      <c r="BU23" s="67">
        <f t="shared" si="50"/>
        <v>8.7852188218181801</v>
      </c>
      <c r="BV23" s="67">
        <f t="shared" si="51"/>
        <v>32.643331781818176</v>
      </c>
      <c r="BW23" s="67">
        <f t="shared" si="52"/>
        <v>159.6456098618182</v>
      </c>
      <c r="BX23" s="67">
        <f t="shared" si="17"/>
        <v>159.64560986181817</v>
      </c>
      <c r="BY23" s="67">
        <f t="shared" si="18"/>
        <v>877.1599734981819</v>
      </c>
      <c r="BZ23" s="67">
        <f t="shared" si="53"/>
        <v>115.19</v>
      </c>
      <c r="CA23" s="70">
        <f t="shared" si="19"/>
        <v>5</v>
      </c>
      <c r="CB23" s="82">
        <f t="shared" si="20"/>
        <v>14.25</v>
      </c>
      <c r="CC23" s="20">
        <f t="shared" si="21"/>
        <v>5.8309037900874632</v>
      </c>
      <c r="CD23" s="69">
        <f t="shared" si="54"/>
        <v>51.146354139835672</v>
      </c>
      <c r="CE23" s="20">
        <f t="shared" si="22"/>
        <v>8.8629737609329435</v>
      </c>
      <c r="CF23" s="73">
        <f t="shared" si="55"/>
        <v>77.742458292550225</v>
      </c>
      <c r="CG23" s="20">
        <f t="shared" si="23"/>
        <v>1.9241982507288626</v>
      </c>
      <c r="CH23" s="67">
        <f t="shared" si="56"/>
        <v>16.878296866145771</v>
      </c>
      <c r="CI23" s="67">
        <f t="shared" si="57"/>
        <v>81.400000000000006</v>
      </c>
      <c r="CJ23" s="67">
        <f t="shared" si="58"/>
        <v>342.35710929853167</v>
      </c>
      <c r="CK23" s="74">
        <f t="shared" si="59"/>
        <v>1219.5170827967136</v>
      </c>
    </row>
    <row r="24" spans="1:89" ht="15" customHeight="1">
      <c r="A24" s="84" t="str">
        <f>[2]CCT!D31</f>
        <v>Fethemg Interior</v>
      </c>
      <c r="B24" s="76" t="str">
        <f>[2]CCT!C31</f>
        <v>Cássia</v>
      </c>
      <c r="C24" s="18"/>
      <c r="D24" s="77"/>
      <c r="E24" s="17">
        <f t="shared" si="0"/>
        <v>0</v>
      </c>
      <c r="F24" s="78"/>
      <c r="G24" s="17"/>
      <c r="H24" s="77">
        <f t="shared" si="1"/>
        <v>0</v>
      </c>
      <c r="I24" s="21">
        <f>[2]CCT!J31</f>
        <v>1</v>
      </c>
      <c r="J24" s="77">
        <f>[2]CCT!I31</f>
        <v>848.57</v>
      </c>
      <c r="K24" s="17">
        <f t="shared" si="2"/>
        <v>848.57</v>
      </c>
      <c r="L24" s="21"/>
      <c r="M24" s="77"/>
      <c r="N24" s="17">
        <f t="shared" si="3"/>
        <v>0</v>
      </c>
      <c r="O24" s="18"/>
      <c r="P24" s="77"/>
      <c r="Q24" s="80">
        <f t="shared" si="4"/>
        <v>0</v>
      </c>
      <c r="R24" s="66">
        <f t="shared" si="24"/>
        <v>1</v>
      </c>
      <c r="S24" s="67">
        <f t="shared" si="25"/>
        <v>848.57</v>
      </c>
      <c r="T24" s="19"/>
      <c r="U24" s="19"/>
      <c r="V24" s="19"/>
      <c r="W24" s="19"/>
      <c r="X24" s="19"/>
      <c r="Y24" s="19"/>
      <c r="Z24" s="19"/>
      <c r="AA24" s="68">
        <f t="shared" si="26"/>
        <v>27.771381818181816</v>
      </c>
      <c r="AB24" s="67">
        <f t="shared" si="60"/>
        <v>876.34138181818184</v>
      </c>
      <c r="AC24" s="67"/>
      <c r="AD24" s="67">
        <f>(VLOOKUP('Resumo Geral limpeza imposto cd'!A24,VATOTAL,6,FALSE)*20-1)*R24</f>
        <v>279</v>
      </c>
      <c r="AE24" s="67">
        <f t="shared" si="5"/>
        <v>73.085800000000006</v>
      </c>
      <c r="AF24" s="67"/>
      <c r="AG24" s="67">
        <f t="shared" si="27"/>
        <v>3.12</v>
      </c>
      <c r="AH24" s="67">
        <f t="shared" si="61"/>
        <v>0</v>
      </c>
      <c r="AI24" s="67">
        <f t="shared" si="6"/>
        <v>8.43</v>
      </c>
      <c r="AJ24" s="67">
        <f t="shared" si="7"/>
        <v>0</v>
      </c>
      <c r="AK24" s="67">
        <v>0</v>
      </c>
      <c r="AL24" s="67">
        <f t="shared" si="28"/>
        <v>363.63580000000002</v>
      </c>
      <c r="AM24" s="67">
        <f>C24*'[2]Uniforme Limpeza'!$Z$10+F24*'[2]Uniforme Limpeza'!$Z$11+I24*'[2]Uniforme Limpeza'!$Z$12+L24*'[2]Uniforme Limpeza'!$Z$12+O24*'[2]Uniforme Limpeza'!$Z$12</f>
        <v>39.76</v>
      </c>
      <c r="AN24" s="67">
        <f>I24*'[2]Materiais de Consumo'!$F$33+L24*'[2]Materiais de Consumo'!$F$34+O24*'[2]Materiais de Consumo'!$F$35</f>
        <v>41.29</v>
      </c>
      <c r="AO24" s="67">
        <f>'[2]Equipamentos  TOTAL'!$H$19*'Resumo Geral limpeza imposto cd'!F24+'Resumo Geral limpeza imposto cd'!I24*'[2]Equipamentos  TOTAL'!$I$11+'[2]Equipamentos  TOTAL'!$I$12*'Resumo Geral limpeza imposto cd'!L24+'Resumo Geral limpeza imposto cd'!O24*'[2]Equipamentos  TOTAL'!$I$13</f>
        <v>5.87</v>
      </c>
      <c r="AP24" s="67">
        <f>(I24*'[2]PRODUTOS DE LIMPEZA'!$I$36+L24*'[2]PRODUTOS DE LIMPEZA'!$I$37+O24*'[2]PRODUTOS DE LIMPEZA'!$I$38)</f>
        <v>180.25</v>
      </c>
      <c r="AQ24" s="67">
        <f t="shared" si="29"/>
        <v>267.17</v>
      </c>
      <c r="AR24" s="19">
        <f t="shared" si="30"/>
        <v>175.26827636363637</v>
      </c>
      <c r="AS24" s="19">
        <f t="shared" si="8"/>
        <v>13.145120727272728</v>
      </c>
      <c r="AT24" s="81">
        <f t="shared" si="9"/>
        <v>8.7634138181818191</v>
      </c>
      <c r="AU24" s="19">
        <f t="shared" si="10"/>
        <v>1.7526827636363638</v>
      </c>
      <c r="AV24" s="81">
        <f t="shared" si="11"/>
        <v>21.908534545454547</v>
      </c>
      <c r="AW24" s="19">
        <f t="shared" si="12"/>
        <v>70.107310545454553</v>
      </c>
      <c r="AX24" s="81">
        <f t="shared" si="13"/>
        <v>26.290241454545455</v>
      </c>
      <c r="AY24" s="19">
        <f t="shared" si="14"/>
        <v>5.2580482909090911</v>
      </c>
      <c r="AZ24" s="19">
        <f t="shared" si="15"/>
        <v>322.49362850909097</v>
      </c>
      <c r="BA24" s="67">
        <f t="shared" si="31"/>
        <v>72.99923710545454</v>
      </c>
      <c r="BB24" s="67">
        <f t="shared" si="32"/>
        <v>24.362290414545456</v>
      </c>
      <c r="BC24" s="67">
        <f t="shared" si="33"/>
        <v>35.842362516363636</v>
      </c>
      <c r="BD24" s="67">
        <f t="shared" si="34"/>
        <v>133.20389003636365</v>
      </c>
      <c r="BE24" s="67">
        <f t="shared" si="35"/>
        <v>1.1392437963636364</v>
      </c>
      <c r="BF24" s="67">
        <f t="shared" si="36"/>
        <v>0.43817069090909094</v>
      </c>
      <c r="BG24" s="67">
        <f t="shared" si="16"/>
        <v>1.5774144872727274</v>
      </c>
      <c r="BH24" s="67">
        <f t="shared" si="37"/>
        <v>6.5725603636363639</v>
      </c>
      <c r="BI24" s="67">
        <f t="shared" si="38"/>
        <v>0.52580482909090909</v>
      </c>
      <c r="BJ24" s="67">
        <f t="shared" si="39"/>
        <v>0.26290241454545454</v>
      </c>
      <c r="BK24" s="67">
        <f t="shared" si="40"/>
        <v>3.0671948363636363</v>
      </c>
      <c r="BL24" s="67">
        <f t="shared" si="41"/>
        <v>1.1392437963636364</v>
      </c>
      <c r="BM24" s="67">
        <f t="shared" si="42"/>
        <v>37.682679418181813</v>
      </c>
      <c r="BN24" s="67">
        <f t="shared" si="43"/>
        <v>1.489780349090909</v>
      </c>
      <c r="BO24" s="67">
        <f t="shared" si="44"/>
        <v>50.74016600727272</v>
      </c>
      <c r="BP24" s="67">
        <f t="shared" si="45"/>
        <v>72.99923710545454</v>
      </c>
      <c r="BQ24" s="67">
        <f t="shared" si="46"/>
        <v>12.181145207272728</v>
      </c>
      <c r="BR24" s="67">
        <f t="shared" si="47"/>
        <v>7.361267607272727</v>
      </c>
      <c r="BS24" s="67">
        <f t="shared" si="48"/>
        <v>2.8919265599999999</v>
      </c>
      <c r="BT24" s="67">
        <f t="shared" si="49"/>
        <v>0</v>
      </c>
      <c r="BU24" s="67">
        <f t="shared" si="50"/>
        <v>35.141289410909089</v>
      </c>
      <c r="BV24" s="67">
        <f t="shared" si="51"/>
        <v>130.57486589090908</v>
      </c>
      <c r="BW24" s="67">
        <f t="shared" si="52"/>
        <v>638.58996493090922</v>
      </c>
      <c r="BX24" s="67">
        <f t="shared" si="17"/>
        <v>638.58996493090922</v>
      </c>
      <c r="BY24" s="67">
        <f t="shared" si="18"/>
        <v>2145.7371467490912</v>
      </c>
      <c r="BZ24" s="67">
        <f t="shared" si="53"/>
        <v>115.19</v>
      </c>
      <c r="CA24" s="70">
        <f t="shared" si="19"/>
        <v>3</v>
      </c>
      <c r="CB24" s="82">
        <f t="shared" si="20"/>
        <v>12.25</v>
      </c>
      <c r="CC24" s="20">
        <f t="shared" si="21"/>
        <v>3.4188034188034218</v>
      </c>
      <c r="CD24" s="69">
        <f t="shared" si="54"/>
        <v>73.358534931592928</v>
      </c>
      <c r="CE24" s="20">
        <f t="shared" si="22"/>
        <v>8.6609686609686669</v>
      </c>
      <c r="CF24" s="73">
        <f t="shared" si="55"/>
        <v>185.84162182670204</v>
      </c>
      <c r="CG24" s="20">
        <f t="shared" si="23"/>
        <v>1.8803418803418819</v>
      </c>
      <c r="CH24" s="67">
        <f t="shared" si="56"/>
        <v>40.34719421237611</v>
      </c>
      <c r="CI24" s="67">
        <f t="shared" si="57"/>
        <v>81.400000000000006</v>
      </c>
      <c r="CJ24" s="67">
        <f t="shared" si="58"/>
        <v>496.13735097067115</v>
      </c>
      <c r="CK24" s="74">
        <f t="shared" si="59"/>
        <v>2641.8744977197621</v>
      </c>
    </row>
    <row r="25" spans="1:89" ht="15" customHeight="1">
      <c r="A25" s="84" t="str">
        <f>[2]CCT!D32</f>
        <v>Fethemg Interior</v>
      </c>
      <c r="B25" s="76" t="str">
        <f>[2]CCT!C32</f>
        <v>Cláudio</v>
      </c>
      <c r="C25" s="18"/>
      <c r="D25" s="77"/>
      <c r="E25" s="17">
        <f t="shared" si="0"/>
        <v>0</v>
      </c>
      <c r="F25" s="78"/>
      <c r="G25" s="17"/>
      <c r="H25" s="77">
        <f t="shared" si="1"/>
        <v>0</v>
      </c>
      <c r="I25" s="18"/>
      <c r="J25" s="77"/>
      <c r="K25" s="17">
        <f t="shared" si="2"/>
        <v>0</v>
      </c>
      <c r="L25" s="18"/>
      <c r="M25" s="77"/>
      <c r="N25" s="17">
        <f t="shared" si="3"/>
        <v>0</v>
      </c>
      <c r="O25" s="21">
        <f>[2]CCT!N32</f>
        <v>1</v>
      </c>
      <c r="P25" s="77">
        <f>[2]CCT!M32</f>
        <v>212.14</v>
      </c>
      <c r="Q25" s="80">
        <f t="shared" si="4"/>
        <v>212.14</v>
      </c>
      <c r="R25" s="66">
        <f t="shared" si="24"/>
        <v>1</v>
      </c>
      <c r="S25" s="67">
        <f t="shared" si="25"/>
        <v>212.14</v>
      </c>
      <c r="T25" s="19"/>
      <c r="U25" s="19"/>
      <c r="V25" s="19"/>
      <c r="W25" s="19"/>
      <c r="X25" s="19"/>
      <c r="Y25" s="19"/>
      <c r="Z25" s="19"/>
      <c r="AA25" s="68">
        <f t="shared" si="26"/>
        <v>6.9427636363636358</v>
      </c>
      <c r="AB25" s="67">
        <f t="shared" si="60"/>
        <v>219.08276363636361</v>
      </c>
      <c r="AC25" s="67"/>
      <c r="AD25" s="67">
        <f>(VLOOKUP('Resumo Geral limpeza imposto cd'!A25,VATOTAL,6,FALSE)*20-1)*R25</f>
        <v>279</v>
      </c>
      <c r="AE25" s="67">
        <f t="shared" si="5"/>
        <v>111.27160000000001</v>
      </c>
      <c r="AF25" s="67"/>
      <c r="AG25" s="67">
        <f t="shared" si="27"/>
        <v>3.12</v>
      </c>
      <c r="AH25" s="67">
        <f t="shared" si="61"/>
        <v>0</v>
      </c>
      <c r="AI25" s="67">
        <f t="shared" si="6"/>
        <v>8.43</v>
      </c>
      <c r="AJ25" s="67">
        <f t="shared" si="7"/>
        <v>0</v>
      </c>
      <c r="AK25" s="67">
        <v>0</v>
      </c>
      <c r="AL25" s="67">
        <f t="shared" si="28"/>
        <v>401.82160000000005</v>
      </c>
      <c r="AM25" s="67">
        <f>C25*'[2]Uniforme Limpeza'!$Z$10+F25*'[2]Uniforme Limpeza'!$Z$11+I25*'[2]Uniforme Limpeza'!$Z$12+L25*'[2]Uniforme Limpeza'!$Z$12+O25*'[2]Uniforme Limpeza'!$Z$12</f>
        <v>39.76</v>
      </c>
      <c r="AN25" s="67">
        <f>I25*'[2]Materiais de Consumo'!$F$33+L25*'[2]Materiais de Consumo'!$F$34+O25*'[2]Materiais de Consumo'!$F$35</f>
        <v>10.32</v>
      </c>
      <c r="AO25" s="67">
        <f>'[2]Equipamentos  TOTAL'!$H$19*'Resumo Geral limpeza imposto cd'!F25+'Resumo Geral limpeza imposto cd'!I25*'[2]Equipamentos  TOTAL'!$I$11+'[2]Equipamentos  TOTAL'!$I$12*'Resumo Geral limpeza imposto cd'!L25+'Resumo Geral limpeza imposto cd'!O25*'[2]Equipamentos  TOTAL'!$I$13</f>
        <v>1.47</v>
      </c>
      <c r="AP25" s="67">
        <f>(I25*'[2]PRODUTOS DE LIMPEZA'!$I$36+L25*'[2]PRODUTOS DE LIMPEZA'!$I$37+O25*'[2]PRODUTOS DE LIMPEZA'!$I$38)</f>
        <v>45.06</v>
      </c>
      <c r="AQ25" s="67">
        <f t="shared" si="29"/>
        <v>96.61</v>
      </c>
      <c r="AR25" s="19">
        <f t="shared" si="30"/>
        <v>43.816552727272722</v>
      </c>
      <c r="AS25" s="19">
        <f t="shared" si="8"/>
        <v>3.2862414545454541</v>
      </c>
      <c r="AT25" s="81">
        <f t="shared" si="9"/>
        <v>2.1908276363636361</v>
      </c>
      <c r="AU25" s="19">
        <f t="shared" si="10"/>
        <v>0.43816552727272723</v>
      </c>
      <c r="AV25" s="81">
        <f t="shared" si="11"/>
        <v>5.4770690909090902</v>
      </c>
      <c r="AW25" s="19">
        <f t="shared" si="12"/>
        <v>17.526621090909089</v>
      </c>
      <c r="AX25" s="81">
        <f t="shared" si="13"/>
        <v>6.5724829090909083</v>
      </c>
      <c r="AY25" s="19">
        <f t="shared" si="14"/>
        <v>1.3144965818181817</v>
      </c>
      <c r="AZ25" s="19">
        <f t="shared" si="15"/>
        <v>80.622457018181805</v>
      </c>
      <c r="BA25" s="67">
        <f t="shared" si="31"/>
        <v>18.249594210909088</v>
      </c>
      <c r="BB25" s="67">
        <f t="shared" si="32"/>
        <v>6.0905008290909084</v>
      </c>
      <c r="BC25" s="67">
        <f t="shared" si="33"/>
        <v>8.9604850327272718</v>
      </c>
      <c r="BD25" s="67">
        <f t="shared" si="34"/>
        <v>33.300580072727264</v>
      </c>
      <c r="BE25" s="67">
        <f t="shared" si="35"/>
        <v>0.28480759272727268</v>
      </c>
      <c r="BF25" s="67">
        <f t="shared" si="36"/>
        <v>0.10954138181818181</v>
      </c>
      <c r="BG25" s="67">
        <f t="shared" si="16"/>
        <v>0.39434897454545448</v>
      </c>
      <c r="BH25" s="67">
        <f t="shared" si="37"/>
        <v>1.6431207272727271</v>
      </c>
      <c r="BI25" s="67">
        <f t="shared" si="38"/>
        <v>0.13144965818181814</v>
      </c>
      <c r="BJ25" s="67">
        <f t="shared" si="39"/>
        <v>6.572482909090907E-2</v>
      </c>
      <c r="BK25" s="67">
        <f t="shared" si="40"/>
        <v>0.76678967272727261</v>
      </c>
      <c r="BL25" s="67">
        <f t="shared" si="41"/>
        <v>0.28480759272727268</v>
      </c>
      <c r="BM25" s="67">
        <f t="shared" si="42"/>
        <v>9.4205588363636341</v>
      </c>
      <c r="BN25" s="67">
        <f t="shared" si="43"/>
        <v>0.37244069818181813</v>
      </c>
      <c r="BO25" s="67">
        <f t="shared" si="44"/>
        <v>12.684892014545451</v>
      </c>
      <c r="BP25" s="67">
        <f t="shared" si="45"/>
        <v>18.249594210909088</v>
      </c>
      <c r="BQ25" s="67">
        <f t="shared" si="46"/>
        <v>3.0452504145454542</v>
      </c>
      <c r="BR25" s="67">
        <f t="shared" si="47"/>
        <v>1.8402952145454543</v>
      </c>
      <c r="BS25" s="67">
        <f t="shared" si="48"/>
        <v>0.72297311999999991</v>
      </c>
      <c r="BT25" s="67">
        <f t="shared" si="49"/>
        <v>0</v>
      </c>
      <c r="BU25" s="67">
        <f t="shared" si="50"/>
        <v>8.7852188218181801</v>
      </c>
      <c r="BV25" s="67">
        <f t="shared" si="51"/>
        <v>32.643331781818176</v>
      </c>
      <c r="BW25" s="67">
        <f t="shared" si="52"/>
        <v>159.6456098618182</v>
      </c>
      <c r="BX25" s="67">
        <f t="shared" si="17"/>
        <v>159.64560986181817</v>
      </c>
      <c r="BY25" s="67">
        <f t="shared" si="18"/>
        <v>877.1599734981819</v>
      </c>
      <c r="BZ25" s="67">
        <f t="shared" si="53"/>
        <v>115.19</v>
      </c>
      <c r="CA25" s="70">
        <f t="shared" si="19"/>
        <v>3</v>
      </c>
      <c r="CB25" s="82">
        <f t="shared" si="20"/>
        <v>12.25</v>
      </c>
      <c r="CC25" s="20">
        <f t="shared" si="21"/>
        <v>3.4188034188034218</v>
      </c>
      <c r="CD25" s="69">
        <f t="shared" si="54"/>
        <v>29.988375162331032</v>
      </c>
      <c r="CE25" s="20">
        <f t="shared" si="22"/>
        <v>8.6609686609686669</v>
      </c>
      <c r="CF25" s="73">
        <f t="shared" si="55"/>
        <v>75.970550411238605</v>
      </c>
      <c r="CG25" s="20">
        <f t="shared" si="23"/>
        <v>1.8803418803418819</v>
      </c>
      <c r="CH25" s="67">
        <f t="shared" si="56"/>
        <v>16.493606339282067</v>
      </c>
      <c r="CI25" s="67">
        <f t="shared" si="57"/>
        <v>81.400000000000006</v>
      </c>
      <c r="CJ25" s="67">
        <f t="shared" si="58"/>
        <v>319.0425319128517</v>
      </c>
      <c r="CK25" s="74">
        <f t="shared" si="59"/>
        <v>1196.2025054110336</v>
      </c>
    </row>
    <row r="26" spans="1:89" ht="15" customHeight="1">
      <c r="A26" s="84" t="str">
        <f>[2]CCT!D33</f>
        <v>Região de Ouro Preto</v>
      </c>
      <c r="B26" s="76" t="str">
        <f>[2]CCT!C33</f>
        <v>Congonhas</v>
      </c>
      <c r="C26" s="18"/>
      <c r="D26" s="77"/>
      <c r="E26" s="17">
        <f t="shared" si="0"/>
        <v>0</v>
      </c>
      <c r="F26" s="78"/>
      <c r="G26" s="17"/>
      <c r="H26" s="77">
        <f t="shared" si="1"/>
        <v>0</v>
      </c>
      <c r="I26" s="21">
        <f>[2]CCT!J33</f>
        <v>1</v>
      </c>
      <c r="J26" s="77">
        <f>[2]CCT!I33</f>
        <v>848.57</v>
      </c>
      <c r="K26" s="17">
        <f t="shared" si="2"/>
        <v>848.57</v>
      </c>
      <c r="L26" s="18"/>
      <c r="M26" s="77"/>
      <c r="N26" s="17">
        <f t="shared" si="3"/>
        <v>0</v>
      </c>
      <c r="O26" s="18"/>
      <c r="P26" s="77"/>
      <c r="Q26" s="80">
        <f t="shared" si="4"/>
        <v>0</v>
      </c>
      <c r="R26" s="66">
        <f t="shared" si="24"/>
        <v>1</v>
      </c>
      <c r="S26" s="67">
        <f t="shared" si="25"/>
        <v>848.57</v>
      </c>
      <c r="T26" s="19"/>
      <c r="U26" s="19"/>
      <c r="V26" s="19"/>
      <c r="W26" s="19"/>
      <c r="X26" s="19"/>
      <c r="Y26" s="19"/>
      <c r="Z26" s="19"/>
      <c r="AA26" s="68">
        <f t="shared" si="26"/>
        <v>27.771381818181816</v>
      </c>
      <c r="AB26" s="67">
        <f t="shared" si="60"/>
        <v>876.34138181818184</v>
      </c>
      <c r="AC26" s="67"/>
      <c r="AD26" s="67">
        <f>(VLOOKUP('Resumo Geral limpeza imposto cd'!A26,VATOTAL,6,FALSE)*20-1)*R26</f>
        <v>279</v>
      </c>
      <c r="AE26" s="67">
        <f t="shared" si="5"/>
        <v>73.085800000000006</v>
      </c>
      <c r="AF26" s="67"/>
      <c r="AG26" s="67">
        <f t="shared" si="27"/>
        <v>3.12</v>
      </c>
      <c r="AH26" s="67">
        <f t="shared" si="61"/>
        <v>28.19</v>
      </c>
      <c r="AI26" s="67">
        <f t="shared" si="6"/>
        <v>0</v>
      </c>
      <c r="AJ26" s="67">
        <f t="shared" si="7"/>
        <v>0</v>
      </c>
      <c r="AK26" s="67">
        <v>0</v>
      </c>
      <c r="AL26" s="67">
        <f t="shared" si="28"/>
        <v>383.39580000000001</v>
      </c>
      <c r="AM26" s="67">
        <f>C26*'[2]Uniforme Limpeza'!$Z$10+F26*'[2]Uniforme Limpeza'!$Z$11+I26*'[2]Uniforme Limpeza'!$Z$12+L26*'[2]Uniforme Limpeza'!$Z$12+O26*'[2]Uniforme Limpeza'!$Z$12</f>
        <v>39.76</v>
      </c>
      <c r="AN26" s="67">
        <f>I26*'[2]Materiais de Consumo'!$F$33+L26*'[2]Materiais de Consumo'!$F$34+O26*'[2]Materiais de Consumo'!$F$35</f>
        <v>41.29</v>
      </c>
      <c r="AO26" s="67">
        <f>'[2]Equipamentos  TOTAL'!$H$19*'Resumo Geral limpeza imposto cd'!F26+'Resumo Geral limpeza imposto cd'!I26*'[2]Equipamentos  TOTAL'!$I$11+'[2]Equipamentos  TOTAL'!$I$12*'Resumo Geral limpeza imposto cd'!L26+'Resumo Geral limpeza imposto cd'!O26*'[2]Equipamentos  TOTAL'!$I$13</f>
        <v>5.87</v>
      </c>
      <c r="AP26" s="67">
        <f>(I26*'[2]PRODUTOS DE LIMPEZA'!$I$36+L26*'[2]PRODUTOS DE LIMPEZA'!$I$37+O26*'[2]PRODUTOS DE LIMPEZA'!$I$38)</f>
        <v>180.25</v>
      </c>
      <c r="AQ26" s="67">
        <f t="shared" si="29"/>
        <v>267.17</v>
      </c>
      <c r="AR26" s="19">
        <f t="shared" si="30"/>
        <v>175.26827636363637</v>
      </c>
      <c r="AS26" s="19">
        <f t="shared" si="8"/>
        <v>13.145120727272728</v>
      </c>
      <c r="AT26" s="81">
        <f t="shared" si="9"/>
        <v>8.7634138181818191</v>
      </c>
      <c r="AU26" s="19">
        <f t="shared" si="10"/>
        <v>1.7526827636363638</v>
      </c>
      <c r="AV26" s="81">
        <f t="shared" si="11"/>
        <v>21.908534545454547</v>
      </c>
      <c r="AW26" s="19">
        <f t="shared" si="12"/>
        <v>70.107310545454553</v>
      </c>
      <c r="AX26" s="81">
        <f t="shared" si="13"/>
        <v>26.290241454545455</v>
      </c>
      <c r="AY26" s="19">
        <f t="shared" si="14"/>
        <v>5.2580482909090911</v>
      </c>
      <c r="AZ26" s="19">
        <f t="shared" si="15"/>
        <v>322.49362850909097</v>
      </c>
      <c r="BA26" s="67">
        <f t="shared" si="31"/>
        <v>72.99923710545454</v>
      </c>
      <c r="BB26" s="67">
        <f t="shared" si="32"/>
        <v>24.362290414545456</v>
      </c>
      <c r="BC26" s="67">
        <f t="shared" si="33"/>
        <v>35.842362516363636</v>
      </c>
      <c r="BD26" s="67">
        <f t="shared" si="34"/>
        <v>133.20389003636365</v>
      </c>
      <c r="BE26" s="67">
        <f t="shared" si="35"/>
        <v>1.1392437963636364</v>
      </c>
      <c r="BF26" s="67">
        <f t="shared" si="36"/>
        <v>0.43817069090909094</v>
      </c>
      <c r="BG26" s="67">
        <f t="shared" si="16"/>
        <v>1.5774144872727274</v>
      </c>
      <c r="BH26" s="67">
        <f t="shared" si="37"/>
        <v>6.5725603636363639</v>
      </c>
      <c r="BI26" s="67">
        <f t="shared" si="38"/>
        <v>0.52580482909090909</v>
      </c>
      <c r="BJ26" s="67">
        <f t="shared" si="39"/>
        <v>0.26290241454545454</v>
      </c>
      <c r="BK26" s="67">
        <f t="shared" si="40"/>
        <v>3.0671948363636363</v>
      </c>
      <c r="BL26" s="67">
        <f t="shared" si="41"/>
        <v>1.1392437963636364</v>
      </c>
      <c r="BM26" s="67">
        <f t="shared" si="42"/>
        <v>37.682679418181813</v>
      </c>
      <c r="BN26" s="67">
        <f t="shared" si="43"/>
        <v>1.489780349090909</v>
      </c>
      <c r="BO26" s="67">
        <f t="shared" si="44"/>
        <v>50.74016600727272</v>
      </c>
      <c r="BP26" s="67">
        <f t="shared" si="45"/>
        <v>72.99923710545454</v>
      </c>
      <c r="BQ26" s="67">
        <f t="shared" si="46"/>
        <v>12.181145207272728</v>
      </c>
      <c r="BR26" s="67">
        <f t="shared" si="47"/>
        <v>7.361267607272727</v>
      </c>
      <c r="BS26" s="67">
        <f t="shared" si="48"/>
        <v>2.8919265599999999</v>
      </c>
      <c r="BT26" s="67">
        <f t="shared" si="49"/>
        <v>0</v>
      </c>
      <c r="BU26" s="67">
        <f t="shared" si="50"/>
        <v>35.141289410909089</v>
      </c>
      <c r="BV26" s="67">
        <f t="shared" si="51"/>
        <v>130.57486589090908</v>
      </c>
      <c r="BW26" s="67">
        <f t="shared" si="52"/>
        <v>638.58996493090922</v>
      </c>
      <c r="BX26" s="67">
        <f t="shared" si="17"/>
        <v>638.58996493090922</v>
      </c>
      <c r="BY26" s="67">
        <f t="shared" si="18"/>
        <v>2165.4971467490914</v>
      </c>
      <c r="BZ26" s="67">
        <f t="shared" si="53"/>
        <v>115.19</v>
      </c>
      <c r="CA26" s="70">
        <f t="shared" si="19"/>
        <v>5</v>
      </c>
      <c r="CB26" s="82">
        <f t="shared" si="20"/>
        <v>14.25</v>
      </c>
      <c r="CC26" s="20">
        <f t="shared" si="21"/>
        <v>5.8309037900874632</v>
      </c>
      <c r="CD26" s="69">
        <f t="shared" si="54"/>
        <v>126.26805520402864</v>
      </c>
      <c r="CE26" s="20">
        <f t="shared" si="22"/>
        <v>8.8629737609329435</v>
      </c>
      <c r="CF26" s="73">
        <f t="shared" si="55"/>
        <v>191.92744391012351</v>
      </c>
      <c r="CG26" s="20">
        <f t="shared" si="23"/>
        <v>1.9241982507288626</v>
      </c>
      <c r="CH26" s="67">
        <f t="shared" si="56"/>
        <v>41.668458217329444</v>
      </c>
      <c r="CI26" s="67">
        <f t="shared" si="57"/>
        <v>81.400000000000006</v>
      </c>
      <c r="CJ26" s="67">
        <f t="shared" si="58"/>
        <v>556.45395733148155</v>
      </c>
      <c r="CK26" s="74">
        <f t="shared" si="59"/>
        <v>2721.9511040805728</v>
      </c>
    </row>
    <row r="27" spans="1:89" ht="15" customHeight="1">
      <c r="A27" s="84" t="str">
        <f>[2]CCT!D34</f>
        <v>Alto Paranaiba</v>
      </c>
      <c r="B27" s="76" t="str">
        <f>[2]CCT!C34</f>
        <v>Conquista</v>
      </c>
      <c r="C27" s="18"/>
      <c r="D27" s="77"/>
      <c r="E27" s="17">
        <f t="shared" si="0"/>
        <v>0</v>
      </c>
      <c r="F27" s="78"/>
      <c r="G27" s="17"/>
      <c r="H27" s="77">
        <f t="shared" si="1"/>
        <v>0</v>
      </c>
      <c r="I27" s="18"/>
      <c r="J27" s="77"/>
      <c r="K27" s="17">
        <f t="shared" si="2"/>
        <v>0</v>
      </c>
      <c r="L27" s="21">
        <f>[2]CCT!L34</f>
        <v>1</v>
      </c>
      <c r="M27" s="77">
        <f>[2]CCT!K34</f>
        <v>424.28</v>
      </c>
      <c r="N27" s="17">
        <f t="shared" si="3"/>
        <v>424.28</v>
      </c>
      <c r="O27" s="18"/>
      <c r="P27" s="77"/>
      <c r="Q27" s="80">
        <f t="shared" si="4"/>
        <v>0</v>
      </c>
      <c r="R27" s="66">
        <f t="shared" si="24"/>
        <v>1</v>
      </c>
      <c r="S27" s="67">
        <f t="shared" si="25"/>
        <v>424.28</v>
      </c>
      <c r="T27" s="19"/>
      <c r="U27" s="19"/>
      <c r="V27" s="19"/>
      <c r="W27" s="19"/>
      <c r="X27" s="19"/>
      <c r="Y27" s="19"/>
      <c r="Z27" s="19"/>
      <c r="AA27" s="68">
        <f t="shared" si="26"/>
        <v>13.885527272727272</v>
      </c>
      <c r="AB27" s="67">
        <f t="shared" si="60"/>
        <v>438.16552727272722</v>
      </c>
      <c r="AC27" s="67"/>
      <c r="AD27" s="67">
        <f>(VLOOKUP('Resumo Geral limpeza imposto cd'!A27,VATOTAL,6,FALSE))*R27</f>
        <v>219.02</v>
      </c>
      <c r="AE27" s="67">
        <f t="shared" si="5"/>
        <v>98.543199999999999</v>
      </c>
      <c r="AF27" s="67"/>
      <c r="AG27" s="67">
        <f t="shared" si="27"/>
        <v>3.12</v>
      </c>
      <c r="AH27" s="67">
        <f t="shared" si="61"/>
        <v>19.440000000000001</v>
      </c>
      <c r="AI27" s="67">
        <f t="shared" si="6"/>
        <v>0</v>
      </c>
      <c r="AJ27" s="67">
        <f t="shared" si="7"/>
        <v>0</v>
      </c>
      <c r="AK27" s="67">
        <v>0</v>
      </c>
      <c r="AL27" s="67">
        <f t="shared" si="28"/>
        <v>340.1232</v>
      </c>
      <c r="AM27" s="67">
        <f>C27*'[2]Uniforme Limpeza'!$Z$10+F27*'[2]Uniforme Limpeza'!$Z$11+I27*'[2]Uniforme Limpeza'!$Z$12+L27*'[2]Uniforme Limpeza'!$Z$12+O27*'[2]Uniforme Limpeza'!$Z$12</f>
        <v>39.76</v>
      </c>
      <c r="AN27" s="67">
        <f>I27*'[2]Materiais de Consumo'!$F$33+L27*'[2]Materiais de Consumo'!$F$34+O27*'[2]Materiais de Consumo'!$F$35</f>
        <v>20.65</v>
      </c>
      <c r="AO27" s="67">
        <f>'[2]Equipamentos  TOTAL'!$H$19*'Resumo Geral limpeza imposto cd'!F27+'Resumo Geral limpeza imposto cd'!I27*'[2]Equipamentos  TOTAL'!$I$11+'[2]Equipamentos  TOTAL'!$I$12*'Resumo Geral limpeza imposto cd'!L27+'Resumo Geral limpeza imposto cd'!O27*'[2]Equipamentos  TOTAL'!$I$13</f>
        <v>2.94</v>
      </c>
      <c r="AP27" s="67">
        <f>(I27*'[2]PRODUTOS DE LIMPEZA'!$I$36+L27*'[2]PRODUTOS DE LIMPEZA'!$I$37+O27*'[2]PRODUTOS DE LIMPEZA'!$I$38)</f>
        <v>90.13</v>
      </c>
      <c r="AQ27" s="67">
        <f t="shared" si="29"/>
        <v>153.47999999999999</v>
      </c>
      <c r="AR27" s="19">
        <f t="shared" si="30"/>
        <v>87.633105454545444</v>
      </c>
      <c r="AS27" s="19">
        <f t="shared" si="8"/>
        <v>6.5724829090909083</v>
      </c>
      <c r="AT27" s="81">
        <f t="shared" si="9"/>
        <v>4.3816552727272722</v>
      </c>
      <c r="AU27" s="19">
        <f t="shared" si="10"/>
        <v>0.87633105454545446</v>
      </c>
      <c r="AV27" s="81">
        <f t="shared" si="11"/>
        <v>10.95413818181818</v>
      </c>
      <c r="AW27" s="19">
        <f t="shared" si="12"/>
        <v>35.053242181818177</v>
      </c>
      <c r="AX27" s="81">
        <f t="shared" si="13"/>
        <v>13.144965818181817</v>
      </c>
      <c r="AY27" s="19">
        <f t="shared" si="14"/>
        <v>2.6289931636363635</v>
      </c>
      <c r="AZ27" s="19">
        <f t="shared" si="15"/>
        <v>161.24491403636361</v>
      </c>
      <c r="BA27" s="67">
        <f t="shared" si="31"/>
        <v>36.499188421818175</v>
      </c>
      <c r="BB27" s="67">
        <f t="shared" si="32"/>
        <v>12.181001658181817</v>
      </c>
      <c r="BC27" s="67">
        <f t="shared" si="33"/>
        <v>17.920970065454544</v>
      </c>
      <c r="BD27" s="67">
        <f t="shared" si="34"/>
        <v>66.601160145454529</v>
      </c>
      <c r="BE27" s="67">
        <f t="shared" si="35"/>
        <v>0.56961518545454537</v>
      </c>
      <c r="BF27" s="67">
        <f t="shared" si="36"/>
        <v>0.21908276363636361</v>
      </c>
      <c r="BG27" s="67">
        <f t="shared" si="16"/>
        <v>0.78869794909090896</v>
      </c>
      <c r="BH27" s="67">
        <f t="shared" si="37"/>
        <v>3.2862414545454541</v>
      </c>
      <c r="BI27" s="67">
        <f t="shared" si="38"/>
        <v>0.26289931636363628</v>
      </c>
      <c r="BJ27" s="67">
        <f t="shared" si="39"/>
        <v>0.13144965818181814</v>
      </c>
      <c r="BK27" s="67">
        <f t="shared" si="40"/>
        <v>1.5335793454545452</v>
      </c>
      <c r="BL27" s="67">
        <f t="shared" si="41"/>
        <v>0.56961518545454537</v>
      </c>
      <c r="BM27" s="67">
        <f t="shared" si="42"/>
        <v>18.841117672727268</v>
      </c>
      <c r="BN27" s="67">
        <f t="shared" si="43"/>
        <v>0.74488139636363626</v>
      </c>
      <c r="BO27" s="67">
        <f t="shared" si="44"/>
        <v>25.369784029090901</v>
      </c>
      <c r="BP27" s="67">
        <f t="shared" si="45"/>
        <v>36.499188421818175</v>
      </c>
      <c r="BQ27" s="67">
        <f t="shared" si="46"/>
        <v>6.0905008290909084</v>
      </c>
      <c r="BR27" s="67">
        <f t="shared" si="47"/>
        <v>3.6805904290909086</v>
      </c>
      <c r="BS27" s="67">
        <f t="shared" si="48"/>
        <v>1.4459462399999998</v>
      </c>
      <c r="BT27" s="67">
        <f t="shared" si="49"/>
        <v>0</v>
      </c>
      <c r="BU27" s="67">
        <f t="shared" si="50"/>
        <v>17.57043764363636</v>
      </c>
      <c r="BV27" s="67">
        <f t="shared" si="51"/>
        <v>65.286663563636353</v>
      </c>
      <c r="BW27" s="67">
        <f t="shared" si="52"/>
        <v>319.2912197236364</v>
      </c>
      <c r="BX27" s="67">
        <f t="shared" si="17"/>
        <v>319.29121972363635</v>
      </c>
      <c r="BY27" s="67">
        <f t="shared" si="18"/>
        <v>1251.0599469963636</v>
      </c>
      <c r="BZ27" s="67">
        <f t="shared" si="53"/>
        <v>115.19</v>
      </c>
      <c r="CA27" s="70">
        <f t="shared" si="19"/>
        <v>5</v>
      </c>
      <c r="CB27" s="82">
        <f t="shared" si="20"/>
        <v>14.25</v>
      </c>
      <c r="CC27" s="20">
        <f t="shared" si="21"/>
        <v>5.8309037900874632</v>
      </c>
      <c r="CD27" s="69">
        <f t="shared" si="54"/>
        <v>72.948101865677174</v>
      </c>
      <c r="CE27" s="20">
        <f t="shared" si="22"/>
        <v>8.8629737609329435</v>
      </c>
      <c r="CF27" s="73">
        <f t="shared" si="55"/>
        <v>110.88111483582931</v>
      </c>
      <c r="CG27" s="20">
        <f t="shared" si="23"/>
        <v>1.9241982507288626</v>
      </c>
      <c r="CH27" s="67">
        <f t="shared" si="56"/>
        <v>24.072873615673466</v>
      </c>
      <c r="CI27" s="67">
        <f t="shared" si="57"/>
        <v>81.400000000000006</v>
      </c>
      <c r="CJ27" s="67">
        <f t="shared" si="58"/>
        <v>404.49209031717999</v>
      </c>
      <c r="CK27" s="74">
        <f t="shared" si="59"/>
        <v>1655.5520373135437</v>
      </c>
    </row>
    <row r="28" spans="1:89" ht="15" customHeight="1">
      <c r="A28" s="84" t="str">
        <f>[2]CCT!D35</f>
        <v>Fethemg Interior</v>
      </c>
      <c r="B28" s="76" t="str">
        <f>[2]CCT!C35</f>
        <v>Conselheiro Lafaiete</v>
      </c>
      <c r="C28" s="18"/>
      <c r="D28" s="77"/>
      <c r="E28" s="17">
        <f t="shared" si="0"/>
        <v>0</v>
      </c>
      <c r="F28" s="78"/>
      <c r="G28" s="17"/>
      <c r="H28" s="77">
        <f t="shared" si="1"/>
        <v>0</v>
      </c>
      <c r="I28" s="21">
        <f>[2]CCT!J35</f>
        <v>2</v>
      </c>
      <c r="J28" s="77">
        <f>[2]CCT!I35</f>
        <v>848.57</v>
      </c>
      <c r="K28" s="17">
        <f t="shared" si="2"/>
        <v>1697.14</v>
      </c>
      <c r="L28" s="18"/>
      <c r="M28" s="77"/>
      <c r="N28" s="17">
        <f t="shared" si="3"/>
        <v>0</v>
      </c>
      <c r="O28" s="18"/>
      <c r="P28" s="77"/>
      <c r="Q28" s="80">
        <f t="shared" si="4"/>
        <v>0</v>
      </c>
      <c r="R28" s="66">
        <f t="shared" si="24"/>
        <v>2</v>
      </c>
      <c r="S28" s="67">
        <f t="shared" si="25"/>
        <v>1697.14</v>
      </c>
      <c r="T28" s="19"/>
      <c r="U28" s="19"/>
      <c r="V28" s="19"/>
      <c r="W28" s="19"/>
      <c r="X28" s="19"/>
      <c r="Y28" s="19"/>
      <c r="Z28" s="19"/>
      <c r="AA28" s="68">
        <f t="shared" si="26"/>
        <v>55.542763636363631</v>
      </c>
      <c r="AB28" s="67">
        <f t="shared" si="60"/>
        <v>1752.6827636363637</v>
      </c>
      <c r="AC28" s="67"/>
      <c r="AD28" s="67">
        <f>(VLOOKUP('Resumo Geral limpeza imposto cd'!A28,VATOTAL,6,FALSE)*20-1)*R28</f>
        <v>558</v>
      </c>
      <c r="AE28" s="67">
        <f t="shared" si="5"/>
        <v>146.17160000000001</v>
      </c>
      <c r="AF28" s="67"/>
      <c r="AG28" s="67">
        <f t="shared" si="27"/>
        <v>6.24</v>
      </c>
      <c r="AH28" s="67">
        <f t="shared" si="61"/>
        <v>0</v>
      </c>
      <c r="AI28" s="67">
        <f t="shared" si="6"/>
        <v>16.86</v>
      </c>
      <c r="AJ28" s="67">
        <f t="shared" si="7"/>
        <v>0</v>
      </c>
      <c r="AK28" s="67">
        <v>0</v>
      </c>
      <c r="AL28" s="67">
        <f t="shared" si="28"/>
        <v>727.27160000000003</v>
      </c>
      <c r="AM28" s="67">
        <f>C28*'[2]Uniforme Limpeza'!$Z$10+F28*'[2]Uniforme Limpeza'!$Z$11+I28*'[2]Uniforme Limpeza'!$Z$12+L28*'[2]Uniforme Limpeza'!$Z$12+O28*'[2]Uniforme Limpeza'!$Z$12</f>
        <v>79.52</v>
      </c>
      <c r="AN28" s="67">
        <f>I28*'[2]Materiais de Consumo'!$F$33+L28*'[2]Materiais de Consumo'!$F$34+O28*'[2]Materiais de Consumo'!$F$35</f>
        <v>82.58</v>
      </c>
      <c r="AO28" s="67">
        <f>'[2]Equipamentos  TOTAL'!$H$19*'Resumo Geral limpeza imposto cd'!F28+'Resumo Geral limpeza imposto cd'!I28*'[2]Equipamentos  TOTAL'!$I$11+'[2]Equipamentos  TOTAL'!$I$12*'Resumo Geral limpeza imposto cd'!L28+'Resumo Geral limpeza imposto cd'!O28*'[2]Equipamentos  TOTAL'!$I$13</f>
        <v>11.74</v>
      </c>
      <c r="AP28" s="67">
        <f>(I28*'[2]PRODUTOS DE LIMPEZA'!$I$36+L28*'[2]PRODUTOS DE LIMPEZA'!$I$37+O28*'[2]PRODUTOS DE LIMPEZA'!$I$38)</f>
        <v>360.5</v>
      </c>
      <c r="AQ28" s="67">
        <f t="shared" si="29"/>
        <v>534.34</v>
      </c>
      <c r="AR28" s="19">
        <f t="shared" si="30"/>
        <v>350.53655272727275</v>
      </c>
      <c r="AS28" s="19">
        <f t="shared" si="8"/>
        <v>26.290241454545455</v>
      </c>
      <c r="AT28" s="81">
        <f t="shared" si="9"/>
        <v>17.526827636363638</v>
      </c>
      <c r="AU28" s="19">
        <f t="shared" si="10"/>
        <v>3.5053655272727275</v>
      </c>
      <c r="AV28" s="81">
        <f t="shared" si="11"/>
        <v>43.817069090909094</v>
      </c>
      <c r="AW28" s="19">
        <f t="shared" si="12"/>
        <v>140.21462109090911</v>
      </c>
      <c r="AX28" s="81">
        <f t="shared" si="13"/>
        <v>52.580482909090911</v>
      </c>
      <c r="AY28" s="19">
        <f t="shared" si="14"/>
        <v>10.516096581818182</v>
      </c>
      <c r="AZ28" s="19">
        <f t="shared" si="15"/>
        <v>644.98725701818194</v>
      </c>
      <c r="BA28" s="67">
        <f t="shared" si="31"/>
        <v>145.99847421090908</v>
      </c>
      <c r="BB28" s="67">
        <f t="shared" si="32"/>
        <v>48.724580829090911</v>
      </c>
      <c r="BC28" s="67">
        <f t="shared" si="33"/>
        <v>71.684725032727272</v>
      </c>
      <c r="BD28" s="67">
        <f t="shared" si="34"/>
        <v>266.40778007272729</v>
      </c>
      <c r="BE28" s="67">
        <f t="shared" si="35"/>
        <v>2.2784875927272727</v>
      </c>
      <c r="BF28" s="67">
        <f t="shared" si="36"/>
        <v>0.87634138181818189</v>
      </c>
      <c r="BG28" s="67">
        <f t="shared" si="16"/>
        <v>3.1548289745454547</v>
      </c>
      <c r="BH28" s="67">
        <f t="shared" si="37"/>
        <v>13.145120727272728</v>
      </c>
      <c r="BI28" s="67">
        <f t="shared" si="38"/>
        <v>1.0516096581818182</v>
      </c>
      <c r="BJ28" s="67">
        <f t="shared" si="39"/>
        <v>0.52580482909090909</v>
      </c>
      <c r="BK28" s="67">
        <f t="shared" si="40"/>
        <v>6.1343896727272726</v>
      </c>
      <c r="BL28" s="67">
        <f t="shared" si="41"/>
        <v>2.2784875927272727</v>
      </c>
      <c r="BM28" s="67">
        <f t="shared" si="42"/>
        <v>75.365358836363626</v>
      </c>
      <c r="BN28" s="67">
        <f t="shared" si="43"/>
        <v>2.9795606981818179</v>
      </c>
      <c r="BO28" s="67">
        <f t="shared" si="44"/>
        <v>101.48033201454544</v>
      </c>
      <c r="BP28" s="67">
        <f t="shared" si="45"/>
        <v>145.99847421090908</v>
      </c>
      <c r="BQ28" s="67">
        <f t="shared" si="46"/>
        <v>24.362290414545456</v>
      </c>
      <c r="BR28" s="67">
        <f t="shared" si="47"/>
        <v>14.722535214545454</v>
      </c>
      <c r="BS28" s="67">
        <f t="shared" si="48"/>
        <v>5.7838531199999998</v>
      </c>
      <c r="BT28" s="67">
        <f t="shared" si="49"/>
        <v>0</v>
      </c>
      <c r="BU28" s="67">
        <f t="shared" si="50"/>
        <v>70.282578821818177</v>
      </c>
      <c r="BV28" s="67">
        <f t="shared" si="51"/>
        <v>261.14973178181816</v>
      </c>
      <c r="BW28" s="67">
        <f t="shared" si="52"/>
        <v>1277.1799298618184</v>
      </c>
      <c r="BX28" s="67">
        <f t="shared" si="17"/>
        <v>1277.1799298618184</v>
      </c>
      <c r="BY28" s="67">
        <f t="shared" si="18"/>
        <v>4291.4742934981823</v>
      </c>
      <c r="BZ28" s="67">
        <f t="shared" si="53"/>
        <v>230.38</v>
      </c>
      <c r="CA28" s="70">
        <f t="shared" si="19"/>
        <v>3</v>
      </c>
      <c r="CB28" s="82">
        <f t="shared" si="20"/>
        <v>12.25</v>
      </c>
      <c r="CC28" s="20">
        <f t="shared" si="21"/>
        <v>3.4188034188034218</v>
      </c>
      <c r="CD28" s="69">
        <f t="shared" si="54"/>
        <v>146.71706986318586</v>
      </c>
      <c r="CE28" s="20">
        <f t="shared" si="22"/>
        <v>8.6609686609686669</v>
      </c>
      <c r="CF28" s="73">
        <f t="shared" si="55"/>
        <v>371.68324365340408</v>
      </c>
      <c r="CG28" s="20">
        <f t="shared" si="23"/>
        <v>1.8803418803418819</v>
      </c>
      <c r="CH28" s="67">
        <f t="shared" si="56"/>
        <v>80.694388424752219</v>
      </c>
      <c r="CI28" s="67">
        <f t="shared" si="57"/>
        <v>162.80000000000001</v>
      </c>
      <c r="CJ28" s="67">
        <f t="shared" si="58"/>
        <v>992.2747019413423</v>
      </c>
      <c r="CK28" s="74">
        <f t="shared" si="59"/>
        <v>5283.7489954395242</v>
      </c>
    </row>
    <row r="29" spans="1:89" ht="15" customHeight="1">
      <c r="A29" s="84" t="str">
        <f>[2]CCT!D36</f>
        <v>Fethemg Interior</v>
      </c>
      <c r="B29" s="76" t="str">
        <f>[2]CCT!C36</f>
        <v>Conselheiro Pena</v>
      </c>
      <c r="C29" s="18"/>
      <c r="D29" s="77"/>
      <c r="E29" s="17">
        <f t="shared" si="0"/>
        <v>0</v>
      </c>
      <c r="F29" s="78"/>
      <c r="G29" s="17"/>
      <c r="H29" s="77">
        <f t="shared" si="1"/>
        <v>0</v>
      </c>
      <c r="I29" s="18"/>
      <c r="J29" s="77"/>
      <c r="K29" s="17">
        <v>0</v>
      </c>
      <c r="L29" s="18"/>
      <c r="M29" s="77"/>
      <c r="N29" s="17">
        <f t="shared" si="3"/>
        <v>0</v>
      </c>
      <c r="O29" s="21">
        <f>[2]CCT!N36</f>
        <v>1</v>
      </c>
      <c r="P29" s="77">
        <f>[2]CCT!M36</f>
        <v>212.14</v>
      </c>
      <c r="Q29" s="80">
        <f t="shared" si="4"/>
        <v>212.14</v>
      </c>
      <c r="R29" s="66">
        <f t="shared" si="24"/>
        <v>1</v>
      </c>
      <c r="S29" s="67">
        <f t="shared" si="25"/>
        <v>212.14</v>
      </c>
      <c r="T29" s="19"/>
      <c r="U29" s="19"/>
      <c r="V29" s="19"/>
      <c r="W29" s="19"/>
      <c r="X29" s="19"/>
      <c r="Y29" s="19"/>
      <c r="Z29" s="19"/>
      <c r="AA29" s="68">
        <f t="shared" si="26"/>
        <v>6.9427636363636358</v>
      </c>
      <c r="AB29" s="67">
        <f t="shared" si="60"/>
        <v>219.08276363636361</v>
      </c>
      <c r="AC29" s="67"/>
      <c r="AD29" s="67">
        <f>(VLOOKUP('Resumo Geral limpeza imposto cd'!A29,VATOTAL,6,FALSE)*20-1)*R29</f>
        <v>279</v>
      </c>
      <c r="AE29" s="67">
        <f t="shared" si="5"/>
        <v>111.27160000000001</v>
      </c>
      <c r="AF29" s="67"/>
      <c r="AG29" s="67">
        <f t="shared" si="27"/>
        <v>3.12</v>
      </c>
      <c r="AH29" s="67">
        <f t="shared" si="61"/>
        <v>0</v>
      </c>
      <c r="AI29" s="67">
        <f t="shared" si="6"/>
        <v>8.43</v>
      </c>
      <c r="AJ29" s="67">
        <f t="shared" si="7"/>
        <v>0</v>
      </c>
      <c r="AK29" s="67">
        <v>0</v>
      </c>
      <c r="AL29" s="67">
        <f t="shared" si="28"/>
        <v>401.82160000000005</v>
      </c>
      <c r="AM29" s="67">
        <f>C29*'[2]Uniforme Limpeza'!$Z$10+F29*'[2]Uniforme Limpeza'!$Z$11+I29*'[2]Uniforme Limpeza'!$Z$12+L29*'[2]Uniforme Limpeza'!$Z$12+O29*'[2]Uniforme Limpeza'!$Z$12</f>
        <v>39.76</v>
      </c>
      <c r="AN29" s="67">
        <f>I29*'[2]Materiais de Consumo'!$F$33+L29*'[2]Materiais de Consumo'!$F$34+O29*'[2]Materiais de Consumo'!$F$35</f>
        <v>10.32</v>
      </c>
      <c r="AO29" s="67">
        <f>'[2]Equipamentos  TOTAL'!$H$19*'Resumo Geral limpeza imposto cd'!F29+'Resumo Geral limpeza imposto cd'!I29*'[2]Equipamentos  TOTAL'!$I$11+'[2]Equipamentos  TOTAL'!$I$12*'Resumo Geral limpeza imposto cd'!L29+'Resumo Geral limpeza imposto cd'!O29*'[2]Equipamentos  TOTAL'!$I$13</f>
        <v>1.47</v>
      </c>
      <c r="AP29" s="67">
        <f>(I29*'[2]PRODUTOS DE LIMPEZA'!$I$36+L29*'[2]PRODUTOS DE LIMPEZA'!$I$37+O29*'[2]PRODUTOS DE LIMPEZA'!$I$38)</f>
        <v>45.06</v>
      </c>
      <c r="AQ29" s="67">
        <f t="shared" si="29"/>
        <v>96.61</v>
      </c>
      <c r="AR29" s="19">
        <f t="shared" si="30"/>
        <v>43.816552727272722</v>
      </c>
      <c r="AS29" s="19">
        <f t="shared" si="8"/>
        <v>3.2862414545454541</v>
      </c>
      <c r="AT29" s="81">
        <f t="shared" si="9"/>
        <v>2.1908276363636361</v>
      </c>
      <c r="AU29" s="19">
        <f t="shared" si="10"/>
        <v>0.43816552727272723</v>
      </c>
      <c r="AV29" s="81">
        <f t="shared" si="11"/>
        <v>5.4770690909090902</v>
      </c>
      <c r="AW29" s="19">
        <f t="shared" si="12"/>
        <v>17.526621090909089</v>
      </c>
      <c r="AX29" s="81">
        <f t="shared" si="13"/>
        <v>6.5724829090909083</v>
      </c>
      <c r="AY29" s="19">
        <f t="shared" si="14"/>
        <v>1.3144965818181817</v>
      </c>
      <c r="AZ29" s="19">
        <f t="shared" si="15"/>
        <v>80.622457018181805</v>
      </c>
      <c r="BA29" s="67">
        <f t="shared" si="31"/>
        <v>18.249594210909088</v>
      </c>
      <c r="BB29" s="67">
        <f t="shared" si="32"/>
        <v>6.0905008290909084</v>
      </c>
      <c r="BC29" s="67">
        <f t="shared" si="33"/>
        <v>8.9604850327272718</v>
      </c>
      <c r="BD29" s="67">
        <f t="shared" si="34"/>
        <v>33.300580072727264</v>
      </c>
      <c r="BE29" s="67">
        <f t="shared" si="35"/>
        <v>0.28480759272727268</v>
      </c>
      <c r="BF29" s="67">
        <f t="shared" si="36"/>
        <v>0.10954138181818181</v>
      </c>
      <c r="BG29" s="67">
        <f t="shared" si="16"/>
        <v>0.39434897454545448</v>
      </c>
      <c r="BH29" s="67">
        <f t="shared" si="37"/>
        <v>1.6431207272727271</v>
      </c>
      <c r="BI29" s="67">
        <f t="shared" si="38"/>
        <v>0.13144965818181814</v>
      </c>
      <c r="BJ29" s="67">
        <f t="shared" si="39"/>
        <v>6.572482909090907E-2</v>
      </c>
      <c r="BK29" s="67">
        <f t="shared" si="40"/>
        <v>0.76678967272727261</v>
      </c>
      <c r="BL29" s="67">
        <f t="shared" si="41"/>
        <v>0.28480759272727268</v>
      </c>
      <c r="BM29" s="67">
        <f t="shared" si="42"/>
        <v>9.4205588363636341</v>
      </c>
      <c r="BN29" s="67">
        <f t="shared" si="43"/>
        <v>0.37244069818181813</v>
      </c>
      <c r="BO29" s="67">
        <f t="shared" si="44"/>
        <v>12.684892014545451</v>
      </c>
      <c r="BP29" s="67">
        <f t="shared" si="45"/>
        <v>18.249594210909088</v>
      </c>
      <c r="BQ29" s="67">
        <f t="shared" si="46"/>
        <v>3.0452504145454542</v>
      </c>
      <c r="BR29" s="67">
        <f t="shared" si="47"/>
        <v>1.8402952145454543</v>
      </c>
      <c r="BS29" s="67">
        <f t="shared" si="48"/>
        <v>0.72297311999999991</v>
      </c>
      <c r="BT29" s="67">
        <f t="shared" si="49"/>
        <v>0</v>
      </c>
      <c r="BU29" s="67">
        <f t="shared" si="50"/>
        <v>8.7852188218181801</v>
      </c>
      <c r="BV29" s="67">
        <f t="shared" si="51"/>
        <v>32.643331781818176</v>
      </c>
      <c r="BW29" s="67">
        <f t="shared" si="52"/>
        <v>159.6456098618182</v>
      </c>
      <c r="BX29" s="67">
        <f t="shared" si="17"/>
        <v>159.64560986181817</v>
      </c>
      <c r="BY29" s="67">
        <f t="shared" si="18"/>
        <v>877.1599734981819</v>
      </c>
      <c r="BZ29" s="67">
        <f t="shared" si="53"/>
        <v>115.19</v>
      </c>
      <c r="CA29" s="70">
        <f t="shared" si="19"/>
        <v>3</v>
      </c>
      <c r="CB29" s="82">
        <f t="shared" si="20"/>
        <v>12.25</v>
      </c>
      <c r="CC29" s="20">
        <f t="shared" si="21"/>
        <v>3.4188034188034218</v>
      </c>
      <c r="CD29" s="69">
        <f t="shared" si="54"/>
        <v>29.988375162331032</v>
      </c>
      <c r="CE29" s="20">
        <f t="shared" si="22"/>
        <v>8.6609686609686669</v>
      </c>
      <c r="CF29" s="73">
        <f t="shared" si="55"/>
        <v>75.970550411238605</v>
      </c>
      <c r="CG29" s="20">
        <f t="shared" si="23"/>
        <v>1.8803418803418819</v>
      </c>
      <c r="CH29" s="67">
        <f t="shared" si="56"/>
        <v>16.493606339282067</v>
      </c>
      <c r="CI29" s="67">
        <f t="shared" si="57"/>
        <v>81.400000000000006</v>
      </c>
      <c r="CJ29" s="67">
        <f t="shared" si="58"/>
        <v>319.0425319128517</v>
      </c>
      <c r="CK29" s="74">
        <f t="shared" si="59"/>
        <v>1196.2025054110336</v>
      </c>
    </row>
    <row r="30" spans="1:89" ht="15" customHeight="1">
      <c r="A30" s="84" t="str">
        <f>[2]CCT!D37</f>
        <v>Sind - Asseio</v>
      </c>
      <c r="B30" s="76" t="str">
        <f>[2]CCT!C37</f>
        <v>Contagem</v>
      </c>
      <c r="C30" s="18"/>
      <c r="D30" s="77"/>
      <c r="E30" s="17">
        <f t="shared" si="0"/>
        <v>0</v>
      </c>
      <c r="F30" s="78"/>
      <c r="G30" s="17"/>
      <c r="H30" s="77">
        <f t="shared" si="1"/>
        <v>0</v>
      </c>
      <c r="I30" s="21">
        <f>[2]CCT!J37</f>
        <v>5</v>
      </c>
      <c r="J30" s="77">
        <f>[2]CCT!I37</f>
        <v>876.66</v>
      </c>
      <c r="K30" s="17">
        <f t="shared" si="2"/>
        <v>4383.3</v>
      </c>
      <c r="L30" s="18"/>
      <c r="M30" s="77"/>
      <c r="N30" s="17">
        <f t="shared" si="3"/>
        <v>0</v>
      </c>
      <c r="O30" s="18"/>
      <c r="P30" s="77"/>
      <c r="Q30" s="80">
        <f t="shared" si="4"/>
        <v>0</v>
      </c>
      <c r="R30" s="66">
        <f t="shared" si="24"/>
        <v>5</v>
      </c>
      <c r="S30" s="67">
        <f t="shared" si="25"/>
        <v>4383.3</v>
      </c>
      <c r="T30" s="19"/>
      <c r="U30" s="19"/>
      <c r="V30" s="19"/>
      <c r="W30" s="19"/>
      <c r="X30" s="19"/>
      <c r="Y30" s="19"/>
      <c r="Z30" s="19"/>
      <c r="AA30" s="68">
        <f t="shared" si="26"/>
        <v>143.45345454545455</v>
      </c>
      <c r="AB30" s="67">
        <f t="shared" si="60"/>
        <v>4526.7534545454546</v>
      </c>
      <c r="AC30" s="67"/>
      <c r="AD30" s="67">
        <f>(VLOOKUP('Resumo Geral limpeza imposto cd'!A30,VATOTAL,6,FALSE)*20-1)*R30</f>
        <v>1395</v>
      </c>
      <c r="AE30" s="67">
        <f t="shared" si="5"/>
        <v>357.00200000000001</v>
      </c>
      <c r="AF30" s="67"/>
      <c r="AG30" s="67">
        <f t="shared" si="27"/>
        <v>15.600000000000001</v>
      </c>
      <c r="AH30" s="67">
        <f t="shared" si="61"/>
        <v>0</v>
      </c>
      <c r="AI30" s="67">
        <f t="shared" si="6"/>
        <v>42.15</v>
      </c>
      <c r="AJ30" s="67">
        <f t="shared" si="7"/>
        <v>205.15</v>
      </c>
      <c r="AK30" s="67">
        <v>0</v>
      </c>
      <c r="AL30" s="67">
        <f t="shared" si="28"/>
        <v>2014.902</v>
      </c>
      <c r="AM30" s="67">
        <f>C30*'[2]Uniforme Limpeza'!$Z$10+F30*'[2]Uniforme Limpeza'!$Z$11+I30*'[2]Uniforme Limpeza'!$Z$12+L30*'[2]Uniforme Limpeza'!$Z$12+O30*'[2]Uniforme Limpeza'!$Z$12</f>
        <v>198.79999999999998</v>
      </c>
      <c r="AN30" s="67">
        <f>I30*'[2]Materiais de Consumo'!$F$33+L30*'[2]Materiais de Consumo'!$F$34+O30*'[2]Materiais de Consumo'!$F$35</f>
        <v>206.45</v>
      </c>
      <c r="AO30" s="67">
        <f>'[2]Equipamentos  TOTAL'!$H$19*'Resumo Geral limpeza imposto cd'!F30+'Resumo Geral limpeza imposto cd'!I30*'[2]Equipamentos  TOTAL'!$I$11+'[2]Equipamentos  TOTAL'!$I$12*'Resumo Geral limpeza imposto cd'!L30+'Resumo Geral limpeza imposto cd'!O30*'[2]Equipamentos  TOTAL'!$I$13</f>
        <v>29.35</v>
      </c>
      <c r="AP30" s="67">
        <f>(I30*'[2]PRODUTOS DE LIMPEZA'!$I$36+L30*'[2]PRODUTOS DE LIMPEZA'!$I$37+O30*'[2]PRODUTOS DE LIMPEZA'!$I$38)</f>
        <v>901.25</v>
      </c>
      <c r="AQ30" s="67">
        <f t="shared" si="29"/>
        <v>1335.85</v>
      </c>
      <c r="AR30" s="19">
        <f t="shared" si="30"/>
        <v>905.35069090909099</v>
      </c>
      <c r="AS30" s="19">
        <f t="shared" si="8"/>
        <v>67.901301818181821</v>
      </c>
      <c r="AT30" s="81">
        <f t="shared" si="9"/>
        <v>45.267534545454545</v>
      </c>
      <c r="AU30" s="19">
        <f t="shared" si="10"/>
        <v>9.0535069090909097</v>
      </c>
      <c r="AV30" s="81">
        <f t="shared" si="11"/>
        <v>113.16883636363637</v>
      </c>
      <c r="AW30" s="19">
        <f t="shared" si="12"/>
        <v>362.14027636363636</v>
      </c>
      <c r="AX30" s="81">
        <f t="shared" si="13"/>
        <v>135.80260363636364</v>
      </c>
      <c r="AY30" s="19">
        <f t="shared" si="14"/>
        <v>27.160520727272729</v>
      </c>
      <c r="AZ30" s="19">
        <f t="shared" si="15"/>
        <v>1665.8452712727271</v>
      </c>
      <c r="BA30" s="67">
        <f t="shared" si="31"/>
        <v>377.07856276363634</v>
      </c>
      <c r="BB30" s="67">
        <f t="shared" si="32"/>
        <v>125.84374603636363</v>
      </c>
      <c r="BC30" s="67">
        <f t="shared" si="33"/>
        <v>185.1442162909091</v>
      </c>
      <c r="BD30" s="67">
        <f t="shared" si="34"/>
        <v>688.06652509090907</v>
      </c>
      <c r="BE30" s="67">
        <f t="shared" si="35"/>
        <v>5.8847794909090911</v>
      </c>
      <c r="BF30" s="67">
        <f t="shared" si="36"/>
        <v>2.2633767272727274</v>
      </c>
      <c r="BG30" s="67">
        <f t="shared" si="16"/>
        <v>8.1481562181818177</v>
      </c>
      <c r="BH30" s="67">
        <f t="shared" si="37"/>
        <v>33.950650909090911</v>
      </c>
      <c r="BI30" s="67">
        <f t="shared" si="38"/>
        <v>2.7160520727272726</v>
      </c>
      <c r="BJ30" s="67">
        <f t="shared" si="39"/>
        <v>1.3580260363636363</v>
      </c>
      <c r="BK30" s="67">
        <f t="shared" si="40"/>
        <v>15.843637090909091</v>
      </c>
      <c r="BL30" s="67">
        <f t="shared" si="41"/>
        <v>5.8847794909090911</v>
      </c>
      <c r="BM30" s="67">
        <f t="shared" si="42"/>
        <v>194.65039854545452</v>
      </c>
      <c r="BN30" s="67">
        <f t="shared" si="43"/>
        <v>7.6954808727272725</v>
      </c>
      <c r="BO30" s="67">
        <f t="shared" si="44"/>
        <v>262.09902501818181</v>
      </c>
      <c r="BP30" s="67">
        <f t="shared" si="45"/>
        <v>377.07856276363634</v>
      </c>
      <c r="BQ30" s="67">
        <f t="shared" si="46"/>
        <v>62.921873018181813</v>
      </c>
      <c r="BR30" s="67">
        <f t="shared" si="47"/>
        <v>38.024729018181816</v>
      </c>
      <c r="BS30" s="67">
        <f t="shared" si="48"/>
        <v>14.938286400000001</v>
      </c>
      <c r="BT30" s="67">
        <f t="shared" si="49"/>
        <v>0</v>
      </c>
      <c r="BU30" s="67">
        <f t="shared" si="50"/>
        <v>181.52281352727272</v>
      </c>
      <c r="BV30" s="67">
        <f t="shared" si="51"/>
        <v>674.48626472727267</v>
      </c>
      <c r="BW30" s="67">
        <f t="shared" si="52"/>
        <v>3298.6452423272735</v>
      </c>
      <c r="BX30" s="67">
        <f t="shared" si="17"/>
        <v>3298.6452423272726</v>
      </c>
      <c r="BY30" s="67">
        <f t="shared" si="18"/>
        <v>11176.150696872726</v>
      </c>
      <c r="BZ30" s="67">
        <f t="shared" si="53"/>
        <v>575.95000000000005</v>
      </c>
      <c r="CA30" s="70">
        <f t="shared" si="19"/>
        <v>2</v>
      </c>
      <c r="CB30" s="82">
        <f t="shared" si="20"/>
        <v>11.25</v>
      </c>
      <c r="CC30" s="20">
        <f t="shared" si="21"/>
        <v>2.2535211267605644</v>
      </c>
      <c r="CD30" s="69">
        <f t="shared" si="54"/>
        <v>251.85691711262496</v>
      </c>
      <c r="CE30" s="20">
        <f t="shared" si="22"/>
        <v>8.5633802816901436</v>
      </c>
      <c r="CF30" s="73">
        <f t="shared" si="55"/>
        <v>957.0562850279747</v>
      </c>
      <c r="CG30" s="20">
        <f t="shared" si="23"/>
        <v>1.8591549295774654</v>
      </c>
      <c r="CH30" s="67">
        <f t="shared" si="56"/>
        <v>207.78195661791554</v>
      </c>
      <c r="CI30" s="67">
        <f t="shared" si="57"/>
        <v>407</v>
      </c>
      <c r="CJ30" s="67">
        <f t="shared" si="58"/>
        <v>2399.6451587585152</v>
      </c>
      <c r="CK30" s="74">
        <f t="shared" si="59"/>
        <v>13575.795855631241</v>
      </c>
    </row>
    <row r="31" spans="1:89" ht="15" customHeight="1">
      <c r="A31" s="84" t="str">
        <f>[2]CCT!D38</f>
        <v>Curvelo</v>
      </c>
      <c r="B31" s="76" t="str">
        <f>[2]CCT!C38</f>
        <v>Corinto</v>
      </c>
      <c r="C31" s="18"/>
      <c r="D31" s="77"/>
      <c r="E31" s="17">
        <f t="shared" si="0"/>
        <v>0</v>
      </c>
      <c r="F31" s="78"/>
      <c r="G31" s="17"/>
      <c r="H31" s="77">
        <f t="shared" si="1"/>
        <v>0</v>
      </c>
      <c r="I31" s="18"/>
      <c r="J31" s="77"/>
      <c r="K31" s="17">
        <f t="shared" si="2"/>
        <v>0</v>
      </c>
      <c r="L31" s="18"/>
      <c r="M31" s="77"/>
      <c r="N31" s="17">
        <f t="shared" si="3"/>
        <v>0</v>
      </c>
      <c r="O31" s="21">
        <f>[2]CCT!N38</f>
        <v>1</v>
      </c>
      <c r="P31" s="77">
        <f>[2]CCT!M38</f>
        <v>212.14</v>
      </c>
      <c r="Q31" s="80">
        <f t="shared" si="4"/>
        <v>212.14</v>
      </c>
      <c r="R31" s="66">
        <f t="shared" si="24"/>
        <v>1</v>
      </c>
      <c r="S31" s="67">
        <f t="shared" si="25"/>
        <v>212.14</v>
      </c>
      <c r="T31" s="19"/>
      <c r="U31" s="19"/>
      <c r="V31" s="19"/>
      <c r="W31" s="19"/>
      <c r="X31" s="19"/>
      <c r="Y31" s="19"/>
      <c r="Z31" s="19"/>
      <c r="AA31" s="68">
        <f t="shared" si="26"/>
        <v>6.9427636363636358</v>
      </c>
      <c r="AB31" s="67">
        <f t="shared" si="60"/>
        <v>219.08276363636361</v>
      </c>
      <c r="AC31" s="67"/>
      <c r="AD31" s="67">
        <f>(VLOOKUP('Resumo Geral limpeza imposto cd'!A31,VATOTAL,6,FALSE)*20-1)*R31</f>
        <v>279</v>
      </c>
      <c r="AE31" s="67">
        <f t="shared" si="5"/>
        <v>111.27160000000001</v>
      </c>
      <c r="AF31" s="67"/>
      <c r="AG31" s="67">
        <f t="shared" si="27"/>
        <v>3.12</v>
      </c>
      <c r="AH31" s="67">
        <f t="shared" si="61"/>
        <v>28.19</v>
      </c>
      <c r="AI31" s="67">
        <f t="shared" si="6"/>
        <v>0</v>
      </c>
      <c r="AJ31" s="67">
        <f t="shared" si="7"/>
        <v>0</v>
      </c>
      <c r="AK31" s="67">
        <v>0</v>
      </c>
      <c r="AL31" s="67">
        <f t="shared" si="28"/>
        <v>421.58160000000004</v>
      </c>
      <c r="AM31" s="67">
        <f>C31*'[2]Uniforme Limpeza'!$Z$10+F31*'[2]Uniforme Limpeza'!$Z$11+I31*'[2]Uniforme Limpeza'!$Z$12+L31*'[2]Uniforme Limpeza'!$Z$12+O31*'[2]Uniforme Limpeza'!$Z$12</f>
        <v>39.76</v>
      </c>
      <c r="AN31" s="67">
        <f>I31*'[2]Materiais de Consumo'!$F$33+L31*'[2]Materiais de Consumo'!$F$34+O31*'[2]Materiais de Consumo'!$F$35</f>
        <v>10.32</v>
      </c>
      <c r="AO31" s="67">
        <f>'[2]Equipamentos  TOTAL'!$H$19*'Resumo Geral limpeza imposto cd'!F31+'Resumo Geral limpeza imposto cd'!I31*'[2]Equipamentos  TOTAL'!$I$11+'[2]Equipamentos  TOTAL'!$I$12*'Resumo Geral limpeza imposto cd'!L31+'Resumo Geral limpeza imposto cd'!O31*'[2]Equipamentos  TOTAL'!$I$13</f>
        <v>1.47</v>
      </c>
      <c r="AP31" s="67">
        <f>(I31*'[2]PRODUTOS DE LIMPEZA'!$I$36+L31*'[2]PRODUTOS DE LIMPEZA'!$I$37+O31*'[2]PRODUTOS DE LIMPEZA'!$I$38)</f>
        <v>45.06</v>
      </c>
      <c r="AQ31" s="67">
        <f t="shared" si="29"/>
        <v>96.61</v>
      </c>
      <c r="AR31" s="19">
        <f t="shared" si="30"/>
        <v>43.816552727272722</v>
      </c>
      <c r="AS31" s="19">
        <f t="shared" si="8"/>
        <v>3.2862414545454541</v>
      </c>
      <c r="AT31" s="81">
        <f t="shared" si="9"/>
        <v>2.1908276363636361</v>
      </c>
      <c r="AU31" s="19">
        <f t="shared" si="10"/>
        <v>0.43816552727272723</v>
      </c>
      <c r="AV31" s="81">
        <f t="shared" si="11"/>
        <v>5.4770690909090902</v>
      </c>
      <c r="AW31" s="19">
        <f t="shared" si="12"/>
        <v>17.526621090909089</v>
      </c>
      <c r="AX31" s="81">
        <f t="shared" si="13"/>
        <v>6.5724829090909083</v>
      </c>
      <c r="AY31" s="19">
        <f t="shared" si="14"/>
        <v>1.3144965818181817</v>
      </c>
      <c r="AZ31" s="19">
        <f t="shared" si="15"/>
        <v>80.622457018181805</v>
      </c>
      <c r="BA31" s="67">
        <f t="shared" si="31"/>
        <v>18.249594210909088</v>
      </c>
      <c r="BB31" s="67">
        <f t="shared" si="32"/>
        <v>6.0905008290909084</v>
      </c>
      <c r="BC31" s="67">
        <f t="shared" si="33"/>
        <v>8.9604850327272718</v>
      </c>
      <c r="BD31" s="67">
        <f t="shared" si="34"/>
        <v>33.300580072727264</v>
      </c>
      <c r="BE31" s="67">
        <f t="shared" si="35"/>
        <v>0.28480759272727268</v>
      </c>
      <c r="BF31" s="67">
        <f t="shared" si="36"/>
        <v>0.10954138181818181</v>
      </c>
      <c r="BG31" s="67">
        <f t="shared" si="16"/>
        <v>0.39434897454545448</v>
      </c>
      <c r="BH31" s="67">
        <f t="shared" si="37"/>
        <v>1.6431207272727271</v>
      </c>
      <c r="BI31" s="67">
        <f t="shared" si="38"/>
        <v>0.13144965818181814</v>
      </c>
      <c r="BJ31" s="67">
        <f t="shared" si="39"/>
        <v>6.572482909090907E-2</v>
      </c>
      <c r="BK31" s="67">
        <f t="shared" si="40"/>
        <v>0.76678967272727261</v>
      </c>
      <c r="BL31" s="67">
        <f t="shared" si="41"/>
        <v>0.28480759272727268</v>
      </c>
      <c r="BM31" s="67">
        <f t="shared" si="42"/>
        <v>9.4205588363636341</v>
      </c>
      <c r="BN31" s="67">
        <f t="shared" si="43"/>
        <v>0.37244069818181813</v>
      </c>
      <c r="BO31" s="67">
        <f t="shared" si="44"/>
        <v>12.684892014545451</v>
      </c>
      <c r="BP31" s="67">
        <f t="shared" si="45"/>
        <v>18.249594210909088</v>
      </c>
      <c r="BQ31" s="67">
        <f t="shared" si="46"/>
        <v>3.0452504145454542</v>
      </c>
      <c r="BR31" s="67">
        <f t="shared" si="47"/>
        <v>1.8402952145454543</v>
      </c>
      <c r="BS31" s="67">
        <f t="shared" si="48"/>
        <v>0.72297311999999991</v>
      </c>
      <c r="BT31" s="67">
        <f t="shared" si="49"/>
        <v>0</v>
      </c>
      <c r="BU31" s="67">
        <f t="shared" si="50"/>
        <v>8.7852188218181801</v>
      </c>
      <c r="BV31" s="67">
        <f t="shared" si="51"/>
        <v>32.643331781818176</v>
      </c>
      <c r="BW31" s="67">
        <f t="shared" si="52"/>
        <v>159.6456098618182</v>
      </c>
      <c r="BX31" s="67">
        <f t="shared" si="17"/>
        <v>159.64560986181817</v>
      </c>
      <c r="BY31" s="67">
        <f t="shared" si="18"/>
        <v>896.91997349818189</v>
      </c>
      <c r="BZ31" s="67">
        <f t="shared" si="53"/>
        <v>115.19</v>
      </c>
      <c r="CA31" s="70">
        <f t="shared" si="19"/>
        <v>3</v>
      </c>
      <c r="CB31" s="82">
        <f t="shared" si="20"/>
        <v>12.25</v>
      </c>
      <c r="CC31" s="20">
        <f t="shared" si="21"/>
        <v>3.4188034188034218</v>
      </c>
      <c r="CD31" s="69">
        <f t="shared" si="54"/>
        <v>30.663930717886586</v>
      </c>
      <c r="CE31" s="20">
        <f t="shared" si="22"/>
        <v>8.6609686609686669</v>
      </c>
      <c r="CF31" s="73">
        <f t="shared" si="55"/>
        <v>77.681957818646012</v>
      </c>
      <c r="CG31" s="20">
        <f t="shared" si="23"/>
        <v>1.8803418803418819</v>
      </c>
      <c r="CH31" s="67">
        <f t="shared" si="56"/>
        <v>16.865161894837623</v>
      </c>
      <c r="CI31" s="67">
        <f t="shared" si="57"/>
        <v>81.400000000000006</v>
      </c>
      <c r="CJ31" s="67">
        <f t="shared" si="58"/>
        <v>321.80105043137019</v>
      </c>
      <c r="CK31" s="74">
        <f t="shared" si="59"/>
        <v>1218.7210239295521</v>
      </c>
    </row>
    <row r="32" spans="1:89" ht="15" customHeight="1">
      <c r="A32" s="84" t="str">
        <f>[2]CCT!D39</f>
        <v>Alto Paranaiba</v>
      </c>
      <c r="B32" s="76" t="str">
        <f>[2]CCT!C39</f>
        <v>Coromandel</v>
      </c>
      <c r="C32" s="18"/>
      <c r="D32" s="77"/>
      <c r="E32" s="17">
        <f t="shared" si="0"/>
        <v>0</v>
      </c>
      <c r="F32" s="78"/>
      <c r="G32" s="17"/>
      <c r="H32" s="77">
        <f t="shared" si="1"/>
        <v>0</v>
      </c>
      <c r="I32" s="21"/>
      <c r="J32" s="77"/>
      <c r="K32" s="17">
        <f t="shared" si="2"/>
        <v>0</v>
      </c>
      <c r="L32" s="18"/>
      <c r="M32" s="77"/>
      <c r="N32" s="17">
        <f t="shared" si="3"/>
        <v>0</v>
      </c>
      <c r="O32" s="21">
        <f>[2]CCT!N39</f>
        <v>1</v>
      </c>
      <c r="P32" s="77">
        <f>[2]CCT!M39</f>
        <v>212.14</v>
      </c>
      <c r="Q32" s="80">
        <f t="shared" si="4"/>
        <v>212.14</v>
      </c>
      <c r="R32" s="66">
        <f t="shared" si="24"/>
        <v>1</v>
      </c>
      <c r="S32" s="67">
        <f t="shared" si="25"/>
        <v>212.14</v>
      </c>
      <c r="T32" s="19"/>
      <c r="U32" s="19"/>
      <c r="V32" s="19"/>
      <c r="W32" s="19"/>
      <c r="X32" s="19"/>
      <c r="Y32" s="19"/>
      <c r="Z32" s="19"/>
      <c r="AA32" s="68">
        <f t="shared" si="26"/>
        <v>6.9427636363636358</v>
      </c>
      <c r="AB32" s="67">
        <f t="shared" si="60"/>
        <v>219.08276363636361</v>
      </c>
      <c r="AC32" s="67"/>
      <c r="AD32" s="67">
        <f>(VLOOKUP('Resumo Geral limpeza imposto cd'!A32,VATOTAL,6,FALSE))*R32</f>
        <v>219.02</v>
      </c>
      <c r="AE32" s="67">
        <f t="shared" si="5"/>
        <v>111.27160000000001</v>
      </c>
      <c r="AF32" s="67"/>
      <c r="AG32" s="67">
        <f t="shared" si="27"/>
        <v>3.12</v>
      </c>
      <c r="AH32" s="67">
        <f t="shared" si="61"/>
        <v>19.440000000000001</v>
      </c>
      <c r="AI32" s="67">
        <f t="shared" si="6"/>
        <v>0</v>
      </c>
      <c r="AJ32" s="67">
        <f t="shared" si="7"/>
        <v>0</v>
      </c>
      <c r="AK32" s="67">
        <v>0</v>
      </c>
      <c r="AL32" s="67">
        <f t="shared" si="28"/>
        <v>352.85160000000002</v>
      </c>
      <c r="AM32" s="67">
        <f>C32*'[2]Uniforme Limpeza'!$Z$10+F32*'[2]Uniforme Limpeza'!$Z$11+I32*'[2]Uniforme Limpeza'!$Z$12+L32*'[2]Uniforme Limpeza'!$Z$12+O32*'[2]Uniforme Limpeza'!$Z$12</f>
        <v>39.76</v>
      </c>
      <c r="AN32" s="67">
        <f>I32*'[2]Materiais de Consumo'!$F$33+L32*'[2]Materiais de Consumo'!$F$34+O32*'[2]Materiais de Consumo'!$F$35</f>
        <v>10.32</v>
      </c>
      <c r="AO32" s="67">
        <f>'[2]Equipamentos  TOTAL'!$H$19*'Resumo Geral limpeza imposto cd'!F32+'Resumo Geral limpeza imposto cd'!I32*'[2]Equipamentos  TOTAL'!$I$11+'[2]Equipamentos  TOTAL'!$I$12*'Resumo Geral limpeza imposto cd'!L32+'Resumo Geral limpeza imposto cd'!O32*'[2]Equipamentos  TOTAL'!$I$13</f>
        <v>1.47</v>
      </c>
      <c r="AP32" s="67">
        <f>(I32*'[2]PRODUTOS DE LIMPEZA'!$I$36+L32*'[2]PRODUTOS DE LIMPEZA'!$I$37+O32*'[2]PRODUTOS DE LIMPEZA'!$I$38)</f>
        <v>45.06</v>
      </c>
      <c r="AQ32" s="67">
        <f t="shared" si="29"/>
        <v>96.61</v>
      </c>
      <c r="AR32" s="19">
        <f t="shared" si="30"/>
        <v>43.816552727272722</v>
      </c>
      <c r="AS32" s="19">
        <f t="shared" si="8"/>
        <v>3.2862414545454541</v>
      </c>
      <c r="AT32" s="81">
        <f t="shared" si="9"/>
        <v>2.1908276363636361</v>
      </c>
      <c r="AU32" s="19">
        <f t="shared" si="10"/>
        <v>0.43816552727272723</v>
      </c>
      <c r="AV32" s="81">
        <f t="shared" si="11"/>
        <v>5.4770690909090902</v>
      </c>
      <c r="AW32" s="19">
        <f t="shared" si="12"/>
        <v>17.526621090909089</v>
      </c>
      <c r="AX32" s="81">
        <f t="shared" si="13"/>
        <v>6.5724829090909083</v>
      </c>
      <c r="AY32" s="19">
        <f t="shared" si="14"/>
        <v>1.3144965818181817</v>
      </c>
      <c r="AZ32" s="19">
        <f t="shared" si="15"/>
        <v>80.622457018181805</v>
      </c>
      <c r="BA32" s="67">
        <f t="shared" si="31"/>
        <v>18.249594210909088</v>
      </c>
      <c r="BB32" s="67">
        <f t="shared" si="32"/>
        <v>6.0905008290909084</v>
      </c>
      <c r="BC32" s="67">
        <f t="shared" si="33"/>
        <v>8.9604850327272718</v>
      </c>
      <c r="BD32" s="67">
        <f t="shared" si="34"/>
        <v>33.300580072727264</v>
      </c>
      <c r="BE32" s="67">
        <f t="shared" si="35"/>
        <v>0.28480759272727268</v>
      </c>
      <c r="BF32" s="67">
        <f t="shared" si="36"/>
        <v>0.10954138181818181</v>
      </c>
      <c r="BG32" s="67">
        <f t="shared" si="16"/>
        <v>0.39434897454545448</v>
      </c>
      <c r="BH32" s="67">
        <f t="shared" si="37"/>
        <v>1.6431207272727271</v>
      </c>
      <c r="BI32" s="67">
        <f t="shared" si="38"/>
        <v>0.13144965818181814</v>
      </c>
      <c r="BJ32" s="67">
        <f t="shared" si="39"/>
        <v>6.572482909090907E-2</v>
      </c>
      <c r="BK32" s="67">
        <f t="shared" si="40"/>
        <v>0.76678967272727261</v>
      </c>
      <c r="BL32" s="67">
        <f t="shared" si="41"/>
        <v>0.28480759272727268</v>
      </c>
      <c r="BM32" s="67">
        <f t="shared" si="42"/>
        <v>9.4205588363636341</v>
      </c>
      <c r="BN32" s="67">
        <f t="shared" si="43"/>
        <v>0.37244069818181813</v>
      </c>
      <c r="BO32" s="67">
        <f t="shared" si="44"/>
        <v>12.684892014545451</v>
      </c>
      <c r="BP32" s="67">
        <f t="shared" si="45"/>
        <v>18.249594210909088</v>
      </c>
      <c r="BQ32" s="67">
        <f t="shared" si="46"/>
        <v>3.0452504145454542</v>
      </c>
      <c r="BR32" s="67">
        <f t="shared" si="47"/>
        <v>1.8402952145454543</v>
      </c>
      <c r="BS32" s="67">
        <f t="shared" si="48"/>
        <v>0.72297311999999991</v>
      </c>
      <c r="BT32" s="67">
        <f t="shared" si="49"/>
        <v>0</v>
      </c>
      <c r="BU32" s="67">
        <f t="shared" si="50"/>
        <v>8.7852188218181801</v>
      </c>
      <c r="BV32" s="67">
        <f t="shared" si="51"/>
        <v>32.643331781818176</v>
      </c>
      <c r="BW32" s="67">
        <f t="shared" si="52"/>
        <v>159.6456098618182</v>
      </c>
      <c r="BX32" s="67">
        <f t="shared" si="17"/>
        <v>159.64560986181817</v>
      </c>
      <c r="BY32" s="67">
        <f t="shared" si="18"/>
        <v>828.18997349818187</v>
      </c>
      <c r="BZ32" s="67">
        <f t="shared" si="53"/>
        <v>115.19</v>
      </c>
      <c r="CA32" s="70">
        <f t="shared" si="19"/>
        <v>5</v>
      </c>
      <c r="CB32" s="82">
        <f t="shared" si="20"/>
        <v>14.25</v>
      </c>
      <c r="CC32" s="20">
        <f t="shared" si="21"/>
        <v>5.8309037900874632</v>
      </c>
      <c r="CD32" s="69">
        <f t="shared" si="54"/>
        <v>48.290960553829848</v>
      </c>
      <c r="CE32" s="20">
        <f t="shared" si="22"/>
        <v>8.8629737609329435</v>
      </c>
      <c r="CF32" s="73">
        <f t="shared" si="55"/>
        <v>73.40226004182135</v>
      </c>
      <c r="CG32" s="20">
        <f t="shared" si="23"/>
        <v>1.9241982507288626</v>
      </c>
      <c r="CH32" s="67">
        <f t="shared" si="56"/>
        <v>15.936016982763848</v>
      </c>
      <c r="CI32" s="67">
        <f t="shared" si="57"/>
        <v>81.400000000000006</v>
      </c>
      <c r="CJ32" s="67">
        <f t="shared" si="58"/>
        <v>334.21923757841506</v>
      </c>
      <c r="CK32" s="74">
        <f t="shared" si="59"/>
        <v>1162.4092110765969</v>
      </c>
    </row>
    <row r="33" spans="1:90" ht="15" customHeight="1">
      <c r="A33" s="84" t="str">
        <f>[2]CCT!D40</f>
        <v>Curvelo</v>
      </c>
      <c r="B33" s="76" t="str">
        <f>[2]CCT!C40</f>
        <v>Diamantina</v>
      </c>
      <c r="C33" s="18"/>
      <c r="D33" s="77"/>
      <c r="E33" s="17">
        <f t="shared" si="0"/>
        <v>0</v>
      </c>
      <c r="F33" s="78"/>
      <c r="G33" s="17"/>
      <c r="H33" s="77">
        <f t="shared" si="1"/>
        <v>0</v>
      </c>
      <c r="I33" s="21">
        <f>[2]CCT!J40</f>
        <v>1</v>
      </c>
      <c r="J33" s="77">
        <f>[2]CCT!I40</f>
        <v>848.57</v>
      </c>
      <c r="K33" s="17">
        <f t="shared" si="2"/>
        <v>848.57</v>
      </c>
      <c r="L33" s="18"/>
      <c r="M33" s="77"/>
      <c r="N33" s="17">
        <f t="shared" si="3"/>
        <v>0</v>
      </c>
      <c r="O33" s="18"/>
      <c r="P33" s="77"/>
      <c r="Q33" s="80">
        <f t="shared" si="4"/>
        <v>0</v>
      </c>
      <c r="R33" s="66">
        <f t="shared" si="24"/>
        <v>1</v>
      </c>
      <c r="S33" s="67">
        <f t="shared" si="25"/>
        <v>848.57</v>
      </c>
      <c r="T33" s="19"/>
      <c r="U33" s="19"/>
      <c r="V33" s="19"/>
      <c r="W33" s="19"/>
      <c r="X33" s="19"/>
      <c r="Y33" s="19"/>
      <c r="Z33" s="19"/>
      <c r="AA33" s="68">
        <f t="shared" si="26"/>
        <v>27.771381818181816</v>
      </c>
      <c r="AB33" s="67">
        <f t="shared" si="60"/>
        <v>876.34138181818184</v>
      </c>
      <c r="AC33" s="67"/>
      <c r="AD33" s="67">
        <f>(VLOOKUP('Resumo Geral limpeza imposto cd'!A33,VATOTAL,6,FALSE)*20-1)*R33</f>
        <v>279</v>
      </c>
      <c r="AE33" s="67">
        <f t="shared" si="5"/>
        <v>73.085800000000006</v>
      </c>
      <c r="AF33" s="67"/>
      <c r="AG33" s="67">
        <f t="shared" si="27"/>
        <v>3.12</v>
      </c>
      <c r="AH33" s="67">
        <f t="shared" si="61"/>
        <v>28.19</v>
      </c>
      <c r="AI33" s="67">
        <f t="shared" si="6"/>
        <v>0</v>
      </c>
      <c r="AJ33" s="67">
        <f t="shared" si="7"/>
        <v>0</v>
      </c>
      <c r="AK33" s="67">
        <v>0</v>
      </c>
      <c r="AL33" s="67">
        <f t="shared" si="28"/>
        <v>383.39580000000001</v>
      </c>
      <c r="AM33" s="67">
        <f>C33*'[2]Uniforme Limpeza'!$Z$10+F33*'[2]Uniforme Limpeza'!$Z$11+I33*'[2]Uniforme Limpeza'!$Z$12+L33*'[2]Uniforme Limpeza'!$Z$12+O33*'[2]Uniforme Limpeza'!$Z$12</f>
        <v>39.76</v>
      </c>
      <c r="AN33" s="67">
        <f>I33*'[2]Materiais de Consumo'!$F$33+L33*'[2]Materiais de Consumo'!$F$34+O33*'[2]Materiais de Consumo'!$F$35</f>
        <v>41.29</v>
      </c>
      <c r="AO33" s="67">
        <f>'[2]Equipamentos  TOTAL'!$H$19*'Resumo Geral limpeza imposto cd'!F33+'Resumo Geral limpeza imposto cd'!I33*'[2]Equipamentos  TOTAL'!$I$11+'[2]Equipamentos  TOTAL'!$I$12*'Resumo Geral limpeza imposto cd'!L33+'Resumo Geral limpeza imposto cd'!O33*'[2]Equipamentos  TOTAL'!$I$13</f>
        <v>5.87</v>
      </c>
      <c r="AP33" s="67">
        <f>(I33*'[2]PRODUTOS DE LIMPEZA'!$I$36+L33*'[2]PRODUTOS DE LIMPEZA'!$I$37+O33*'[2]PRODUTOS DE LIMPEZA'!$I$38)</f>
        <v>180.25</v>
      </c>
      <c r="AQ33" s="67">
        <f t="shared" si="29"/>
        <v>267.17</v>
      </c>
      <c r="AR33" s="19">
        <f t="shared" si="30"/>
        <v>175.26827636363637</v>
      </c>
      <c r="AS33" s="19">
        <f t="shared" si="8"/>
        <v>13.145120727272728</v>
      </c>
      <c r="AT33" s="81">
        <f t="shared" si="9"/>
        <v>8.7634138181818191</v>
      </c>
      <c r="AU33" s="19">
        <f t="shared" si="10"/>
        <v>1.7526827636363638</v>
      </c>
      <c r="AV33" s="81">
        <f t="shared" si="11"/>
        <v>21.908534545454547</v>
      </c>
      <c r="AW33" s="19">
        <f t="shared" si="12"/>
        <v>70.107310545454553</v>
      </c>
      <c r="AX33" s="81">
        <f t="shared" si="13"/>
        <v>26.290241454545455</v>
      </c>
      <c r="AY33" s="19">
        <f t="shared" si="14"/>
        <v>5.2580482909090911</v>
      </c>
      <c r="AZ33" s="19">
        <f t="shared" si="15"/>
        <v>322.49362850909097</v>
      </c>
      <c r="BA33" s="67">
        <f t="shared" si="31"/>
        <v>72.99923710545454</v>
      </c>
      <c r="BB33" s="67">
        <f t="shared" si="32"/>
        <v>24.362290414545456</v>
      </c>
      <c r="BC33" s="67">
        <f t="shared" si="33"/>
        <v>35.842362516363636</v>
      </c>
      <c r="BD33" s="67">
        <f t="shared" si="34"/>
        <v>133.20389003636365</v>
      </c>
      <c r="BE33" s="67">
        <f t="shared" si="35"/>
        <v>1.1392437963636364</v>
      </c>
      <c r="BF33" s="67">
        <f t="shared" si="36"/>
        <v>0.43817069090909094</v>
      </c>
      <c r="BG33" s="67">
        <f t="shared" si="16"/>
        <v>1.5774144872727274</v>
      </c>
      <c r="BH33" s="67">
        <f t="shared" si="37"/>
        <v>6.5725603636363639</v>
      </c>
      <c r="BI33" s="67">
        <f t="shared" si="38"/>
        <v>0.52580482909090909</v>
      </c>
      <c r="BJ33" s="67">
        <f t="shared" si="39"/>
        <v>0.26290241454545454</v>
      </c>
      <c r="BK33" s="67">
        <f t="shared" si="40"/>
        <v>3.0671948363636363</v>
      </c>
      <c r="BL33" s="67">
        <f t="shared" si="41"/>
        <v>1.1392437963636364</v>
      </c>
      <c r="BM33" s="67">
        <f t="shared" si="42"/>
        <v>37.682679418181813</v>
      </c>
      <c r="BN33" s="67">
        <f t="shared" si="43"/>
        <v>1.489780349090909</v>
      </c>
      <c r="BO33" s="67">
        <f t="shared" si="44"/>
        <v>50.74016600727272</v>
      </c>
      <c r="BP33" s="67">
        <f t="shared" si="45"/>
        <v>72.99923710545454</v>
      </c>
      <c r="BQ33" s="67">
        <f t="shared" si="46"/>
        <v>12.181145207272728</v>
      </c>
      <c r="BR33" s="67">
        <f t="shared" si="47"/>
        <v>7.361267607272727</v>
      </c>
      <c r="BS33" s="67">
        <f t="shared" si="48"/>
        <v>2.8919265599999999</v>
      </c>
      <c r="BT33" s="67">
        <f t="shared" si="49"/>
        <v>0</v>
      </c>
      <c r="BU33" s="67">
        <f t="shared" si="50"/>
        <v>35.141289410909089</v>
      </c>
      <c r="BV33" s="67">
        <f t="shared" si="51"/>
        <v>130.57486589090908</v>
      </c>
      <c r="BW33" s="67">
        <f t="shared" si="52"/>
        <v>638.58996493090922</v>
      </c>
      <c r="BX33" s="67">
        <f t="shared" si="17"/>
        <v>638.58996493090922</v>
      </c>
      <c r="BY33" s="67">
        <f t="shared" si="18"/>
        <v>2165.4971467490914</v>
      </c>
      <c r="BZ33" s="67">
        <f t="shared" si="53"/>
        <v>115.19</v>
      </c>
      <c r="CA33" s="70">
        <f t="shared" si="19"/>
        <v>3</v>
      </c>
      <c r="CB33" s="82">
        <f t="shared" si="20"/>
        <v>12.25</v>
      </c>
      <c r="CC33" s="20">
        <f t="shared" si="21"/>
        <v>3.4188034188034218</v>
      </c>
      <c r="CD33" s="69">
        <f t="shared" si="54"/>
        <v>74.03409048714849</v>
      </c>
      <c r="CE33" s="20">
        <f t="shared" si="22"/>
        <v>8.6609686609686669</v>
      </c>
      <c r="CF33" s="73">
        <f t="shared" si="55"/>
        <v>187.55302923410946</v>
      </c>
      <c r="CG33" s="20">
        <f t="shared" si="23"/>
        <v>1.8803418803418819</v>
      </c>
      <c r="CH33" s="67">
        <f t="shared" si="56"/>
        <v>40.718749767931669</v>
      </c>
      <c r="CI33" s="67">
        <f t="shared" si="57"/>
        <v>81.400000000000006</v>
      </c>
      <c r="CJ33" s="67">
        <f t="shared" si="58"/>
        <v>498.89586948918964</v>
      </c>
      <c r="CK33" s="74">
        <f t="shared" si="59"/>
        <v>2664.3930162382812</v>
      </c>
    </row>
    <row r="34" spans="1:90" ht="15" customHeight="1">
      <c r="A34" s="75" t="str">
        <f>[2]CCT!D41</f>
        <v>Divinopolis</v>
      </c>
      <c r="B34" s="85" t="str">
        <f>[2]CCT!C41</f>
        <v>Divinópolis</v>
      </c>
      <c r="C34" s="18"/>
      <c r="D34" s="77"/>
      <c r="E34" s="17">
        <f t="shared" si="0"/>
        <v>0</v>
      </c>
      <c r="F34" s="78"/>
      <c r="G34" s="17"/>
      <c r="H34" s="77">
        <f t="shared" si="1"/>
        <v>0</v>
      </c>
      <c r="I34" s="21">
        <f>[2]CCT!J41</f>
        <v>3</v>
      </c>
      <c r="J34" s="77">
        <f>[2]CCT!I41</f>
        <v>876.66</v>
      </c>
      <c r="K34" s="17">
        <f>I34*J34</f>
        <v>2629.98</v>
      </c>
      <c r="L34" s="18"/>
      <c r="M34" s="77"/>
      <c r="N34" s="17">
        <f t="shared" si="3"/>
        <v>0</v>
      </c>
      <c r="O34" s="18"/>
      <c r="P34" s="77"/>
      <c r="Q34" s="80">
        <f t="shared" si="4"/>
        <v>0</v>
      </c>
      <c r="R34" s="66">
        <f t="shared" si="24"/>
        <v>3</v>
      </c>
      <c r="S34" s="67">
        <f t="shared" si="25"/>
        <v>2629.98</v>
      </c>
      <c r="T34" s="19"/>
      <c r="U34" s="19"/>
      <c r="V34" s="19"/>
      <c r="W34" s="19"/>
      <c r="X34" s="19"/>
      <c r="Y34" s="19"/>
      <c r="Z34" s="19"/>
      <c r="AA34" s="68">
        <f t="shared" si="26"/>
        <v>86.072072727272726</v>
      </c>
      <c r="AB34" s="67">
        <f t="shared" si="60"/>
        <v>2716.0520727272728</v>
      </c>
      <c r="AC34" s="67"/>
      <c r="AD34" s="67">
        <f>(VLOOKUP('Resumo Geral limpeza imposto cd'!A34,VATOTAL,6,FALSE)*20-1)*R34</f>
        <v>837</v>
      </c>
      <c r="AE34" s="67">
        <f t="shared" si="5"/>
        <v>214.2012</v>
      </c>
      <c r="AF34" s="67"/>
      <c r="AG34" s="67">
        <f t="shared" si="27"/>
        <v>9.36</v>
      </c>
      <c r="AH34" s="67">
        <f t="shared" si="61"/>
        <v>84.570000000000007</v>
      </c>
      <c r="AI34" s="67">
        <f t="shared" si="6"/>
        <v>0</v>
      </c>
      <c r="AJ34" s="67">
        <f t="shared" si="7"/>
        <v>0</v>
      </c>
      <c r="AK34" s="67">
        <v>0</v>
      </c>
      <c r="AL34" s="67">
        <f t="shared" si="28"/>
        <v>1145.1311999999998</v>
      </c>
      <c r="AM34" s="67">
        <f>C34*'[2]Uniforme Limpeza'!$Z$10+F34*'[2]Uniforme Limpeza'!$Z$11+I34*'[2]Uniforme Limpeza'!$Z$12+L34*'[2]Uniforme Limpeza'!$Z$12+O34*'[2]Uniforme Limpeza'!$Z$12</f>
        <v>119.28</v>
      </c>
      <c r="AN34" s="67">
        <f>I34*'[2]Materiais de Consumo'!$F$33+L34*'[2]Materiais de Consumo'!$F$34+O34*'[2]Materiais de Consumo'!$F$35</f>
        <v>123.87</v>
      </c>
      <c r="AO34" s="67">
        <f>'[2]Equipamentos  TOTAL'!$H$19*'Resumo Geral limpeza imposto cd'!F34+'Resumo Geral limpeza imposto cd'!I34*'[2]Equipamentos  TOTAL'!$I$11+'[2]Equipamentos  TOTAL'!$I$12*'Resumo Geral limpeza imposto cd'!L34+'Resumo Geral limpeza imposto cd'!O34*'[2]Equipamentos  TOTAL'!$I$13</f>
        <v>17.61</v>
      </c>
      <c r="AP34" s="67">
        <f>(I34*'[2]PRODUTOS DE LIMPEZA'!$I$36+L34*'[2]PRODUTOS DE LIMPEZA'!$I$37+O34*'[2]PRODUTOS DE LIMPEZA'!$I$38)</f>
        <v>540.75</v>
      </c>
      <c r="AQ34" s="67">
        <f t="shared" si="29"/>
        <v>801.51</v>
      </c>
      <c r="AR34" s="19">
        <f t="shared" si="30"/>
        <v>543.21041454545457</v>
      </c>
      <c r="AS34" s="19">
        <f t="shared" si="8"/>
        <v>40.740781090909088</v>
      </c>
      <c r="AT34" s="81">
        <f t="shared" si="9"/>
        <v>27.160520727272729</v>
      </c>
      <c r="AU34" s="19">
        <f t="shared" si="10"/>
        <v>5.432104145454546</v>
      </c>
      <c r="AV34" s="81">
        <f t="shared" si="11"/>
        <v>67.901301818181821</v>
      </c>
      <c r="AW34" s="19">
        <f t="shared" si="12"/>
        <v>217.28416581818183</v>
      </c>
      <c r="AX34" s="81">
        <f t="shared" si="13"/>
        <v>81.481562181818177</v>
      </c>
      <c r="AY34" s="19">
        <f t="shared" si="14"/>
        <v>16.296312436363639</v>
      </c>
      <c r="AZ34" s="19">
        <f t="shared" si="15"/>
        <v>999.5071627636363</v>
      </c>
      <c r="BA34" s="67">
        <f t="shared" si="31"/>
        <v>226.24713765818183</v>
      </c>
      <c r="BB34" s="67">
        <f t="shared" si="32"/>
        <v>75.506247621818176</v>
      </c>
      <c r="BC34" s="67">
        <f t="shared" si="33"/>
        <v>111.08652977454545</v>
      </c>
      <c r="BD34" s="67">
        <f t="shared" si="34"/>
        <v>412.83991505454543</v>
      </c>
      <c r="BE34" s="67">
        <f t="shared" si="35"/>
        <v>3.5308676945454547</v>
      </c>
      <c r="BF34" s="67">
        <f t="shared" si="36"/>
        <v>1.3580260363636365</v>
      </c>
      <c r="BG34" s="67">
        <f t="shared" si="16"/>
        <v>4.888893730909091</v>
      </c>
      <c r="BH34" s="67">
        <f t="shared" si="37"/>
        <v>20.370390545454544</v>
      </c>
      <c r="BI34" s="67">
        <f t="shared" si="38"/>
        <v>1.6296312436363636</v>
      </c>
      <c r="BJ34" s="67">
        <f t="shared" si="39"/>
        <v>0.81481562181818179</v>
      </c>
      <c r="BK34" s="67">
        <f t="shared" si="40"/>
        <v>9.5061822545454557</v>
      </c>
      <c r="BL34" s="67">
        <f t="shared" si="41"/>
        <v>3.5308676945454547</v>
      </c>
      <c r="BM34" s="67">
        <f t="shared" si="42"/>
        <v>116.79023912727273</v>
      </c>
      <c r="BN34" s="67">
        <f t="shared" si="43"/>
        <v>4.6172885236363639</v>
      </c>
      <c r="BO34" s="67">
        <f t="shared" si="44"/>
        <v>157.25941501090909</v>
      </c>
      <c r="BP34" s="67">
        <f t="shared" si="45"/>
        <v>226.24713765818183</v>
      </c>
      <c r="BQ34" s="67">
        <f t="shared" si="46"/>
        <v>37.753123810909088</v>
      </c>
      <c r="BR34" s="67">
        <f t="shared" si="47"/>
        <v>22.814837410909089</v>
      </c>
      <c r="BS34" s="67">
        <f t="shared" si="48"/>
        <v>8.9629718399999998</v>
      </c>
      <c r="BT34" s="67">
        <f t="shared" si="49"/>
        <v>0</v>
      </c>
      <c r="BU34" s="67">
        <f t="shared" si="50"/>
        <v>108.91368811636363</v>
      </c>
      <c r="BV34" s="67">
        <f t="shared" si="51"/>
        <v>404.69175883636365</v>
      </c>
      <c r="BW34" s="67">
        <f t="shared" si="52"/>
        <v>1979.187145396364</v>
      </c>
      <c r="BX34" s="67">
        <f t="shared" si="17"/>
        <v>1979.1871453963636</v>
      </c>
      <c r="BY34" s="67">
        <f t="shared" si="18"/>
        <v>6641.8804181236355</v>
      </c>
      <c r="BZ34" s="67">
        <f t="shared" si="53"/>
        <v>345.57</v>
      </c>
      <c r="CA34" s="70">
        <f t="shared" si="19"/>
        <v>3</v>
      </c>
      <c r="CB34" s="82">
        <f t="shared" si="20"/>
        <v>12.25</v>
      </c>
      <c r="CC34" s="20">
        <f t="shared" si="21"/>
        <v>3.4188034188034218</v>
      </c>
      <c r="CD34" s="69">
        <f t="shared" si="54"/>
        <v>227.07283480764585</v>
      </c>
      <c r="CE34" s="20">
        <f t="shared" si="22"/>
        <v>8.6609686609686669</v>
      </c>
      <c r="CF34" s="73">
        <f t="shared" si="55"/>
        <v>575.25118151270271</v>
      </c>
      <c r="CG34" s="20">
        <f t="shared" si="23"/>
        <v>1.8803418803418819</v>
      </c>
      <c r="CH34" s="67">
        <f t="shared" si="56"/>
        <v>124.89005914420521</v>
      </c>
      <c r="CI34" s="67">
        <f t="shared" si="57"/>
        <v>244.20000000000002</v>
      </c>
      <c r="CJ34" s="67">
        <f t="shared" si="58"/>
        <v>1516.9840754645538</v>
      </c>
      <c r="CK34" s="74">
        <f t="shared" si="59"/>
        <v>8158.8644935881894</v>
      </c>
    </row>
    <row r="35" spans="1:90" ht="15" customHeight="1">
      <c r="A35" s="75" t="str">
        <f>[2]CCT!D42</f>
        <v>Região de São Lourenço</v>
      </c>
      <c r="B35" s="76" t="str">
        <f>[2]CCT!C42</f>
        <v>Formiga</v>
      </c>
      <c r="C35" s="18"/>
      <c r="D35" s="77"/>
      <c r="E35" s="17">
        <f t="shared" si="0"/>
        <v>0</v>
      </c>
      <c r="F35" s="78"/>
      <c r="G35" s="17"/>
      <c r="H35" s="77">
        <f t="shared" si="1"/>
        <v>0</v>
      </c>
      <c r="I35" s="21">
        <f>[2]CCT!J42</f>
        <v>1</v>
      </c>
      <c r="J35" s="77">
        <f>[2]CCT!I42</f>
        <v>848.57</v>
      </c>
      <c r="K35" s="17">
        <f t="shared" si="2"/>
        <v>848.57</v>
      </c>
      <c r="L35" s="21">
        <f>[2]CCT!L42</f>
        <v>1</v>
      </c>
      <c r="M35" s="77">
        <f>[2]CCT!K42</f>
        <v>424.28</v>
      </c>
      <c r="N35" s="17">
        <f t="shared" si="3"/>
        <v>424.28</v>
      </c>
      <c r="O35" s="18"/>
      <c r="P35" s="77"/>
      <c r="Q35" s="80">
        <f t="shared" si="4"/>
        <v>0</v>
      </c>
      <c r="R35" s="66">
        <f t="shared" si="24"/>
        <v>2</v>
      </c>
      <c r="S35" s="67">
        <f t="shared" si="25"/>
        <v>1272.8499999999999</v>
      </c>
      <c r="T35" s="19"/>
      <c r="U35" s="19"/>
      <c r="V35" s="19"/>
      <c r="W35" s="19"/>
      <c r="X35" s="19"/>
      <c r="Y35" s="19"/>
      <c r="Z35" s="19"/>
      <c r="AA35" s="68">
        <f t="shared" si="26"/>
        <v>41.656909090909089</v>
      </c>
      <c r="AB35" s="67">
        <f t="shared" si="60"/>
        <v>1314.5069090909089</v>
      </c>
      <c r="AC35" s="67"/>
      <c r="AD35" s="67">
        <f>(VLOOKUP('Resumo Geral limpeza imposto cd'!A35,VATOTAL,6,FALSE)*20-1)*R35</f>
        <v>558</v>
      </c>
      <c r="AE35" s="67">
        <f t="shared" si="5"/>
        <v>171.62900000000002</v>
      </c>
      <c r="AF35" s="67"/>
      <c r="AG35" s="67">
        <f t="shared" si="27"/>
        <v>6.24</v>
      </c>
      <c r="AH35" s="67">
        <v>0</v>
      </c>
      <c r="AI35" s="67">
        <f t="shared" si="6"/>
        <v>0</v>
      </c>
      <c r="AJ35" s="67">
        <f t="shared" si="7"/>
        <v>0</v>
      </c>
      <c r="AK35" s="67">
        <v>0</v>
      </c>
      <c r="AL35" s="67">
        <f t="shared" si="28"/>
        <v>735.86900000000003</v>
      </c>
      <c r="AM35" s="67">
        <f>C35*'[2]Uniforme Limpeza'!$Z$10+F35*'[2]Uniforme Limpeza'!$Z$11+I35*'[2]Uniforme Limpeza'!$Z$12+L35*'[2]Uniforme Limpeza'!$Z$12+O35*'[2]Uniforme Limpeza'!$Z$12</f>
        <v>79.52</v>
      </c>
      <c r="AN35" s="67">
        <f>I35*'[2]Materiais de Consumo'!$F$33+L35*'[2]Materiais de Consumo'!$F$34+O35*'[2]Materiais de Consumo'!$F$35</f>
        <v>61.94</v>
      </c>
      <c r="AO35" s="67">
        <f>'[2]Equipamentos  TOTAL'!$H$19*'Resumo Geral limpeza imposto cd'!F35+'Resumo Geral limpeza imposto cd'!I35*'[2]Equipamentos  TOTAL'!$I$11+'[2]Equipamentos  TOTAL'!$I$12*'Resumo Geral limpeza imposto cd'!L35+'Resumo Geral limpeza imposto cd'!O35*'[2]Equipamentos  TOTAL'!$I$13</f>
        <v>8.81</v>
      </c>
      <c r="AP35" s="67">
        <f>(I35*'[2]PRODUTOS DE LIMPEZA'!$I$36+L35*'[2]PRODUTOS DE LIMPEZA'!$I$37+O35*'[2]PRODUTOS DE LIMPEZA'!$I$38)</f>
        <v>270.38</v>
      </c>
      <c r="AQ35" s="67">
        <f t="shared" si="29"/>
        <v>420.65</v>
      </c>
      <c r="AR35" s="19">
        <f t="shared" si="30"/>
        <v>262.90138181818179</v>
      </c>
      <c r="AS35" s="19">
        <f t="shared" si="8"/>
        <v>19.717603636363634</v>
      </c>
      <c r="AT35" s="81">
        <f t="shared" si="9"/>
        <v>13.145069090909089</v>
      </c>
      <c r="AU35" s="19">
        <f t="shared" si="10"/>
        <v>2.6290138181818179</v>
      </c>
      <c r="AV35" s="81">
        <f t="shared" si="11"/>
        <v>32.862672727272724</v>
      </c>
      <c r="AW35" s="19">
        <f t="shared" si="12"/>
        <v>105.16055272727272</v>
      </c>
      <c r="AX35" s="81">
        <f t="shared" si="13"/>
        <v>39.435207272727268</v>
      </c>
      <c r="AY35" s="19">
        <f t="shared" si="14"/>
        <v>7.8870414545454537</v>
      </c>
      <c r="AZ35" s="19">
        <f t="shared" si="15"/>
        <v>483.73854254545449</v>
      </c>
      <c r="BA35" s="67">
        <f t="shared" si="31"/>
        <v>109.49842552727272</v>
      </c>
      <c r="BB35" s="67">
        <f t="shared" si="32"/>
        <v>36.543292072727269</v>
      </c>
      <c r="BC35" s="67">
        <f t="shared" si="33"/>
        <v>53.763332581818176</v>
      </c>
      <c r="BD35" s="67">
        <f t="shared" si="34"/>
        <v>199.80505018181816</v>
      </c>
      <c r="BE35" s="67">
        <f t="shared" si="35"/>
        <v>1.7088589818181816</v>
      </c>
      <c r="BF35" s="67">
        <f t="shared" si="36"/>
        <v>0.65725345454545447</v>
      </c>
      <c r="BG35" s="67">
        <f t="shared" si="16"/>
        <v>2.3661124363636361</v>
      </c>
      <c r="BH35" s="67">
        <f t="shared" si="37"/>
        <v>9.8588018181818171</v>
      </c>
      <c r="BI35" s="67">
        <f t="shared" si="38"/>
        <v>0.78870414545454526</v>
      </c>
      <c r="BJ35" s="67">
        <f t="shared" si="39"/>
        <v>0.39435207272727263</v>
      </c>
      <c r="BK35" s="67">
        <f t="shared" si="40"/>
        <v>4.6007741818181813</v>
      </c>
      <c r="BL35" s="67">
        <f t="shared" si="41"/>
        <v>1.7088589818181816</v>
      </c>
      <c r="BM35" s="67">
        <f t="shared" si="42"/>
        <v>56.523797090909078</v>
      </c>
      <c r="BN35" s="67">
        <f t="shared" si="43"/>
        <v>2.2346617454545452</v>
      </c>
      <c r="BO35" s="67">
        <f t="shared" si="44"/>
        <v>76.109950036363628</v>
      </c>
      <c r="BP35" s="67">
        <f t="shared" si="45"/>
        <v>109.49842552727272</v>
      </c>
      <c r="BQ35" s="67">
        <f t="shared" si="46"/>
        <v>18.271646036363634</v>
      </c>
      <c r="BR35" s="67">
        <f t="shared" si="47"/>
        <v>11.041858036363635</v>
      </c>
      <c r="BS35" s="67">
        <f t="shared" si="48"/>
        <v>4.3378727999999995</v>
      </c>
      <c r="BT35" s="67">
        <f t="shared" si="49"/>
        <v>0</v>
      </c>
      <c r="BU35" s="67">
        <f t="shared" si="50"/>
        <v>52.711727054545442</v>
      </c>
      <c r="BV35" s="67">
        <f t="shared" si="51"/>
        <v>195.86152945454543</v>
      </c>
      <c r="BW35" s="67">
        <f t="shared" si="52"/>
        <v>957.88118465454556</v>
      </c>
      <c r="BX35" s="67">
        <f t="shared" si="17"/>
        <v>957.88118465454534</v>
      </c>
      <c r="BY35" s="67">
        <f t="shared" si="18"/>
        <v>3428.9070937454544</v>
      </c>
      <c r="BZ35" s="67">
        <f t="shared" si="53"/>
        <v>230.38</v>
      </c>
      <c r="CA35" s="70">
        <f t="shared" si="19"/>
        <v>2</v>
      </c>
      <c r="CB35" s="82">
        <f t="shared" si="20"/>
        <v>11.25</v>
      </c>
      <c r="CC35" s="20">
        <f t="shared" si="21"/>
        <v>2.2535211267605644</v>
      </c>
      <c r="CD35" s="69">
        <f t="shared" si="54"/>
        <v>77.271145774545488</v>
      </c>
      <c r="CE35" s="20">
        <f t="shared" si="22"/>
        <v>8.5633802816901436</v>
      </c>
      <c r="CF35" s="73">
        <f t="shared" si="55"/>
        <v>293.63035394327284</v>
      </c>
      <c r="CG35" s="20">
        <f t="shared" si="23"/>
        <v>1.8591549295774654</v>
      </c>
      <c r="CH35" s="67">
        <f t="shared" si="56"/>
        <v>63.74869526400002</v>
      </c>
      <c r="CI35" s="67">
        <f t="shared" si="57"/>
        <v>162.80000000000001</v>
      </c>
      <c r="CJ35" s="67">
        <f t="shared" si="58"/>
        <v>827.83019498181852</v>
      </c>
      <c r="CK35" s="74">
        <f t="shared" si="59"/>
        <v>4256.7372887272732</v>
      </c>
    </row>
    <row r="36" spans="1:90" ht="15" customHeight="1">
      <c r="A36" s="84" t="str">
        <f>[2]CCT!D43</f>
        <v>Região Uberaba</v>
      </c>
      <c r="B36" s="76" t="str">
        <f>[2]CCT!C43</f>
        <v>Frutal</v>
      </c>
      <c r="C36" s="18"/>
      <c r="D36" s="77"/>
      <c r="E36" s="17">
        <f t="shared" si="0"/>
        <v>0</v>
      </c>
      <c r="F36" s="78"/>
      <c r="G36" s="17"/>
      <c r="H36" s="77">
        <f t="shared" si="1"/>
        <v>0</v>
      </c>
      <c r="I36" s="18"/>
      <c r="J36" s="77"/>
      <c r="K36" s="17">
        <f t="shared" si="2"/>
        <v>0</v>
      </c>
      <c r="L36" s="18"/>
      <c r="M36" s="77"/>
      <c r="N36" s="17">
        <f t="shared" si="3"/>
        <v>0</v>
      </c>
      <c r="O36" s="21">
        <f>[2]CCT!N43</f>
        <v>1</v>
      </c>
      <c r="P36" s="77">
        <f>[2]CCT!M43</f>
        <v>212.14</v>
      </c>
      <c r="Q36" s="80">
        <f t="shared" si="4"/>
        <v>212.14</v>
      </c>
      <c r="R36" s="66">
        <f t="shared" si="24"/>
        <v>1</v>
      </c>
      <c r="S36" s="67">
        <f t="shared" si="25"/>
        <v>212.14</v>
      </c>
      <c r="T36" s="19"/>
      <c r="U36" s="19"/>
      <c r="V36" s="19"/>
      <c r="W36" s="19"/>
      <c r="X36" s="19"/>
      <c r="Y36" s="19"/>
      <c r="Z36" s="19"/>
      <c r="AA36" s="68">
        <f t="shared" si="26"/>
        <v>6.9427636363636358</v>
      </c>
      <c r="AB36" s="67">
        <f t="shared" si="60"/>
        <v>219.08276363636361</v>
      </c>
      <c r="AC36" s="67"/>
      <c r="AD36" s="67">
        <f>(VLOOKUP('Resumo Geral limpeza imposto cd'!A36,VATOTAL,6,FALSE)*20-1)*R36</f>
        <v>279</v>
      </c>
      <c r="AE36" s="67">
        <f t="shared" ref="AE36:AE67" si="62">(VLOOKUP(B36,valetransporte1,4,FALSE)*(2*20*R36))-(IF(S36*6%&lt;=(VLOOKUP(B36,valetransporte1,4,FALSE)*(2*20*R36)),S36*6%,VLOOKUP(B36,valetransporte1,4,FALSE)*(2*20*R36)))</f>
        <v>111.27160000000001</v>
      </c>
      <c r="AF36" s="67"/>
      <c r="AG36" s="67">
        <f t="shared" si="27"/>
        <v>3.12</v>
      </c>
      <c r="AH36" s="67">
        <f t="shared" ref="AH36:AH67" si="63">VLOOKUP(A36,VATOTAL,2,FALSE)*R36</f>
        <v>28.19</v>
      </c>
      <c r="AI36" s="67">
        <f t="shared" ref="AI36:AI67" si="64">VLOOKUP(A36,VATOTAL,3,FALSE)*R36</f>
        <v>0</v>
      </c>
      <c r="AJ36" s="67">
        <f t="shared" ref="AJ36:AJ67" si="65">VLOOKUP(A36,VATOTAL,4,FALSE)*R36</f>
        <v>0</v>
      </c>
      <c r="AK36" s="67">
        <v>0</v>
      </c>
      <c r="AL36" s="67">
        <f t="shared" si="28"/>
        <v>421.58160000000004</v>
      </c>
      <c r="AM36" s="67">
        <f>C36*'[2]Uniforme Limpeza'!$Z$10+F36*'[2]Uniforme Limpeza'!$Z$11+I36*'[2]Uniforme Limpeza'!$Z$12+L36*'[2]Uniforme Limpeza'!$Z$12+O36*'[2]Uniforme Limpeza'!$Z$12</f>
        <v>39.76</v>
      </c>
      <c r="AN36" s="67">
        <f>I36*'[2]Materiais de Consumo'!$F$33+L36*'[2]Materiais de Consumo'!$F$34+O36*'[2]Materiais de Consumo'!$F$35</f>
        <v>10.32</v>
      </c>
      <c r="AO36" s="67">
        <f>'[2]Equipamentos  TOTAL'!$H$19*'Resumo Geral limpeza imposto cd'!F36+'Resumo Geral limpeza imposto cd'!I36*'[2]Equipamentos  TOTAL'!$I$11+'[2]Equipamentos  TOTAL'!$I$12*'Resumo Geral limpeza imposto cd'!L36+'Resumo Geral limpeza imposto cd'!O36*'[2]Equipamentos  TOTAL'!$I$13</f>
        <v>1.47</v>
      </c>
      <c r="AP36" s="67">
        <f>(I36*'[2]PRODUTOS DE LIMPEZA'!$I$36+L36*'[2]PRODUTOS DE LIMPEZA'!$I$37+O36*'[2]PRODUTOS DE LIMPEZA'!$I$38)</f>
        <v>45.06</v>
      </c>
      <c r="AQ36" s="67">
        <f t="shared" si="29"/>
        <v>96.61</v>
      </c>
      <c r="AR36" s="19">
        <f t="shared" si="30"/>
        <v>43.816552727272722</v>
      </c>
      <c r="AS36" s="19">
        <f t="shared" si="8"/>
        <v>3.2862414545454541</v>
      </c>
      <c r="AT36" s="81">
        <f t="shared" si="9"/>
        <v>2.1908276363636361</v>
      </c>
      <c r="AU36" s="19">
        <f t="shared" si="10"/>
        <v>0.43816552727272723</v>
      </c>
      <c r="AV36" s="81">
        <f t="shared" si="11"/>
        <v>5.4770690909090902</v>
      </c>
      <c r="AW36" s="19">
        <f t="shared" si="12"/>
        <v>17.526621090909089</v>
      </c>
      <c r="AX36" s="81">
        <f t="shared" si="13"/>
        <v>6.5724829090909083</v>
      </c>
      <c r="AY36" s="19">
        <f t="shared" si="14"/>
        <v>1.3144965818181817</v>
      </c>
      <c r="AZ36" s="19">
        <f t="shared" si="15"/>
        <v>80.622457018181805</v>
      </c>
      <c r="BA36" s="67">
        <f t="shared" si="31"/>
        <v>18.249594210909088</v>
      </c>
      <c r="BB36" s="67">
        <f t="shared" si="32"/>
        <v>6.0905008290909084</v>
      </c>
      <c r="BC36" s="67">
        <f t="shared" si="33"/>
        <v>8.9604850327272718</v>
      </c>
      <c r="BD36" s="67">
        <f t="shared" si="34"/>
        <v>33.300580072727264</v>
      </c>
      <c r="BE36" s="67">
        <f t="shared" si="35"/>
        <v>0.28480759272727268</v>
      </c>
      <c r="BF36" s="67">
        <f t="shared" si="36"/>
        <v>0.10954138181818181</v>
      </c>
      <c r="BG36" s="67">
        <f t="shared" ref="BG36:BG67" si="66">SUM(BE36:BF36)</f>
        <v>0.39434897454545448</v>
      </c>
      <c r="BH36" s="67">
        <f t="shared" si="37"/>
        <v>1.6431207272727271</v>
      </c>
      <c r="BI36" s="67">
        <f t="shared" si="38"/>
        <v>0.13144965818181814</v>
      </c>
      <c r="BJ36" s="67">
        <f t="shared" si="39"/>
        <v>6.572482909090907E-2</v>
      </c>
      <c r="BK36" s="67">
        <f t="shared" si="40"/>
        <v>0.76678967272727261</v>
      </c>
      <c r="BL36" s="67">
        <f t="shared" si="41"/>
        <v>0.28480759272727268</v>
      </c>
      <c r="BM36" s="67">
        <f t="shared" si="42"/>
        <v>9.4205588363636341</v>
      </c>
      <c r="BN36" s="67">
        <f t="shared" si="43"/>
        <v>0.37244069818181813</v>
      </c>
      <c r="BO36" s="67">
        <f t="shared" si="44"/>
        <v>12.684892014545451</v>
      </c>
      <c r="BP36" s="67">
        <f t="shared" si="45"/>
        <v>18.249594210909088</v>
      </c>
      <c r="BQ36" s="67">
        <f t="shared" si="46"/>
        <v>3.0452504145454542</v>
      </c>
      <c r="BR36" s="67">
        <f t="shared" si="47"/>
        <v>1.8402952145454543</v>
      </c>
      <c r="BS36" s="67">
        <f t="shared" si="48"/>
        <v>0.72297311999999991</v>
      </c>
      <c r="BT36" s="67">
        <f t="shared" si="49"/>
        <v>0</v>
      </c>
      <c r="BU36" s="67">
        <f t="shared" si="50"/>
        <v>8.7852188218181801</v>
      </c>
      <c r="BV36" s="67">
        <f t="shared" si="51"/>
        <v>32.643331781818176</v>
      </c>
      <c r="BW36" s="67">
        <f t="shared" si="52"/>
        <v>159.6456098618182</v>
      </c>
      <c r="BX36" s="67">
        <f t="shared" si="17"/>
        <v>159.64560986181817</v>
      </c>
      <c r="BY36" s="67">
        <f t="shared" si="18"/>
        <v>896.91997349818189</v>
      </c>
      <c r="BZ36" s="67">
        <f t="shared" si="53"/>
        <v>115.19</v>
      </c>
      <c r="CA36" s="70">
        <f t="shared" ref="CA36:CA67" si="67">VLOOKUP(B36,ISS_LIMPEZA,2,FALSE)*100</f>
        <v>2</v>
      </c>
      <c r="CB36" s="82">
        <f t="shared" si="20"/>
        <v>11.25</v>
      </c>
      <c r="CC36" s="20">
        <f t="shared" si="21"/>
        <v>2.2535211267605644</v>
      </c>
      <c r="CD36" s="69">
        <f t="shared" si="54"/>
        <v>20.212281092916786</v>
      </c>
      <c r="CE36" s="20">
        <f t="shared" si="22"/>
        <v>8.5633802816901436</v>
      </c>
      <c r="CF36" s="73">
        <f t="shared" si="55"/>
        <v>76.806668153083777</v>
      </c>
      <c r="CG36" s="20">
        <f t="shared" si="23"/>
        <v>1.8591549295774654</v>
      </c>
      <c r="CH36" s="67">
        <f t="shared" si="56"/>
        <v>16.675131901656346</v>
      </c>
      <c r="CI36" s="67">
        <f t="shared" si="57"/>
        <v>81.400000000000006</v>
      </c>
      <c r="CJ36" s="67">
        <f t="shared" si="58"/>
        <v>310.28408114765693</v>
      </c>
      <c r="CK36" s="74">
        <f t="shared" si="59"/>
        <v>1207.2040546458388</v>
      </c>
    </row>
    <row r="37" spans="1:90" ht="15" customHeight="1">
      <c r="A37" s="84" t="str">
        <f>[2]CCT!D44</f>
        <v>Gov. Valadares</v>
      </c>
      <c r="B37" s="76" t="str">
        <f>[2]CCT!C44</f>
        <v>Governador Valadares</v>
      </c>
      <c r="C37" s="18"/>
      <c r="D37" s="77"/>
      <c r="E37" s="17">
        <f t="shared" si="0"/>
        <v>0</v>
      </c>
      <c r="F37" s="78"/>
      <c r="G37" s="17"/>
      <c r="H37" s="77">
        <f t="shared" si="1"/>
        <v>0</v>
      </c>
      <c r="I37" s="21">
        <f>[2]CCT!J44</f>
        <v>2</v>
      </c>
      <c r="J37" s="77">
        <f>[2]CCT!I44</f>
        <v>876.66</v>
      </c>
      <c r="K37" s="17">
        <f t="shared" si="2"/>
        <v>1753.32</v>
      </c>
      <c r="L37" s="21">
        <f>[2]CCT!L44</f>
        <v>1</v>
      </c>
      <c r="M37" s="77">
        <f>[2]CCT!K44</f>
        <v>438.33</v>
      </c>
      <c r="N37" s="17">
        <f t="shared" si="3"/>
        <v>438.33</v>
      </c>
      <c r="O37" s="18"/>
      <c r="P37" s="77"/>
      <c r="Q37" s="80">
        <f t="shared" si="4"/>
        <v>0</v>
      </c>
      <c r="R37" s="66">
        <f t="shared" si="24"/>
        <v>3</v>
      </c>
      <c r="S37" s="67">
        <f t="shared" si="25"/>
        <v>2191.65</v>
      </c>
      <c r="T37" s="19"/>
      <c r="U37" s="19"/>
      <c r="V37" s="19"/>
      <c r="W37" s="19"/>
      <c r="X37" s="19"/>
      <c r="Y37" s="19"/>
      <c r="Z37" s="19"/>
      <c r="AA37" s="68">
        <f t="shared" si="26"/>
        <v>71.726727272727274</v>
      </c>
      <c r="AB37" s="67">
        <f t="shared" si="60"/>
        <v>2263.3767272727273</v>
      </c>
      <c r="AC37" s="67"/>
      <c r="AD37" s="67">
        <f>(VLOOKUP('Resumo Geral limpeza imposto cd'!A37,VATOTAL,6,FALSE)*20-1)*R37</f>
        <v>837</v>
      </c>
      <c r="AE37" s="67">
        <f t="shared" si="62"/>
        <v>240.501</v>
      </c>
      <c r="AF37" s="67"/>
      <c r="AG37" s="67">
        <f t="shared" si="27"/>
        <v>9.36</v>
      </c>
      <c r="AH37" s="67">
        <f t="shared" si="63"/>
        <v>84.570000000000007</v>
      </c>
      <c r="AI37" s="67">
        <f t="shared" si="64"/>
        <v>0</v>
      </c>
      <c r="AJ37" s="67">
        <f t="shared" si="65"/>
        <v>0</v>
      </c>
      <c r="AK37" s="67">
        <v>0</v>
      </c>
      <c r="AL37" s="67">
        <f t="shared" si="28"/>
        <v>1171.4309999999998</v>
      </c>
      <c r="AM37" s="67">
        <f>C37*'[2]Uniforme Limpeza'!$Z$10+F37*'[2]Uniforme Limpeza'!$Z$11+I37*'[2]Uniforme Limpeza'!$Z$12+L37*'[2]Uniforme Limpeza'!$Z$12+O37*'[2]Uniforme Limpeza'!$Z$12</f>
        <v>119.28</v>
      </c>
      <c r="AN37" s="67">
        <f>I37*'[2]Materiais de Consumo'!$F$33+L37*'[2]Materiais de Consumo'!$F$34+O37*'[2]Materiais de Consumo'!$F$35</f>
        <v>103.22999999999999</v>
      </c>
      <c r="AO37" s="67">
        <f>'[2]Equipamentos  TOTAL'!$H$19*'Resumo Geral limpeza imposto cd'!F37+'Resumo Geral limpeza imposto cd'!I37*'[2]Equipamentos  TOTAL'!$I$11+'[2]Equipamentos  TOTAL'!$I$12*'Resumo Geral limpeza imposto cd'!L37+'Resumo Geral limpeza imposto cd'!O37*'[2]Equipamentos  TOTAL'!$I$13</f>
        <v>14.68</v>
      </c>
      <c r="AP37" s="67">
        <f>(I37*'[2]PRODUTOS DE LIMPEZA'!$I$36+L37*'[2]PRODUTOS DE LIMPEZA'!$I$37+O37*'[2]PRODUTOS DE LIMPEZA'!$I$38)</f>
        <v>450.63</v>
      </c>
      <c r="AQ37" s="67">
        <f t="shared" si="29"/>
        <v>687.81999999999994</v>
      </c>
      <c r="AR37" s="19">
        <f t="shared" si="30"/>
        <v>452.67534545454549</v>
      </c>
      <c r="AS37" s="19">
        <f t="shared" si="8"/>
        <v>33.950650909090911</v>
      </c>
      <c r="AT37" s="81">
        <f t="shared" si="9"/>
        <v>22.633767272727273</v>
      </c>
      <c r="AU37" s="19">
        <f t="shared" si="10"/>
        <v>4.5267534545454549</v>
      </c>
      <c r="AV37" s="81">
        <f t="shared" si="11"/>
        <v>56.584418181818187</v>
      </c>
      <c r="AW37" s="19">
        <f t="shared" si="12"/>
        <v>181.07013818181818</v>
      </c>
      <c r="AX37" s="81">
        <f t="shared" si="13"/>
        <v>67.901301818181821</v>
      </c>
      <c r="AY37" s="19">
        <f t="shared" si="14"/>
        <v>13.580260363636365</v>
      </c>
      <c r="AZ37" s="19">
        <f t="shared" si="15"/>
        <v>832.92263563636357</v>
      </c>
      <c r="BA37" s="67">
        <f t="shared" si="31"/>
        <v>188.53928138181817</v>
      </c>
      <c r="BB37" s="67">
        <f t="shared" si="32"/>
        <v>62.921873018181813</v>
      </c>
      <c r="BC37" s="67">
        <f t="shared" si="33"/>
        <v>92.57210814545455</v>
      </c>
      <c r="BD37" s="67">
        <f t="shared" si="34"/>
        <v>344.03326254545453</v>
      </c>
      <c r="BE37" s="67">
        <f t="shared" si="35"/>
        <v>2.9423897454545456</v>
      </c>
      <c r="BF37" s="67">
        <f t="shared" si="36"/>
        <v>1.1316883636363637</v>
      </c>
      <c r="BG37" s="67">
        <f t="shared" si="66"/>
        <v>4.0740781090909088</v>
      </c>
      <c r="BH37" s="67">
        <f t="shared" si="37"/>
        <v>16.975325454545455</v>
      </c>
      <c r="BI37" s="67">
        <f t="shared" si="38"/>
        <v>1.3580260363636363</v>
      </c>
      <c r="BJ37" s="67">
        <f t="shared" si="39"/>
        <v>0.67901301818181814</v>
      </c>
      <c r="BK37" s="67">
        <f t="shared" si="40"/>
        <v>7.9218185454545456</v>
      </c>
      <c r="BL37" s="67">
        <f t="shared" si="41"/>
        <v>2.9423897454545456</v>
      </c>
      <c r="BM37" s="67">
        <f t="shared" si="42"/>
        <v>97.325199272727261</v>
      </c>
      <c r="BN37" s="67">
        <f t="shared" si="43"/>
        <v>3.8477404363636363</v>
      </c>
      <c r="BO37" s="67">
        <f t="shared" si="44"/>
        <v>131.0495125090909</v>
      </c>
      <c r="BP37" s="67">
        <f t="shared" si="45"/>
        <v>188.53928138181817</v>
      </c>
      <c r="BQ37" s="67">
        <f t="shared" si="46"/>
        <v>31.460936509090907</v>
      </c>
      <c r="BR37" s="67">
        <f t="shared" si="47"/>
        <v>19.012364509090908</v>
      </c>
      <c r="BS37" s="67">
        <f t="shared" si="48"/>
        <v>7.4691432000000004</v>
      </c>
      <c r="BT37" s="67">
        <f t="shared" si="49"/>
        <v>0</v>
      </c>
      <c r="BU37" s="67">
        <f t="shared" si="50"/>
        <v>90.761406763636359</v>
      </c>
      <c r="BV37" s="67">
        <f t="shared" si="51"/>
        <v>337.24313236363633</v>
      </c>
      <c r="BW37" s="67">
        <f t="shared" si="52"/>
        <v>1649.3226211636368</v>
      </c>
      <c r="BX37" s="67">
        <f t="shared" si="17"/>
        <v>1649.3226211636363</v>
      </c>
      <c r="BY37" s="67">
        <f t="shared" si="18"/>
        <v>5771.9503484363631</v>
      </c>
      <c r="BZ37" s="67">
        <f t="shared" si="53"/>
        <v>345.57</v>
      </c>
      <c r="CA37" s="70">
        <f t="shared" si="67"/>
        <v>5</v>
      </c>
      <c r="CB37" s="82">
        <f t="shared" si="20"/>
        <v>14.25</v>
      </c>
      <c r="CC37" s="20">
        <f t="shared" si="21"/>
        <v>5.8309037900874632</v>
      </c>
      <c r="CD37" s="69">
        <f t="shared" si="54"/>
        <v>336.55687162894247</v>
      </c>
      <c r="CE37" s="20">
        <f t="shared" si="22"/>
        <v>8.8629737609329435</v>
      </c>
      <c r="CF37" s="73">
        <f t="shared" si="55"/>
        <v>511.56644487599243</v>
      </c>
      <c r="CG37" s="20">
        <f t="shared" si="23"/>
        <v>1.9241982507288626</v>
      </c>
      <c r="CH37" s="67">
        <f t="shared" si="56"/>
        <v>111.063767637551</v>
      </c>
      <c r="CI37" s="67">
        <f t="shared" si="57"/>
        <v>244.20000000000002</v>
      </c>
      <c r="CJ37" s="67">
        <f t="shared" si="58"/>
        <v>1548.9570841424859</v>
      </c>
      <c r="CK37" s="74">
        <f t="shared" si="59"/>
        <v>7320.9074325788488</v>
      </c>
    </row>
    <row r="38" spans="1:90" ht="15" customHeight="1">
      <c r="A38" s="84" t="str">
        <f>[2]CCT!D45</f>
        <v>Fethemg Interior</v>
      </c>
      <c r="B38" s="76" t="str">
        <f>[2]CCT!C45</f>
        <v>Guanhães</v>
      </c>
      <c r="C38" s="18"/>
      <c r="D38" s="77"/>
      <c r="E38" s="17">
        <f t="shared" si="0"/>
        <v>0</v>
      </c>
      <c r="F38" s="78"/>
      <c r="G38" s="17"/>
      <c r="H38" s="77">
        <f t="shared" si="1"/>
        <v>0</v>
      </c>
      <c r="I38" s="18"/>
      <c r="J38" s="77"/>
      <c r="K38" s="17">
        <f t="shared" si="2"/>
        <v>0</v>
      </c>
      <c r="L38" s="18"/>
      <c r="M38" s="77"/>
      <c r="N38" s="17">
        <f t="shared" si="3"/>
        <v>0</v>
      </c>
      <c r="O38" s="21">
        <f>[2]CCT!N45</f>
        <v>1</v>
      </c>
      <c r="P38" s="77">
        <f>[2]CCT!M45</f>
        <v>212.14</v>
      </c>
      <c r="Q38" s="80">
        <f t="shared" si="4"/>
        <v>212.14</v>
      </c>
      <c r="R38" s="66">
        <f t="shared" si="24"/>
        <v>1</v>
      </c>
      <c r="S38" s="67">
        <f t="shared" si="25"/>
        <v>212.14</v>
      </c>
      <c r="T38" s="19"/>
      <c r="U38" s="19"/>
      <c r="V38" s="19"/>
      <c r="W38" s="19"/>
      <c r="X38" s="19"/>
      <c r="Y38" s="19"/>
      <c r="Z38" s="19"/>
      <c r="AA38" s="68">
        <f t="shared" si="26"/>
        <v>6.9427636363636358</v>
      </c>
      <c r="AB38" s="67">
        <f t="shared" si="60"/>
        <v>219.08276363636361</v>
      </c>
      <c r="AC38" s="67"/>
      <c r="AD38" s="67">
        <f>(VLOOKUP('Resumo Geral limpeza imposto cd'!A38,VATOTAL,6,FALSE)*20-1)*R38</f>
        <v>279</v>
      </c>
      <c r="AE38" s="67">
        <f t="shared" si="62"/>
        <v>111.27160000000001</v>
      </c>
      <c r="AF38" s="67"/>
      <c r="AG38" s="67">
        <f t="shared" si="27"/>
        <v>3.12</v>
      </c>
      <c r="AH38" s="67">
        <f t="shared" si="63"/>
        <v>0</v>
      </c>
      <c r="AI38" s="67">
        <f t="shared" si="64"/>
        <v>8.43</v>
      </c>
      <c r="AJ38" s="67">
        <f t="shared" si="65"/>
        <v>0</v>
      </c>
      <c r="AK38" s="67">
        <v>0</v>
      </c>
      <c r="AL38" s="67">
        <f t="shared" si="28"/>
        <v>401.82160000000005</v>
      </c>
      <c r="AM38" s="67">
        <f>C38*'[2]Uniforme Limpeza'!$Z$10+F38*'[2]Uniforme Limpeza'!$Z$11+I38*'[2]Uniforme Limpeza'!$Z$12+L38*'[2]Uniforme Limpeza'!$Z$12+O38*'[2]Uniforme Limpeza'!$Z$12</f>
        <v>39.76</v>
      </c>
      <c r="AN38" s="67">
        <f>I38*'[2]Materiais de Consumo'!$F$33+L38*'[2]Materiais de Consumo'!$F$34+O38*'[2]Materiais de Consumo'!$F$35</f>
        <v>10.32</v>
      </c>
      <c r="AO38" s="67">
        <f>'[2]Equipamentos  TOTAL'!$H$19*'Resumo Geral limpeza imposto cd'!F38+'Resumo Geral limpeza imposto cd'!I38*'[2]Equipamentos  TOTAL'!$I$11+'[2]Equipamentos  TOTAL'!$I$12*'Resumo Geral limpeza imposto cd'!L38+'Resumo Geral limpeza imposto cd'!O38*'[2]Equipamentos  TOTAL'!$I$13</f>
        <v>1.47</v>
      </c>
      <c r="AP38" s="67">
        <f>(I38*'[2]PRODUTOS DE LIMPEZA'!$I$36+L38*'[2]PRODUTOS DE LIMPEZA'!$I$37+O38*'[2]PRODUTOS DE LIMPEZA'!$I$38)</f>
        <v>45.06</v>
      </c>
      <c r="AQ38" s="67">
        <f t="shared" si="29"/>
        <v>96.61</v>
      </c>
      <c r="AR38" s="19">
        <f t="shared" si="30"/>
        <v>43.816552727272722</v>
      </c>
      <c r="AS38" s="19">
        <f t="shared" si="8"/>
        <v>3.2862414545454541</v>
      </c>
      <c r="AT38" s="81">
        <f t="shared" si="9"/>
        <v>2.1908276363636361</v>
      </c>
      <c r="AU38" s="19">
        <f t="shared" si="10"/>
        <v>0.43816552727272723</v>
      </c>
      <c r="AV38" s="81">
        <f t="shared" si="11"/>
        <v>5.4770690909090902</v>
      </c>
      <c r="AW38" s="19">
        <f t="shared" si="12"/>
        <v>17.526621090909089</v>
      </c>
      <c r="AX38" s="81">
        <f t="shared" si="13"/>
        <v>6.5724829090909083</v>
      </c>
      <c r="AY38" s="19">
        <f t="shared" si="14"/>
        <v>1.3144965818181817</v>
      </c>
      <c r="AZ38" s="19">
        <f t="shared" si="15"/>
        <v>80.622457018181805</v>
      </c>
      <c r="BA38" s="67">
        <f t="shared" si="31"/>
        <v>18.249594210909088</v>
      </c>
      <c r="BB38" s="67">
        <f t="shared" si="32"/>
        <v>6.0905008290909084</v>
      </c>
      <c r="BC38" s="67">
        <f t="shared" si="33"/>
        <v>8.9604850327272718</v>
      </c>
      <c r="BD38" s="67">
        <f t="shared" si="34"/>
        <v>33.300580072727264</v>
      </c>
      <c r="BE38" s="67">
        <f t="shared" si="35"/>
        <v>0.28480759272727268</v>
      </c>
      <c r="BF38" s="67">
        <f t="shared" si="36"/>
        <v>0.10954138181818181</v>
      </c>
      <c r="BG38" s="67">
        <f t="shared" si="66"/>
        <v>0.39434897454545448</v>
      </c>
      <c r="BH38" s="67">
        <f t="shared" si="37"/>
        <v>1.6431207272727271</v>
      </c>
      <c r="BI38" s="67">
        <f t="shared" si="38"/>
        <v>0.13144965818181814</v>
      </c>
      <c r="BJ38" s="67">
        <f t="shared" si="39"/>
        <v>6.572482909090907E-2</v>
      </c>
      <c r="BK38" s="67">
        <f t="shared" si="40"/>
        <v>0.76678967272727261</v>
      </c>
      <c r="BL38" s="67">
        <f t="shared" si="41"/>
        <v>0.28480759272727268</v>
      </c>
      <c r="BM38" s="67">
        <f t="shared" si="42"/>
        <v>9.4205588363636341</v>
      </c>
      <c r="BN38" s="67">
        <f t="shared" si="43"/>
        <v>0.37244069818181813</v>
      </c>
      <c r="BO38" s="67">
        <f t="shared" si="44"/>
        <v>12.684892014545451</v>
      </c>
      <c r="BP38" s="67">
        <f t="shared" si="45"/>
        <v>18.249594210909088</v>
      </c>
      <c r="BQ38" s="67">
        <f t="shared" si="46"/>
        <v>3.0452504145454542</v>
      </c>
      <c r="BR38" s="67">
        <f t="shared" si="47"/>
        <v>1.8402952145454543</v>
      </c>
      <c r="BS38" s="67">
        <f t="shared" si="48"/>
        <v>0.72297311999999991</v>
      </c>
      <c r="BT38" s="67">
        <f t="shared" si="49"/>
        <v>0</v>
      </c>
      <c r="BU38" s="67">
        <f t="shared" si="50"/>
        <v>8.7852188218181801</v>
      </c>
      <c r="BV38" s="67">
        <f t="shared" si="51"/>
        <v>32.643331781818176</v>
      </c>
      <c r="BW38" s="67">
        <f t="shared" si="52"/>
        <v>159.6456098618182</v>
      </c>
      <c r="BX38" s="67">
        <f t="shared" si="17"/>
        <v>159.64560986181817</v>
      </c>
      <c r="BY38" s="67">
        <f t="shared" si="18"/>
        <v>877.1599734981819</v>
      </c>
      <c r="BZ38" s="67">
        <f t="shared" si="53"/>
        <v>115.19</v>
      </c>
      <c r="CA38" s="70">
        <f t="shared" si="67"/>
        <v>5</v>
      </c>
      <c r="CB38" s="82">
        <f t="shared" si="20"/>
        <v>14.25</v>
      </c>
      <c r="CC38" s="20">
        <f t="shared" si="21"/>
        <v>5.8309037900874632</v>
      </c>
      <c r="CD38" s="69">
        <f t="shared" si="54"/>
        <v>51.146354139835672</v>
      </c>
      <c r="CE38" s="20">
        <f t="shared" si="22"/>
        <v>8.8629737609329435</v>
      </c>
      <c r="CF38" s="73">
        <f t="shared" si="55"/>
        <v>77.742458292550225</v>
      </c>
      <c r="CG38" s="20">
        <f t="shared" si="23"/>
        <v>1.9241982507288626</v>
      </c>
      <c r="CH38" s="67">
        <f t="shared" si="56"/>
        <v>16.878296866145771</v>
      </c>
      <c r="CI38" s="67">
        <f t="shared" si="57"/>
        <v>81.400000000000006</v>
      </c>
      <c r="CJ38" s="67">
        <f t="shared" si="58"/>
        <v>342.35710929853167</v>
      </c>
      <c r="CK38" s="74">
        <f t="shared" si="59"/>
        <v>1219.5170827967136</v>
      </c>
    </row>
    <row r="39" spans="1:90" ht="15" customHeight="1">
      <c r="A39" s="84" t="str">
        <f>[2]CCT!D46</f>
        <v>Alto Paranaiba</v>
      </c>
      <c r="B39" s="76" t="str">
        <f>[2]CCT!C46</f>
        <v>Ibiá</v>
      </c>
      <c r="C39" s="18"/>
      <c r="D39" s="77"/>
      <c r="E39" s="17">
        <f t="shared" si="0"/>
        <v>0</v>
      </c>
      <c r="F39" s="78"/>
      <c r="G39" s="17"/>
      <c r="H39" s="77">
        <f t="shared" si="1"/>
        <v>0</v>
      </c>
      <c r="I39" s="18"/>
      <c r="J39" s="77"/>
      <c r="K39" s="17">
        <f t="shared" si="2"/>
        <v>0</v>
      </c>
      <c r="L39" s="18"/>
      <c r="M39" s="77"/>
      <c r="N39" s="17">
        <f t="shared" si="3"/>
        <v>0</v>
      </c>
      <c r="O39" s="21">
        <f>[2]CCT!N46</f>
        <v>1</v>
      </c>
      <c r="P39" s="77">
        <f>[2]CCT!M46</f>
        <v>212.14</v>
      </c>
      <c r="Q39" s="80">
        <f t="shared" si="4"/>
        <v>212.14</v>
      </c>
      <c r="R39" s="66">
        <f t="shared" si="24"/>
        <v>1</v>
      </c>
      <c r="S39" s="67">
        <f t="shared" si="25"/>
        <v>212.14</v>
      </c>
      <c r="T39" s="19"/>
      <c r="U39" s="19"/>
      <c r="V39" s="19"/>
      <c r="W39" s="19"/>
      <c r="X39" s="19"/>
      <c r="Y39" s="19"/>
      <c r="Z39" s="19"/>
      <c r="AA39" s="68">
        <f t="shared" si="26"/>
        <v>6.9427636363636358</v>
      </c>
      <c r="AB39" s="67">
        <f t="shared" si="60"/>
        <v>219.08276363636361</v>
      </c>
      <c r="AC39" s="67"/>
      <c r="AD39" s="67">
        <f>(VLOOKUP('Resumo Geral limpeza imposto cd'!A39,VATOTAL,6,FALSE))*R39</f>
        <v>219.02</v>
      </c>
      <c r="AE39" s="67">
        <f t="shared" si="62"/>
        <v>111.27160000000001</v>
      </c>
      <c r="AF39" s="67"/>
      <c r="AG39" s="67">
        <f t="shared" si="27"/>
        <v>3.12</v>
      </c>
      <c r="AH39" s="67">
        <f t="shared" si="63"/>
        <v>19.440000000000001</v>
      </c>
      <c r="AI39" s="67">
        <f t="shared" si="64"/>
        <v>0</v>
      </c>
      <c r="AJ39" s="67">
        <f t="shared" si="65"/>
        <v>0</v>
      </c>
      <c r="AK39" s="67">
        <v>0</v>
      </c>
      <c r="AL39" s="67">
        <f t="shared" si="28"/>
        <v>352.85160000000002</v>
      </c>
      <c r="AM39" s="67">
        <f>C39*'[2]Uniforme Limpeza'!$Z$10+F39*'[2]Uniforme Limpeza'!$Z$11+I39*'[2]Uniforme Limpeza'!$Z$12+L39*'[2]Uniforme Limpeza'!$Z$12+O39*'[2]Uniforme Limpeza'!$Z$12</f>
        <v>39.76</v>
      </c>
      <c r="AN39" s="67">
        <f>I39*'[2]Materiais de Consumo'!$F$33+L39*'[2]Materiais de Consumo'!$F$34+O39*'[2]Materiais de Consumo'!$F$35</f>
        <v>10.32</v>
      </c>
      <c r="AO39" s="67">
        <f>'[2]Equipamentos  TOTAL'!$H$19*'Resumo Geral limpeza imposto cd'!F39+'Resumo Geral limpeza imposto cd'!I39*'[2]Equipamentos  TOTAL'!$I$11+'[2]Equipamentos  TOTAL'!$I$12*'Resumo Geral limpeza imposto cd'!L39+'Resumo Geral limpeza imposto cd'!O39*'[2]Equipamentos  TOTAL'!$I$13</f>
        <v>1.47</v>
      </c>
      <c r="AP39" s="67">
        <f>(I39*'[2]PRODUTOS DE LIMPEZA'!$I$36+L39*'[2]PRODUTOS DE LIMPEZA'!$I$37+O39*'[2]PRODUTOS DE LIMPEZA'!$I$38)</f>
        <v>45.06</v>
      </c>
      <c r="AQ39" s="67">
        <f t="shared" si="29"/>
        <v>96.61</v>
      </c>
      <c r="AR39" s="19">
        <f t="shared" si="30"/>
        <v>43.816552727272722</v>
      </c>
      <c r="AS39" s="19">
        <f t="shared" si="8"/>
        <v>3.2862414545454541</v>
      </c>
      <c r="AT39" s="81">
        <f t="shared" si="9"/>
        <v>2.1908276363636361</v>
      </c>
      <c r="AU39" s="19">
        <f t="shared" si="10"/>
        <v>0.43816552727272723</v>
      </c>
      <c r="AV39" s="81">
        <f t="shared" si="11"/>
        <v>5.4770690909090902</v>
      </c>
      <c r="AW39" s="19">
        <f t="shared" si="12"/>
        <v>17.526621090909089</v>
      </c>
      <c r="AX39" s="81">
        <f t="shared" si="13"/>
        <v>6.5724829090909083</v>
      </c>
      <c r="AY39" s="19">
        <f t="shared" si="14"/>
        <v>1.3144965818181817</v>
      </c>
      <c r="AZ39" s="19">
        <f t="shared" si="15"/>
        <v>80.622457018181805</v>
      </c>
      <c r="BA39" s="67">
        <f t="shared" si="31"/>
        <v>18.249594210909088</v>
      </c>
      <c r="BB39" s="67">
        <f t="shared" si="32"/>
        <v>6.0905008290909084</v>
      </c>
      <c r="BC39" s="67">
        <f t="shared" si="33"/>
        <v>8.9604850327272718</v>
      </c>
      <c r="BD39" s="67">
        <f t="shared" si="34"/>
        <v>33.300580072727264</v>
      </c>
      <c r="BE39" s="67">
        <f t="shared" si="35"/>
        <v>0.28480759272727268</v>
      </c>
      <c r="BF39" s="67">
        <f t="shared" si="36"/>
        <v>0.10954138181818181</v>
      </c>
      <c r="BG39" s="67">
        <f t="shared" si="66"/>
        <v>0.39434897454545448</v>
      </c>
      <c r="BH39" s="67">
        <f t="shared" si="37"/>
        <v>1.6431207272727271</v>
      </c>
      <c r="BI39" s="67">
        <f t="shared" si="38"/>
        <v>0.13144965818181814</v>
      </c>
      <c r="BJ39" s="67">
        <f t="shared" si="39"/>
        <v>6.572482909090907E-2</v>
      </c>
      <c r="BK39" s="67">
        <f t="shared" si="40"/>
        <v>0.76678967272727261</v>
      </c>
      <c r="BL39" s="67">
        <f t="shared" si="41"/>
        <v>0.28480759272727268</v>
      </c>
      <c r="BM39" s="67">
        <f t="shared" si="42"/>
        <v>9.4205588363636341</v>
      </c>
      <c r="BN39" s="67">
        <f t="shared" si="43"/>
        <v>0.37244069818181813</v>
      </c>
      <c r="BO39" s="67">
        <f t="shared" si="44"/>
        <v>12.684892014545451</v>
      </c>
      <c r="BP39" s="67">
        <f t="shared" si="45"/>
        <v>18.249594210909088</v>
      </c>
      <c r="BQ39" s="67">
        <f t="shared" si="46"/>
        <v>3.0452504145454542</v>
      </c>
      <c r="BR39" s="67">
        <f t="shared" si="47"/>
        <v>1.8402952145454543</v>
      </c>
      <c r="BS39" s="67">
        <f t="shared" si="48"/>
        <v>0.72297311999999991</v>
      </c>
      <c r="BT39" s="67">
        <f t="shared" si="49"/>
        <v>0</v>
      </c>
      <c r="BU39" s="67">
        <f t="shared" si="50"/>
        <v>8.7852188218181801</v>
      </c>
      <c r="BV39" s="67">
        <f t="shared" si="51"/>
        <v>32.643331781818176</v>
      </c>
      <c r="BW39" s="67">
        <f t="shared" si="52"/>
        <v>159.6456098618182</v>
      </c>
      <c r="BX39" s="67">
        <f t="shared" si="17"/>
        <v>159.64560986181817</v>
      </c>
      <c r="BY39" s="67">
        <f t="shared" si="18"/>
        <v>828.18997349818187</v>
      </c>
      <c r="BZ39" s="67">
        <f t="shared" si="53"/>
        <v>115.19</v>
      </c>
      <c r="CA39" s="70">
        <f t="shared" si="67"/>
        <v>2</v>
      </c>
      <c r="CB39" s="82">
        <f t="shared" si="20"/>
        <v>11.25</v>
      </c>
      <c r="CC39" s="20">
        <f t="shared" si="21"/>
        <v>2.2535211267605644</v>
      </c>
      <c r="CD39" s="69">
        <f t="shared" si="54"/>
        <v>18.663436022494249</v>
      </c>
      <c r="CE39" s="20">
        <f t="shared" si="22"/>
        <v>8.5633802816901436</v>
      </c>
      <c r="CF39" s="73">
        <f t="shared" si="55"/>
        <v>70.921056885478123</v>
      </c>
      <c r="CG39" s="20">
        <f t="shared" si="23"/>
        <v>1.8591549295774654</v>
      </c>
      <c r="CH39" s="67">
        <f t="shared" si="56"/>
        <v>15.397334718557751</v>
      </c>
      <c r="CI39" s="67">
        <f t="shared" si="57"/>
        <v>81.400000000000006</v>
      </c>
      <c r="CJ39" s="67">
        <f t="shared" si="58"/>
        <v>301.57182762653008</v>
      </c>
      <c r="CK39" s="74">
        <f t="shared" si="59"/>
        <v>1129.7618011247118</v>
      </c>
    </row>
    <row r="40" spans="1:90" ht="15" customHeight="1">
      <c r="A40" s="193" t="str">
        <f>[2]CCT!D47</f>
        <v>Fethemg Interior</v>
      </c>
      <c r="B40" s="76" t="str">
        <f>[2]CCT!C47</f>
        <v>Ibiraci</v>
      </c>
      <c r="C40" s="18"/>
      <c r="D40" s="77"/>
      <c r="E40" s="17">
        <f t="shared" si="0"/>
        <v>0</v>
      </c>
      <c r="F40" s="78"/>
      <c r="G40" s="17"/>
      <c r="H40" s="77">
        <f t="shared" si="1"/>
        <v>0</v>
      </c>
      <c r="I40" s="18"/>
      <c r="J40" s="77"/>
      <c r="K40" s="17">
        <f t="shared" si="2"/>
        <v>0</v>
      </c>
      <c r="L40" s="18"/>
      <c r="M40" s="77"/>
      <c r="N40" s="17">
        <f t="shared" si="3"/>
        <v>0</v>
      </c>
      <c r="O40" s="21">
        <f>[2]CCT!N47</f>
        <v>1</v>
      </c>
      <c r="P40" s="77">
        <f>[2]CCT!M47</f>
        <v>212.14</v>
      </c>
      <c r="Q40" s="80">
        <f t="shared" si="4"/>
        <v>212.14</v>
      </c>
      <c r="R40" s="66">
        <f t="shared" si="24"/>
        <v>1</v>
      </c>
      <c r="S40" s="67">
        <f t="shared" si="25"/>
        <v>212.14</v>
      </c>
      <c r="T40" s="19"/>
      <c r="U40" s="19"/>
      <c r="V40" s="19"/>
      <c r="W40" s="19"/>
      <c r="X40" s="19"/>
      <c r="Y40" s="19"/>
      <c r="Z40" s="19"/>
      <c r="AA40" s="68">
        <f t="shared" si="26"/>
        <v>6.9427636363636358</v>
      </c>
      <c r="AB40" s="67">
        <f t="shared" si="60"/>
        <v>219.08276363636361</v>
      </c>
      <c r="AC40" s="67"/>
      <c r="AD40" s="67">
        <f>(VLOOKUP('Resumo Geral limpeza imposto cd'!A40,VATOTAL,6,FALSE)*20-1)*R40</f>
        <v>279</v>
      </c>
      <c r="AE40" s="67">
        <f t="shared" si="62"/>
        <v>111.27160000000001</v>
      </c>
      <c r="AF40" s="67"/>
      <c r="AG40" s="67">
        <f t="shared" si="27"/>
        <v>3.12</v>
      </c>
      <c r="AH40" s="67">
        <f t="shared" si="63"/>
        <v>0</v>
      </c>
      <c r="AI40" s="67">
        <f t="shared" si="64"/>
        <v>8.43</v>
      </c>
      <c r="AJ40" s="67">
        <f t="shared" si="65"/>
        <v>0</v>
      </c>
      <c r="AK40" s="67">
        <v>0</v>
      </c>
      <c r="AL40" s="67">
        <f t="shared" si="28"/>
        <v>401.82160000000005</v>
      </c>
      <c r="AM40" s="67">
        <f>C40*'[2]Uniforme Limpeza'!$Z$10+F40*'[2]Uniforme Limpeza'!$Z$11+I40*'[2]Uniforme Limpeza'!$Z$12+L40*'[2]Uniforme Limpeza'!$Z$12+O40*'[2]Uniforme Limpeza'!$Z$12</f>
        <v>39.76</v>
      </c>
      <c r="AN40" s="67">
        <f>I40*'[2]Materiais de Consumo'!$F$33+L40*'[2]Materiais de Consumo'!$F$34+O40*'[2]Materiais de Consumo'!$F$35</f>
        <v>10.32</v>
      </c>
      <c r="AO40" s="67">
        <f>'[2]Equipamentos  TOTAL'!$H$19*'Resumo Geral limpeza imposto cd'!F40+'Resumo Geral limpeza imposto cd'!I40*'[2]Equipamentos  TOTAL'!$I$11+'[2]Equipamentos  TOTAL'!$I$12*'Resumo Geral limpeza imposto cd'!L40+'Resumo Geral limpeza imposto cd'!O40*'[2]Equipamentos  TOTAL'!$I$13</f>
        <v>1.47</v>
      </c>
      <c r="AP40" s="67">
        <f>(I40*'[2]PRODUTOS DE LIMPEZA'!$I$36+L40*'[2]PRODUTOS DE LIMPEZA'!$I$37+O40*'[2]PRODUTOS DE LIMPEZA'!$I$38)</f>
        <v>45.06</v>
      </c>
      <c r="AQ40" s="67">
        <f t="shared" si="29"/>
        <v>96.61</v>
      </c>
      <c r="AR40" s="19">
        <f t="shared" si="30"/>
        <v>43.816552727272722</v>
      </c>
      <c r="AS40" s="19">
        <f t="shared" si="8"/>
        <v>3.2862414545454541</v>
      </c>
      <c r="AT40" s="81">
        <f t="shared" si="9"/>
        <v>2.1908276363636361</v>
      </c>
      <c r="AU40" s="19">
        <f t="shared" si="10"/>
        <v>0.43816552727272723</v>
      </c>
      <c r="AV40" s="81">
        <f t="shared" si="11"/>
        <v>5.4770690909090902</v>
      </c>
      <c r="AW40" s="19">
        <f t="shared" si="12"/>
        <v>17.526621090909089</v>
      </c>
      <c r="AX40" s="81">
        <f t="shared" si="13"/>
        <v>6.5724829090909083</v>
      </c>
      <c r="AY40" s="19">
        <f t="shared" si="14"/>
        <v>1.3144965818181817</v>
      </c>
      <c r="AZ40" s="19">
        <f t="shared" si="15"/>
        <v>80.622457018181805</v>
      </c>
      <c r="BA40" s="67">
        <f t="shared" si="31"/>
        <v>18.249594210909088</v>
      </c>
      <c r="BB40" s="67">
        <f t="shared" si="32"/>
        <v>6.0905008290909084</v>
      </c>
      <c r="BC40" s="67">
        <f t="shared" si="33"/>
        <v>8.9604850327272718</v>
      </c>
      <c r="BD40" s="67">
        <f t="shared" si="34"/>
        <v>33.300580072727264</v>
      </c>
      <c r="BE40" s="67">
        <f t="shared" si="35"/>
        <v>0.28480759272727268</v>
      </c>
      <c r="BF40" s="67">
        <f t="shared" si="36"/>
        <v>0.10954138181818181</v>
      </c>
      <c r="BG40" s="67">
        <f t="shared" si="66"/>
        <v>0.39434897454545448</v>
      </c>
      <c r="BH40" s="67">
        <f t="shared" si="37"/>
        <v>1.6431207272727271</v>
      </c>
      <c r="BI40" s="67">
        <f t="shared" si="38"/>
        <v>0.13144965818181814</v>
      </c>
      <c r="BJ40" s="67">
        <f t="shared" si="39"/>
        <v>6.572482909090907E-2</v>
      </c>
      <c r="BK40" s="67">
        <f t="shared" si="40"/>
        <v>0.76678967272727261</v>
      </c>
      <c r="BL40" s="67">
        <f t="shared" si="41"/>
        <v>0.28480759272727268</v>
      </c>
      <c r="BM40" s="67">
        <f t="shared" si="42"/>
        <v>9.4205588363636341</v>
      </c>
      <c r="BN40" s="67">
        <f t="shared" si="43"/>
        <v>0.37244069818181813</v>
      </c>
      <c r="BO40" s="67">
        <f t="shared" si="44"/>
        <v>12.684892014545451</v>
      </c>
      <c r="BP40" s="67">
        <f t="shared" si="45"/>
        <v>18.249594210909088</v>
      </c>
      <c r="BQ40" s="67">
        <f t="shared" si="46"/>
        <v>3.0452504145454542</v>
      </c>
      <c r="BR40" s="67">
        <f t="shared" si="47"/>
        <v>1.8402952145454543</v>
      </c>
      <c r="BS40" s="67">
        <f t="shared" si="48"/>
        <v>0.72297311999999991</v>
      </c>
      <c r="BT40" s="67">
        <f t="shared" si="49"/>
        <v>0</v>
      </c>
      <c r="BU40" s="67">
        <f t="shared" si="50"/>
        <v>8.7852188218181801</v>
      </c>
      <c r="BV40" s="67">
        <f t="shared" si="51"/>
        <v>32.643331781818176</v>
      </c>
      <c r="BW40" s="67">
        <f t="shared" si="52"/>
        <v>159.6456098618182</v>
      </c>
      <c r="BX40" s="67">
        <f t="shared" si="17"/>
        <v>159.64560986181817</v>
      </c>
      <c r="BY40" s="67">
        <f t="shared" si="18"/>
        <v>877.1599734981819</v>
      </c>
      <c r="BZ40" s="67">
        <f t="shared" si="53"/>
        <v>115.19</v>
      </c>
      <c r="CA40" s="70">
        <f t="shared" si="67"/>
        <v>3</v>
      </c>
      <c r="CB40" s="82">
        <f t="shared" si="20"/>
        <v>12.25</v>
      </c>
      <c r="CC40" s="20">
        <f t="shared" si="21"/>
        <v>3.4188034188034218</v>
      </c>
      <c r="CD40" s="69">
        <f t="shared" si="54"/>
        <v>29.988375162331032</v>
      </c>
      <c r="CE40" s="20">
        <f t="shared" si="22"/>
        <v>8.6609686609686669</v>
      </c>
      <c r="CF40" s="73">
        <f t="shared" si="55"/>
        <v>75.970550411238605</v>
      </c>
      <c r="CG40" s="20">
        <f t="shared" si="23"/>
        <v>1.8803418803418819</v>
      </c>
      <c r="CH40" s="67">
        <f t="shared" si="56"/>
        <v>16.493606339282067</v>
      </c>
      <c r="CI40" s="67">
        <f t="shared" si="57"/>
        <v>81.400000000000006</v>
      </c>
      <c r="CJ40" s="67">
        <f t="shared" si="58"/>
        <v>319.0425319128517</v>
      </c>
      <c r="CK40" s="74">
        <f t="shared" si="59"/>
        <v>1196.2025054110336</v>
      </c>
    </row>
    <row r="41" spans="1:90" ht="15" customHeight="1">
      <c r="A41" s="84" t="str">
        <f>[2]CCT!D48</f>
        <v>Sind - Asseio</v>
      </c>
      <c r="B41" s="76" t="str">
        <f>[2]CCT!C48</f>
        <v>Ibirité</v>
      </c>
      <c r="C41" s="18"/>
      <c r="D41" s="77"/>
      <c r="E41" s="17">
        <f t="shared" si="0"/>
        <v>0</v>
      </c>
      <c r="F41" s="78"/>
      <c r="G41" s="17"/>
      <c r="H41" s="77">
        <f t="shared" si="1"/>
        <v>0</v>
      </c>
      <c r="I41" s="21">
        <f>[2]CCT!J48</f>
        <v>1</v>
      </c>
      <c r="J41" s="77">
        <f>[2]CCT!I48</f>
        <v>876.66</v>
      </c>
      <c r="K41" s="17">
        <f t="shared" si="2"/>
        <v>876.66</v>
      </c>
      <c r="L41" s="18"/>
      <c r="M41" s="77"/>
      <c r="N41" s="17">
        <f t="shared" si="3"/>
        <v>0</v>
      </c>
      <c r="O41" s="18"/>
      <c r="P41" s="77"/>
      <c r="Q41" s="80">
        <f t="shared" si="4"/>
        <v>0</v>
      </c>
      <c r="R41" s="66">
        <f t="shared" si="24"/>
        <v>1</v>
      </c>
      <c r="S41" s="67">
        <f t="shared" si="25"/>
        <v>876.66</v>
      </c>
      <c r="T41" s="19"/>
      <c r="U41" s="19"/>
      <c r="V41" s="19"/>
      <c r="W41" s="19"/>
      <c r="X41" s="19"/>
      <c r="Y41" s="19"/>
      <c r="Z41" s="19"/>
      <c r="AA41" s="68">
        <f t="shared" si="26"/>
        <v>28.690690909090907</v>
      </c>
      <c r="AB41" s="67">
        <f t="shared" si="60"/>
        <v>905.35069090909087</v>
      </c>
      <c r="AC41" s="67"/>
      <c r="AD41" s="67">
        <f>(VLOOKUP('Resumo Geral limpeza imposto cd'!A41,VATOTAL,6,FALSE)*20-1)*R41</f>
        <v>279</v>
      </c>
      <c r="AE41" s="67">
        <f t="shared" si="62"/>
        <v>71.400400000000005</v>
      </c>
      <c r="AF41" s="67"/>
      <c r="AG41" s="67">
        <f t="shared" si="27"/>
        <v>3.12</v>
      </c>
      <c r="AH41" s="67">
        <f t="shared" si="63"/>
        <v>0</v>
      </c>
      <c r="AI41" s="67">
        <f t="shared" si="64"/>
        <v>8.43</v>
      </c>
      <c r="AJ41" s="67">
        <f t="shared" si="65"/>
        <v>41.03</v>
      </c>
      <c r="AK41" s="67">
        <v>0</v>
      </c>
      <c r="AL41" s="67">
        <f t="shared" si="28"/>
        <v>402.98040000000003</v>
      </c>
      <c r="AM41" s="67">
        <f>C41*'[2]Uniforme Limpeza'!$Z$10+F41*'[2]Uniforme Limpeza'!$Z$11+I41*'[2]Uniforme Limpeza'!$Z$12+L41*'[2]Uniforme Limpeza'!$Z$12+O41*'[2]Uniforme Limpeza'!$Z$12</f>
        <v>39.76</v>
      </c>
      <c r="AN41" s="67">
        <f>I41*'[2]Materiais de Consumo'!$F$33+L41*'[2]Materiais de Consumo'!$F$34+O41*'[2]Materiais de Consumo'!$F$35</f>
        <v>41.29</v>
      </c>
      <c r="AO41" s="67">
        <f>'[2]Equipamentos  TOTAL'!$H$19*'Resumo Geral limpeza imposto cd'!F41+'Resumo Geral limpeza imposto cd'!I41*'[2]Equipamentos  TOTAL'!$I$11+'[2]Equipamentos  TOTAL'!$I$12*'Resumo Geral limpeza imposto cd'!L41+'Resumo Geral limpeza imposto cd'!O41*'[2]Equipamentos  TOTAL'!$I$13</f>
        <v>5.87</v>
      </c>
      <c r="AP41" s="67">
        <f>(I41*'[2]PRODUTOS DE LIMPEZA'!$I$36+L41*'[2]PRODUTOS DE LIMPEZA'!$I$37+O41*'[2]PRODUTOS DE LIMPEZA'!$I$38)</f>
        <v>180.25</v>
      </c>
      <c r="AQ41" s="67">
        <f t="shared" si="29"/>
        <v>267.17</v>
      </c>
      <c r="AR41" s="19">
        <f t="shared" si="30"/>
        <v>181.07013818181818</v>
      </c>
      <c r="AS41" s="19">
        <f t="shared" si="8"/>
        <v>13.580260363636363</v>
      </c>
      <c r="AT41" s="81">
        <f t="shared" si="9"/>
        <v>9.0535069090909097</v>
      </c>
      <c r="AU41" s="19">
        <f t="shared" si="10"/>
        <v>1.8107013818181819</v>
      </c>
      <c r="AV41" s="81">
        <f t="shared" si="11"/>
        <v>22.633767272727273</v>
      </c>
      <c r="AW41" s="19">
        <f t="shared" si="12"/>
        <v>72.428055272727278</v>
      </c>
      <c r="AX41" s="81">
        <f t="shared" si="13"/>
        <v>27.160520727272726</v>
      </c>
      <c r="AY41" s="19">
        <f t="shared" si="14"/>
        <v>5.4321041454545451</v>
      </c>
      <c r="AZ41" s="19">
        <f t="shared" si="15"/>
        <v>333.16905425454553</v>
      </c>
      <c r="BA41" s="67">
        <f t="shared" si="31"/>
        <v>75.415712552727271</v>
      </c>
      <c r="BB41" s="67">
        <f t="shared" si="32"/>
        <v>25.168749207272725</v>
      </c>
      <c r="BC41" s="67">
        <f t="shared" si="33"/>
        <v>37.028843258181816</v>
      </c>
      <c r="BD41" s="67">
        <f t="shared" si="34"/>
        <v>137.61330501818182</v>
      </c>
      <c r="BE41" s="67">
        <f t="shared" si="35"/>
        <v>1.176955898181818</v>
      </c>
      <c r="BF41" s="67">
        <f t="shared" si="36"/>
        <v>0.45267534545454546</v>
      </c>
      <c r="BG41" s="67">
        <f t="shared" si="66"/>
        <v>1.6296312436363634</v>
      </c>
      <c r="BH41" s="67">
        <f t="shared" si="37"/>
        <v>6.7901301818181814</v>
      </c>
      <c r="BI41" s="67">
        <f t="shared" si="38"/>
        <v>0.54321041454545449</v>
      </c>
      <c r="BJ41" s="67">
        <f t="shared" si="39"/>
        <v>0.27160520727272724</v>
      </c>
      <c r="BK41" s="67">
        <f t="shared" si="40"/>
        <v>3.1687274181818181</v>
      </c>
      <c r="BL41" s="67">
        <f t="shared" si="41"/>
        <v>1.176955898181818</v>
      </c>
      <c r="BM41" s="67">
        <f t="shared" si="42"/>
        <v>38.930079709090904</v>
      </c>
      <c r="BN41" s="67">
        <f t="shared" si="43"/>
        <v>1.5390961745454543</v>
      </c>
      <c r="BO41" s="67">
        <f t="shared" si="44"/>
        <v>52.419805003636363</v>
      </c>
      <c r="BP41" s="67">
        <f t="shared" si="45"/>
        <v>75.415712552727271</v>
      </c>
      <c r="BQ41" s="67">
        <f t="shared" si="46"/>
        <v>12.584374603636363</v>
      </c>
      <c r="BR41" s="67">
        <f t="shared" si="47"/>
        <v>7.6049458036363626</v>
      </c>
      <c r="BS41" s="67">
        <f t="shared" si="48"/>
        <v>2.9876572800000001</v>
      </c>
      <c r="BT41" s="67">
        <f t="shared" si="49"/>
        <v>0</v>
      </c>
      <c r="BU41" s="67">
        <f t="shared" si="50"/>
        <v>36.304562705454543</v>
      </c>
      <c r="BV41" s="67">
        <f t="shared" si="51"/>
        <v>134.89725294545454</v>
      </c>
      <c r="BW41" s="67">
        <f t="shared" si="52"/>
        <v>659.72904846545464</v>
      </c>
      <c r="BX41" s="67">
        <f t="shared" si="17"/>
        <v>659.72904846545453</v>
      </c>
      <c r="BY41" s="67">
        <f t="shared" si="18"/>
        <v>2235.2301393745456</v>
      </c>
      <c r="BZ41" s="67">
        <f t="shared" si="53"/>
        <v>115.19</v>
      </c>
      <c r="CA41" s="70">
        <f t="shared" si="67"/>
        <v>2</v>
      </c>
      <c r="CB41" s="82">
        <f t="shared" si="20"/>
        <v>11.25</v>
      </c>
      <c r="CC41" s="20">
        <f t="shared" si="21"/>
        <v>2.2535211267605644</v>
      </c>
      <c r="CD41" s="69">
        <f t="shared" si="54"/>
        <v>50.371383422524993</v>
      </c>
      <c r="CE41" s="20">
        <f t="shared" si="22"/>
        <v>8.5633802816901436</v>
      </c>
      <c r="CF41" s="73">
        <f t="shared" si="55"/>
        <v>191.41125700559496</v>
      </c>
      <c r="CG41" s="20">
        <f t="shared" si="23"/>
        <v>1.8591549295774654</v>
      </c>
      <c r="CH41" s="67">
        <f t="shared" si="56"/>
        <v>41.556391323583114</v>
      </c>
      <c r="CI41" s="67">
        <f t="shared" si="57"/>
        <v>81.400000000000006</v>
      </c>
      <c r="CJ41" s="67">
        <f t="shared" si="58"/>
        <v>479.92903175170306</v>
      </c>
      <c r="CK41" s="74">
        <f t="shared" si="59"/>
        <v>2715.1591711262486</v>
      </c>
    </row>
    <row r="42" spans="1:90" ht="15" customHeight="1">
      <c r="A42" s="84" t="str">
        <f>[2]CCT!D49</f>
        <v>Fethemg RM</v>
      </c>
      <c r="B42" s="76" t="str">
        <f>[2]CCT!C49</f>
        <v>Igarapé</v>
      </c>
      <c r="C42" s="18"/>
      <c r="D42" s="77"/>
      <c r="E42" s="17">
        <f t="shared" si="0"/>
        <v>0</v>
      </c>
      <c r="F42" s="78"/>
      <c r="G42" s="17"/>
      <c r="H42" s="77">
        <f t="shared" si="1"/>
        <v>0</v>
      </c>
      <c r="I42" s="18"/>
      <c r="J42" s="77"/>
      <c r="K42" s="17">
        <f t="shared" si="2"/>
        <v>0</v>
      </c>
      <c r="L42" s="18"/>
      <c r="M42" s="77"/>
      <c r="N42" s="17">
        <f t="shared" si="3"/>
        <v>0</v>
      </c>
      <c r="O42" s="21">
        <f>[2]CCT!N49</f>
        <v>1</v>
      </c>
      <c r="P42" s="77">
        <f>[2]CCT!M49</f>
        <v>219.17</v>
      </c>
      <c r="Q42" s="80">
        <f t="shared" si="4"/>
        <v>219.17</v>
      </c>
      <c r="R42" s="66">
        <f t="shared" si="24"/>
        <v>1</v>
      </c>
      <c r="S42" s="67">
        <f t="shared" si="25"/>
        <v>219.17</v>
      </c>
      <c r="T42" s="19"/>
      <c r="U42" s="19"/>
      <c r="V42" s="19"/>
      <c r="W42" s="19"/>
      <c r="X42" s="19"/>
      <c r="Y42" s="19"/>
      <c r="Z42" s="19"/>
      <c r="AA42" s="68">
        <f t="shared" si="26"/>
        <v>7.172836363636363</v>
      </c>
      <c r="AB42" s="67">
        <f t="shared" si="60"/>
        <v>226.34283636363634</v>
      </c>
      <c r="AC42" s="67"/>
      <c r="AD42" s="67">
        <f>(VLOOKUP('Resumo Geral limpeza imposto cd'!A42,VATOTAL,6,FALSE)*20-1)*R42</f>
        <v>279</v>
      </c>
      <c r="AE42" s="67">
        <f t="shared" si="62"/>
        <v>110.8498</v>
      </c>
      <c r="AF42" s="67"/>
      <c r="AG42" s="67">
        <f t="shared" si="27"/>
        <v>3.12</v>
      </c>
      <c r="AH42" s="67">
        <f t="shared" si="63"/>
        <v>0</v>
      </c>
      <c r="AI42" s="67">
        <f t="shared" si="64"/>
        <v>8.43</v>
      </c>
      <c r="AJ42" s="67">
        <f t="shared" si="65"/>
        <v>0</v>
      </c>
      <c r="AK42" s="67">
        <v>0</v>
      </c>
      <c r="AL42" s="67">
        <f t="shared" si="28"/>
        <v>401.39980000000003</v>
      </c>
      <c r="AM42" s="67">
        <f>C42*'[2]Uniforme Limpeza'!$Z$10+F42*'[2]Uniforme Limpeza'!$Z$11+I42*'[2]Uniforme Limpeza'!$Z$12+L42*'[2]Uniforme Limpeza'!$Z$12+O42*'[2]Uniforme Limpeza'!$Z$12</f>
        <v>39.76</v>
      </c>
      <c r="AN42" s="67">
        <f>I42*'[2]Materiais de Consumo'!$F$33+L42*'[2]Materiais de Consumo'!$F$34+O42*'[2]Materiais de Consumo'!$F$35</f>
        <v>10.32</v>
      </c>
      <c r="AO42" s="67">
        <f>'[2]Equipamentos  TOTAL'!$H$19*'Resumo Geral limpeza imposto cd'!F42+'Resumo Geral limpeza imposto cd'!I42*'[2]Equipamentos  TOTAL'!$I$11+'[2]Equipamentos  TOTAL'!$I$12*'Resumo Geral limpeza imposto cd'!L42+'Resumo Geral limpeza imposto cd'!O42*'[2]Equipamentos  TOTAL'!$I$13</f>
        <v>1.47</v>
      </c>
      <c r="AP42" s="67">
        <f>(I42*'[2]PRODUTOS DE LIMPEZA'!$I$36+L42*'[2]PRODUTOS DE LIMPEZA'!$I$37+O42*'[2]PRODUTOS DE LIMPEZA'!$I$38)</f>
        <v>45.06</v>
      </c>
      <c r="AQ42" s="67">
        <f t="shared" si="29"/>
        <v>96.61</v>
      </c>
      <c r="AR42" s="19">
        <f t="shared" si="30"/>
        <v>45.268567272727267</v>
      </c>
      <c r="AS42" s="19">
        <f t="shared" si="8"/>
        <v>3.395142545454545</v>
      </c>
      <c r="AT42" s="81">
        <f t="shared" si="9"/>
        <v>2.2634283636363635</v>
      </c>
      <c r="AU42" s="19">
        <f t="shared" si="10"/>
        <v>0.45268567272727267</v>
      </c>
      <c r="AV42" s="81">
        <f t="shared" si="11"/>
        <v>5.6585709090909084</v>
      </c>
      <c r="AW42" s="19">
        <f t="shared" si="12"/>
        <v>18.107426909090908</v>
      </c>
      <c r="AX42" s="81">
        <f t="shared" si="13"/>
        <v>6.7902850909090899</v>
      </c>
      <c r="AY42" s="19">
        <f t="shared" si="14"/>
        <v>1.3580570181818181</v>
      </c>
      <c r="AZ42" s="19">
        <f t="shared" si="15"/>
        <v>83.294163781818185</v>
      </c>
      <c r="BA42" s="67">
        <f t="shared" si="31"/>
        <v>18.854358269090906</v>
      </c>
      <c r="BB42" s="67">
        <f t="shared" si="32"/>
        <v>6.2923308509090896</v>
      </c>
      <c r="BC42" s="67">
        <f t="shared" si="33"/>
        <v>9.2574220072727265</v>
      </c>
      <c r="BD42" s="67">
        <f t="shared" si="34"/>
        <v>34.404111127272721</v>
      </c>
      <c r="BE42" s="67">
        <f t="shared" si="35"/>
        <v>0.29424568727272721</v>
      </c>
      <c r="BF42" s="67">
        <f t="shared" si="36"/>
        <v>0.11317141818181817</v>
      </c>
      <c r="BG42" s="67">
        <f t="shared" si="66"/>
        <v>0.40741710545454535</v>
      </c>
      <c r="BH42" s="67">
        <f t="shared" si="37"/>
        <v>1.6975712727272725</v>
      </c>
      <c r="BI42" s="67">
        <f t="shared" si="38"/>
        <v>0.1358057018181818</v>
      </c>
      <c r="BJ42" s="67">
        <f t="shared" si="39"/>
        <v>6.79028509090909E-2</v>
      </c>
      <c r="BK42" s="67">
        <f t="shared" si="40"/>
        <v>0.79219992727272714</v>
      </c>
      <c r="BL42" s="67">
        <f t="shared" si="41"/>
        <v>0.29424568727272721</v>
      </c>
      <c r="BM42" s="67">
        <f t="shared" si="42"/>
        <v>9.7327419636363626</v>
      </c>
      <c r="BN42" s="67">
        <f t="shared" si="43"/>
        <v>0.38478282181818174</v>
      </c>
      <c r="BO42" s="67">
        <f t="shared" si="44"/>
        <v>13.105250225454544</v>
      </c>
      <c r="BP42" s="67">
        <f t="shared" si="45"/>
        <v>18.854358269090906</v>
      </c>
      <c r="BQ42" s="67">
        <f t="shared" si="46"/>
        <v>3.1461654254545448</v>
      </c>
      <c r="BR42" s="67">
        <f t="shared" si="47"/>
        <v>1.9012798254545451</v>
      </c>
      <c r="BS42" s="67">
        <f t="shared" si="48"/>
        <v>0.74693135999999993</v>
      </c>
      <c r="BT42" s="67">
        <f t="shared" si="49"/>
        <v>0</v>
      </c>
      <c r="BU42" s="67">
        <f t="shared" si="50"/>
        <v>9.0763477381818163</v>
      </c>
      <c r="BV42" s="67">
        <f t="shared" si="51"/>
        <v>33.725082618181816</v>
      </c>
      <c r="BW42" s="67">
        <f t="shared" si="52"/>
        <v>164.93602485818184</v>
      </c>
      <c r="BX42" s="67">
        <f t="shared" si="17"/>
        <v>164.93602485818181</v>
      </c>
      <c r="BY42" s="67">
        <f t="shared" si="18"/>
        <v>889.28866122181819</v>
      </c>
      <c r="BZ42" s="67">
        <f t="shared" si="53"/>
        <v>115.19</v>
      </c>
      <c r="CA42" s="70">
        <f t="shared" si="67"/>
        <v>2</v>
      </c>
      <c r="CB42" s="82">
        <f t="shared" si="20"/>
        <v>11.25</v>
      </c>
      <c r="CC42" s="20">
        <f t="shared" si="21"/>
        <v>2.2535211267605644</v>
      </c>
      <c r="CD42" s="69">
        <f t="shared" si="54"/>
        <v>20.040307858519853</v>
      </c>
      <c r="CE42" s="20">
        <f t="shared" si="22"/>
        <v>8.5633802816901436</v>
      </c>
      <c r="CF42" s="73">
        <f t="shared" si="55"/>
        <v>76.153169862375449</v>
      </c>
      <c r="CG42" s="20">
        <f t="shared" si="23"/>
        <v>1.8591549295774654</v>
      </c>
      <c r="CH42" s="67">
        <f t="shared" si="56"/>
        <v>16.533253983278879</v>
      </c>
      <c r="CI42" s="67">
        <f t="shared" si="57"/>
        <v>81.400000000000006</v>
      </c>
      <c r="CJ42" s="67">
        <f t="shared" si="58"/>
        <v>309.31673170417417</v>
      </c>
      <c r="CK42" s="74">
        <f t="shared" si="59"/>
        <v>1198.6053929259924</v>
      </c>
    </row>
    <row r="43" spans="1:90" ht="15" customHeight="1">
      <c r="A43" s="84" t="str">
        <f>[2]CCT!D50</f>
        <v>SECI</v>
      </c>
      <c r="B43" s="76" t="str">
        <f>[2]CCT!C50</f>
        <v>Ipatinga</v>
      </c>
      <c r="C43" s="18"/>
      <c r="D43" s="77"/>
      <c r="E43" s="17">
        <f t="shared" si="0"/>
        <v>0</v>
      </c>
      <c r="F43" s="78"/>
      <c r="G43" s="17"/>
      <c r="H43" s="77">
        <f t="shared" si="1"/>
        <v>0</v>
      </c>
      <c r="I43" s="21">
        <f>[2]CCT!J50</f>
        <v>1</v>
      </c>
      <c r="J43" s="77">
        <f>[2]CCT!I50</f>
        <v>876.66</v>
      </c>
      <c r="K43" s="17">
        <f t="shared" si="2"/>
        <v>876.66</v>
      </c>
      <c r="L43" s="18"/>
      <c r="M43" s="77"/>
      <c r="N43" s="17">
        <f t="shared" si="3"/>
        <v>0</v>
      </c>
      <c r="O43" s="18"/>
      <c r="P43" s="77"/>
      <c r="Q43" s="80">
        <f t="shared" si="4"/>
        <v>0</v>
      </c>
      <c r="R43" s="66">
        <f t="shared" si="24"/>
        <v>1</v>
      </c>
      <c r="S43" s="67">
        <f t="shared" si="25"/>
        <v>876.66</v>
      </c>
      <c r="T43" s="19"/>
      <c r="U43" s="19"/>
      <c r="V43" s="19"/>
      <c r="W43" s="19"/>
      <c r="X43" s="19"/>
      <c r="Y43" s="19"/>
      <c r="Z43" s="19"/>
      <c r="AA43" s="68">
        <f t="shared" si="26"/>
        <v>28.690690909090907</v>
      </c>
      <c r="AB43" s="67">
        <f t="shared" si="60"/>
        <v>905.35069090909087</v>
      </c>
      <c r="AC43" s="67"/>
      <c r="AD43" s="67">
        <f>(VLOOKUP('Resumo Geral limpeza imposto cd'!A43,VATOTAL,6,FALSE)*20-1)*R43</f>
        <v>279</v>
      </c>
      <c r="AE43" s="67">
        <f t="shared" si="62"/>
        <v>71.400400000000005</v>
      </c>
      <c r="AF43" s="67"/>
      <c r="AG43" s="67">
        <f t="shared" si="27"/>
        <v>3.12</v>
      </c>
      <c r="AH43" s="67">
        <f t="shared" si="63"/>
        <v>28.19</v>
      </c>
      <c r="AI43" s="67">
        <f t="shared" si="64"/>
        <v>0</v>
      </c>
      <c r="AJ43" s="67">
        <f t="shared" si="65"/>
        <v>0</v>
      </c>
      <c r="AK43" s="67">
        <v>0</v>
      </c>
      <c r="AL43" s="67">
        <f t="shared" si="28"/>
        <v>381.71039999999999</v>
      </c>
      <c r="AM43" s="67">
        <f>C43*'[2]Uniforme Limpeza'!$Z$10+F43*'[2]Uniforme Limpeza'!$Z$11+I43*'[2]Uniforme Limpeza'!$Z$12+L43*'[2]Uniforme Limpeza'!$Z$12+O43*'[2]Uniforme Limpeza'!$Z$12</f>
        <v>39.76</v>
      </c>
      <c r="AN43" s="67">
        <f>I43*'[2]Materiais de Consumo'!$F$33+L43*'[2]Materiais de Consumo'!$F$34+O43*'[2]Materiais de Consumo'!$F$35</f>
        <v>41.29</v>
      </c>
      <c r="AO43" s="67">
        <f>'[2]Equipamentos  TOTAL'!$H$19*'Resumo Geral limpeza imposto cd'!F43+'Resumo Geral limpeza imposto cd'!I43*'[2]Equipamentos  TOTAL'!$I$11+'[2]Equipamentos  TOTAL'!$I$12*'Resumo Geral limpeza imposto cd'!L43+'Resumo Geral limpeza imposto cd'!O43*'[2]Equipamentos  TOTAL'!$I$13</f>
        <v>5.87</v>
      </c>
      <c r="AP43" s="67">
        <f>(I43*'[2]PRODUTOS DE LIMPEZA'!$I$36+L43*'[2]PRODUTOS DE LIMPEZA'!$I$37+O43*'[2]PRODUTOS DE LIMPEZA'!$I$38)</f>
        <v>180.25</v>
      </c>
      <c r="AQ43" s="67">
        <f t="shared" si="29"/>
        <v>267.17</v>
      </c>
      <c r="AR43" s="19">
        <f t="shared" si="30"/>
        <v>181.07013818181818</v>
      </c>
      <c r="AS43" s="19">
        <f t="shared" si="8"/>
        <v>13.580260363636363</v>
      </c>
      <c r="AT43" s="81">
        <f t="shared" si="9"/>
        <v>9.0535069090909097</v>
      </c>
      <c r="AU43" s="19">
        <f t="shared" si="10"/>
        <v>1.8107013818181819</v>
      </c>
      <c r="AV43" s="81">
        <f t="shared" si="11"/>
        <v>22.633767272727273</v>
      </c>
      <c r="AW43" s="19">
        <f t="shared" si="12"/>
        <v>72.428055272727278</v>
      </c>
      <c r="AX43" s="81">
        <f t="shared" si="13"/>
        <v>27.160520727272726</v>
      </c>
      <c r="AY43" s="19">
        <f t="shared" si="14"/>
        <v>5.4321041454545451</v>
      </c>
      <c r="AZ43" s="19">
        <f t="shared" si="15"/>
        <v>333.16905425454553</v>
      </c>
      <c r="BA43" s="67">
        <f t="shared" si="31"/>
        <v>75.415712552727271</v>
      </c>
      <c r="BB43" s="67">
        <f t="shared" si="32"/>
        <v>25.168749207272725</v>
      </c>
      <c r="BC43" s="67">
        <f t="shared" si="33"/>
        <v>37.028843258181816</v>
      </c>
      <c r="BD43" s="67">
        <f t="shared" si="34"/>
        <v>137.61330501818182</v>
      </c>
      <c r="BE43" s="67">
        <f t="shared" si="35"/>
        <v>1.176955898181818</v>
      </c>
      <c r="BF43" s="67">
        <f t="shared" si="36"/>
        <v>0.45267534545454546</v>
      </c>
      <c r="BG43" s="67">
        <f t="shared" si="66"/>
        <v>1.6296312436363634</v>
      </c>
      <c r="BH43" s="67">
        <f t="shared" si="37"/>
        <v>6.7901301818181814</v>
      </c>
      <c r="BI43" s="67">
        <f t="shared" si="38"/>
        <v>0.54321041454545449</v>
      </c>
      <c r="BJ43" s="67">
        <f t="shared" si="39"/>
        <v>0.27160520727272724</v>
      </c>
      <c r="BK43" s="67">
        <f t="shared" si="40"/>
        <v>3.1687274181818181</v>
      </c>
      <c r="BL43" s="67">
        <f t="shared" si="41"/>
        <v>1.176955898181818</v>
      </c>
      <c r="BM43" s="67">
        <f t="shared" si="42"/>
        <v>38.930079709090904</v>
      </c>
      <c r="BN43" s="67">
        <f t="shared" si="43"/>
        <v>1.5390961745454543</v>
      </c>
      <c r="BO43" s="67">
        <f t="shared" si="44"/>
        <v>52.419805003636363</v>
      </c>
      <c r="BP43" s="67">
        <f t="shared" si="45"/>
        <v>75.415712552727271</v>
      </c>
      <c r="BQ43" s="67">
        <f t="shared" si="46"/>
        <v>12.584374603636363</v>
      </c>
      <c r="BR43" s="67">
        <f t="shared" si="47"/>
        <v>7.6049458036363626</v>
      </c>
      <c r="BS43" s="67">
        <f t="shared" si="48"/>
        <v>2.9876572800000001</v>
      </c>
      <c r="BT43" s="67">
        <f t="shared" si="49"/>
        <v>0</v>
      </c>
      <c r="BU43" s="67">
        <f t="shared" si="50"/>
        <v>36.304562705454543</v>
      </c>
      <c r="BV43" s="67">
        <f t="shared" si="51"/>
        <v>134.89725294545454</v>
      </c>
      <c r="BW43" s="67">
        <f t="shared" si="52"/>
        <v>659.72904846545464</v>
      </c>
      <c r="BX43" s="67">
        <f t="shared" si="17"/>
        <v>659.72904846545453</v>
      </c>
      <c r="BY43" s="67">
        <f t="shared" si="18"/>
        <v>2213.9601393745452</v>
      </c>
      <c r="BZ43" s="67">
        <f t="shared" si="53"/>
        <v>115.19</v>
      </c>
      <c r="CA43" s="70">
        <f t="shared" si="67"/>
        <v>3</v>
      </c>
      <c r="CB43" s="82">
        <f t="shared" si="20"/>
        <v>12.25</v>
      </c>
      <c r="CC43" s="20">
        <f t="shared" si="21"/>
        <v>3.4188034188034218</v>
      </c>
      <c r="CD43" s="69">
        <f t="shared" si="54"/>
        <v>75.690944935881959</v>
      </c>
      <c r="CE43" s="20">
        <f t="shared" si="22"/>
        <v>8.6609686609686669</v>
      </c>
      <c r="CF43" s="73">
        <f t="shared" si="55"/>
        <v>191.75039383756757</v>
      </c>
      <c r="CG43" s="20">
        <f t="shared" si="23"/>
        <v>1.8803418803418819</v>
      </c>
      <c r="CH43" s="67">
        <f t="shared" si="56"/>
        <v>41.63001971473507</v>
      </c>
      <c r="CI43" s="67">
        <f t="shared" si="57"/>
        <v>81.400000000000006</v>
      </c>
      <c r="CJ43" s="67">
        <f t="shared" si="58"/>
        <v>505.66135848818465</v>
      </c>
      <c r="CK43" s="74">
        <f t="shared" si="59"/>
        <v>2719.6214978627299</v>
      </c>
    </row>
    <row r="44" spans="1:90" ht="15" customHeight="1">
      <c r="A44" s="84" t="str">
        <f>[2]CCT!D51</f>
        <v>Itabira</v>
      </c>
      <c r="B44" s="76" t="str">
        <f>[2]CCT!C51</f>
        <v>Itabira</v>
      </c>
      <c r="C44" s="18"/>
      <c r="D44" s="77"/>
      <c r="E44" s="17">
        <f t="shared" si="0"/>
        <v>0</v>
      </c>
      <c r="F44" s="78"/>
      <c r="G44" s="17"/>
      <c r="H44" s="77">
        <f t="shared" si="1"/>
        <v>0</v>
      </c>
      <c r="I44" s="18"/>
      <c r="J44" s="77"/>
      <c r="K44" s="17">
        <f t="shared" si="2"/>
        <v>0</v>
      </c>
      <c r="L44" s="21">
        <f>[2]CCT!L51</f>
        <v>1</v>
      </c>
      <c r="M44" s="77">
        <f>[2]CCT!K51</f>
        <v>438.33</v>
      </c>
      <c r="N44" s="17">
        <f t="shared" si="3"/>
        <v>438.33</v>
      </c>
      <c r="O44" s="18"/>
      <c r="P44" s="77"/>
      <c r="Q44" s="80">
        <f t="shared" si="4"/>
        <v>0</v>
      </c>
      <c r="R44" s="66">
        <f t="shared" si="24"/>
        <v>1</v>
      </c>
      <c r="S44" s="67">
        <f t="shared" si="25"/>
        <v>438.33</v>
      </c>
      <c r="T44" s="19"/>
      <c r="U44" s="19"/>
      <c r="V44" s="19"/>
      <c r="W44" s="19"/>
      <c r="X44" s="19"/>
      <c r="Y44" s="19"/>
      <c r="Z44" s="19"/>
      <c r="AA44" s="68">
        <f t="shared" si="26"/>
        <v>14.345345454545454</v>
      </c>
      <c r="AB44" s="67">
        <f t="shared" si="60"/>
        <v>452.67534545454544</v>
      </c>
      <c r="AC44" s="67"/>
      <c r="AD44" s="67">
        <f>(VLOOKUP('Resumo Geral limpeza imposto cd'!A44,VATOTAL,6,FALSE)*20-1)*R44</f>
        <v>279</v>
      </c>
      <c r="AE44" s="67">
        <f t="shared" si="62"/>
        <v>97.700199999999995</v>
      </c>
      <c r="AF44" s="67"/>
      <c r="AG44" s="67">
        <f t="shared" si="27"/>
        <v>3.12</v>
      </c>
      <c r="AH44" s="67">
        <f t="shared" si="63"/>
        <v>28.19</v>
      </c>
      <c r="AI44" s="67">
        <f t="shared" si="64"/>
        <v>0</v>
      </c>
      <c r="AJ44" s="67">
        <f t="shared" si="65"/>
        <v>0</v>
      </c>
      <c r="AK44" s="67">
        <v>0</v>
      </c>
      <c r="AL44" s="67">
        <f t="shared" si="28"/>
        <v>408.0102</v>
      </c>
      <c r="AM44" s="67">
        <f>C44*'[2]Uniforme Limpeza'!$Z$10+F44*'[2]Uniforme Limpeza'!$Z$11+I44*'[2]Uniforme Limpeza'!$Z$12+L44*'[2]Uniforme Limpeza'!$Z$12+O44*'[2]Uniforme Limpeza'!$Z$12</f>
        <v>39.76</v>
      </c>
      <c r="AN44" s="67">
        <f>I44*'[2]Materiais de Consumo'!$F$33+L44*'[2]Materiais de Consumo'!$F$34+O44*'[2]Materiais de Consumo'!$F$35</f>
        <v>20.65</v>
      </c>
      <c r="AO44" s="67">
        <f>'[2]Equipamentos  TOTAL'!$H$19*'Resumo Geral limpeza imposto cd'!F44+'Resumo Geral limpeza imposto cd'!I44*'[2]Equipamentos  TOTAL'!$I$11+'[2]Equipamentos  TOTAL'!$I$12*'Resumo Geral limpeza imposto cd'!L44+'Resumo Geral limpeza imposto cd'!O44*'[2]Equipamentos  TOTAL'!$I$13</f>
        <v>2.94</v>
      </c>
      <c r="AP44" s="67">
        <f>(I44*'[2]PRODUTOS DE LIMPEZA'!$I$36+L44*'[2]PRODUTOS DE LIMPEZA'!$I$37+O44*'[2]PRODUTOS DE LIMPEZA'!$I$38)</f>
        <v>90.13</v>
      </c>
      <c r="AQ44" s="67">
        <f t="shared" si="29"/>
        <v>153.47999999999999</v>
      </c>
      <c r="AR44" s="19">
        <f t="shared" si="30"/>
        <v>90.53506909090909</v>
      </c>
      <c r="AS44" s="19">
        <f t="shared" si="8"/>
        <v>6.7901301818181814</v>
      </c>
      <c r="AT44" s="81">
        <f t="shared" si="9"/>
        <v>4.5267534545454549</v>
      </c>
      <c r="AU44" s="19">
        <f t="shared" si="10"/>
        <v>0.90535069090909093</v>
      </c>
      <c r="AV44" s="81">
        <f t="shared" si="11"/>
        <v>11.316883636363636</v>
      </c>
      <c r="AW44" s="19">
        <f t="shared" si="12"/>
        <v>36.214027636363639</v>
      </c>
      <c r="AX44" s="81">
        <f t="shared" si="13"/>
        <v>13.580260363636363</v>
      </c>
      <c r="AY44" s="19">
        <f t="shared" si="14"/>
        <v>2.7160520727272726</v>
      </c>
      <c r="AZ44" s="19">
        <f t="shared" si="15"/>
        <v>166.58452712727276</v>
      </c>
      <c r="BA44" s="67">
        <f t="shared" si="31"/>
        <v>37.707856276363636</v>
      </c>
      <c r="BB44" s="67">
        <f t="shared" si="32"/>
        <v>12.584374603636363</v>
      </c>
      <c r="BC44" s="67">
        <f t="shared" si="33"/>
        <v>18.514421629090908</v>
      </c>
      <c r="BD44" s="67">
        <f t="shared" si="34"/>
        <v>68.80665250909091</v>
      </c>
      <c r="BE44" s="67">
        <f t="shared" si="35"/>
        <v>0.588477949090909</v>
      </c>
      <c r="BF44" s="67">
        <f t="shared" si="36"/>
        <v>0.22633767272727273</v>
      </c>
      <c r="BG44" s="67">
        <f t="shared" si="66"/>
        <v>0.81481562181818168</v>
      </c>
      <c r="BH44" s="67">
        <f t="shared" si="37"/>
        <v>3.3950650909090907</v>
      </c>
      <c r="BI44" s="67">
        <f t="shared" si="38"/>
        <v>0.27160520727272724</v>
      </c>
      <c r="BJ44" s="67">
        <f t="shared" si="39"/>
        <v>0.13580260363636362</v>
      </c>
      <c r="BK44" s="67">
        <f t="shared" si="40"/>
        <v>1.5843637090909091</v>
      </c>
      <c r="BL44" s="67">
        <f t="shared" si="41"/>
        <v>0.588477949090909</v>
      </c>
      <c r="BM44" s="67">
        <f t="shared" si="42"/>
        <v>19.465039854545452</v>
      </c>
      <c r="BN44" s="67">
        <f t="shared" si="43"/>
        <v>0.76954808727272717</v>
      </c>
      <c r="BO44" s="67">
        <f t="shared" si="44"/>
        <v>26.209902501818181</v>
      </c>
      <c r="BP44" s="67">
        <f t="shared" si="45"/>
        <v>37.707856276363636</v>
      </c>
      <c r="BQ44" s="67">
        <f t="shared" si="46"/>
        <v>6.2921873018181813</v>
      </c>
      <c r="BR44" s="67">
        <f t="shared" si="47"/>
        <v>3.8024729018181813</v>
      </c>
      <c r="BS44" s="67">
        <f t="shared" si="48"/>
        <v>1.49382864</v>
      </c>
      <c r="BT44" s="67">
        <f t="shared" si="49"/>
        <v>0</v>
      </c>
      <c r="BU44" s="67">
        <f t="shared" si="50"/>
        <v>18.152281352727272</v>
      </c>
      <c r="BV44" s="67">
        <f t="shared" si="51"/>
        <v>67.44862647272727</v>
      </c>
      <c r="BW44" s="67">
        <f t="shared" si="52"/>
        <v>329.86452423272732</v>
      </c>
      <c r="BX44" s="67">
        <f t="shared" si="17"/>
        <v>329.86452423272726</v>
      </c>
      <c r="BY44" s="67">
        <f t="shared" si="18"/>
        <v>1344.0300696872728</v>
      </c>
      <c r="BZ44" s="67">
        <f t="shared" si="53"/>
        <v>115.19</v>
      </c>
      <c r="CA44" s="70">
        <f t="shared" si="67"/>
        <v>3</v>
      </c>
      <c r="CB44" s="82">
        <f t="shared" si="20"/>
        <v>12.25</v>
      </c>
      <c r="CC44" s="20">
        <f t="shared" si="21"/>
        <v>3.4188034188034218</v>
      </c>
      <c r="CD44" s="69">
        <f t="shared" si="54"/>
        <v>45.949745972214494</v>
      </c>
      <c r="CE44" s="20">
        <f t="shared" si="22"/>
        <v>8.6609686609686669</v>
      </c>
      <c r="CF44" s="73">
        <f t="shared" si="55"/>
        <v>116.40602312961002</v>
      </c>
      <c r="CG44" s="20">
        <f t="shared" si="23"/>
        <v>1.8803418803418819</v>
      </c>
      <c r="CH44" s="67">
        <f t="shared" si="56"/>
        <v>25.272360284717969</v>
      </c>
      <c r="CI44" s="67">
        <f t="shared" si="57"/>
        <v>81.400000000000006</v>
      </c>
      <c r="CJ44" s="67">
        <f t="shared" si="58"/>
        <v>384.2181293865425</v>
      </c>
      <c r="CK44" s="74">
        <f t="shared" si="59"/>
        <v>1728.2481990738152</v>
      </c>
    </row>
    <row r="45" spans="1:90" ht="15" customHeight="1">
      <c r="A45" s="84" t="str">
        <f>[2]CCT!D52</f>
        <v>Fethemg Interior</v>
      </c>
      <c r="B45" s="76" t="str">
        <f>[2]CCT!C52</f>
        <v>Itabirito</v>
      </c>
      <c r="C45" s="18"/>
      <c r="D45" s="77"/>
      <c r="E45" s="17">
        <f t="shared" si="0"/>
        <v>0</v>
      </c>
      <c r="F45" s="78"/>
      <c r="G45" s="17"/>
      <c r="H45" s="77">
        <f t="shared" si="1"/>
        <v>0</v>
      </c>
      <c r="I45" s="21">
        <f>[2]CCT!J52</f>
        <v>1</v>
      </c>
      <c r="J45" s="77">
        <f>[2]CCT!I52</f>
        <v>848.57</v>
      </c>
      <c r="K45" s="17">
        <f t="shared" si="2"/>
        <v>848.57</v>
      </c>
      <c r="L45" s="18"/>
      <c r="M45" s="77"/>
      <c r="N45" s="17">
        <f t="shared" si="3"/>
        <v>0</v>
      </c>
      <c r="O45" s="18"/>
      <c r="P45" s="77"/>
      <c r="Q45" s="80">
        <f t="shared" si="4"/>
        <v>0</v>
      </c>
      <c r="R45" s="66">
        <f t="shared" si="24"/>
        <v>1</v>
      </c>
      <c r="S45" s="67">
        <f t="shared" si="25"/>
        <v>848.57</v>
      </c>
      <c r="T45" s="19"/>
      <c r="U45" s="19"/>
      <c r="V45" s="19"/>
      <c r="W45" s="19"/>
      <c r="X45" s="19"/>
      <c r="Y45" s="19"/>
      <c r="Z45" s="19"/>
      <c r="AA45" s="68">
        <f t="shared" si="26"/>
        <v>27.771381818181816</v>
      </c>
      <c r="AB45" s="67">
        <f t="shared" si="60"/>
        <v>876.34138181818184</v>
      </c>
      <c r="AC45" s="67"/>
      <c r="AD45" s="67">
        <f>(VLOOKUP('Resumo Geral limpeza imposto cd'!A45,VATOTAL,6,FALSE)*20-1)*R45</f>
        <v>279</v>
      </c>
      <c r="AE45" s="67">
        <f t="shared" si="62"/>
        <v>73.085800000000006</v>
      </c>
      <c r="AF45" s="67"/>
      <c r="AG45" s="67">
        <f t="shared" si="27"/>
        <v>3.12</v>
      </c>
      <c r="AH45" s="67">
        <f t="shared" si="63"/>
        <v>0</v>
      </c>
      <c r="AI45" s="67">
        <f t="shared" si="64"/>
        <v>8.43</v>
      </c>
      <c r="AJ45" s="67">
        <f t="shared" si="65"/>
        <v>0</v>
      </c>
      <c r="AK45" s="67">
        <v>0</v>
      </c>
      <c r="AL45" s="67">
        <f t="shared" si="28"/>
        <v>363.63580000000002</v>
      </c>
      <c r="AM45" s="67">
        <f>C45*'[2]Uniforme Limpeza'!$Z$10+F45*'[2]Uniforme Limpeza'!$Z$11+I45*'[2]Uniforme Limpeza'!$Z$12+L45*'[2]Uniforme Limpeza'!$Z$12+O45*'[2]Uniforme Limpeza'!$Z$12</f>
        <v>39.76</v>
      </c>
      <c r="AN45" s="67">
        <f>I45*'[2]Materiais de Consumo'!$F$33+L45*'[2]Materiais de Consumo'!$F$34+O45*'[2]Materiais de Consumo'!$F$35</f>
        <v>41.29</v>
      </c>
      <c r="AO45" s="67">
        <f>'[2]Equipamentos  TOTAL'!$H$19*'Resumo Geral limpeza imposto cd'!F45+'Resumo Geral limpeza imposto cd'!I45*'[2]Equipamentos  TOTAL'!$I$11+'[2]Equipamentos  TOTAL'!$I$12*'Resumo Geral limpeza imposto cd'!L45+'Resumo Geral limpeza imposto cd'!O45*'[2]Equipamentos  TOTAL'!$I$13</f>
        <v>5.87</v>
      </c>
      <c r="AP45" s="67">
        <f>(I45*'[2]PRODUTOS DE LIMPEZA'!$I$36+L45*'[2]PRODUTOS DE LIMPEZA'!$I$37+O45*'[2]PRODUTOS DE LIMPEZA'!$I$38)</f>
        <v>180.25</v>
      </c>
      <c r="AQ45" s="67">
        <f t="shared" si="29"/>
        <v>267.17</v>
      </c>
      <c r="AR45" s="19">
        <f t="shared" si="30"/>
        <v>175.26827636363637</v>
      </c>
      <c r="AS45" s="19">
        <f t="shared" si="8"/>
        <v>13.145120727272728</v>
      </c>
      <c r="AT45" s="81">
        <f t="shared" si="9"/>
        <v>8.7634138181818191</v>
      </c>
      <c r="AU45" s="19">
        <f t="shared" si="10"/>
        <v>1.7526827636363638</v>
      </c>
      <c r="AV45" s="81">
        <f t="shared" si="11"/>
        <v>21.908534545454547</v>
      </c>
      <c r="AW45" s="19">
        <f t="shared" si="12"/>
        <v>70.107310545454553</v>
      </c>
      <c r="AX45" s="81">
        <f t="shared" si="13"/>
        <v>26.290241454545455</v>
      </c>
      <c r="AY45" s="19">
        <f t="shared" si="14"/>
        <v>5.2580482909090911</v>
      </c>
      <c r="AZ45" s="19">
        <f t="shared" si="15"/>
        <v>322.49362850909097</v>
      </c>
      <c r="BA45" s="67">
        <f t="shared" si="31"/>
        <v>72.99923710545454</v>
      </c>
      <c r="BB45" s="67">
        <f t="shared" si="32"/>
        <v>24.362290414545456</v>
      </c>
      <c r="BC45" s="67">
        <f t="shared" si="33"/>
        <v>35.842362516363636</v>
      </c>
      <c r="BD45" s="67">
        <f t="shared" si="34"/>
        <v>133.20389003636365</v>
      </c>
      <c r="BE45" s="67">
        <f t="shared" si="35"/>
        <v>1.1392437963636364</v>
      </c>
      <c r="BF45" s="67">
        <f t="shared" si="36"/>
        <v>0.43817069090909094</v>
      </c>
      <c r="BG45" s="67">
        <f t="shared" si="66"/>
        <v>1.5774144872727274</v>
      </c>
      <c r="BH45" s="67">
        <f t="shared" si="37"/>
        <v>6.5725603636363639</v>
      </c>
      <c r="BI45" s="67">
        <f t="shared" si="38"/>
        <v>0.52580482909090909</v>
      </c>
      <c r="BJ45" s="67">
        <f t="shared" si="39"/>
        <v>0.26290241454545454</v>
      </c>
      <c r="BK45" s="67">
        <f t="shared" si="40"/>
        <v>3.0671948363636363</v>
      </c>
      <c r="BL45" s="67">
        <f t="shared" si="41"/>
        <v>1.1392437963636364</v>
      </c>
      <c r="BM45" s="67">
        <f t="shared" si="42"/>
        <v>37.682679418181813</v>
      </c>
      <c r="BN45" s="67">
        <f t="shared" si="43"/>
        <v>1.489780349090909</v>
      </c>
      <c r="BO45" s="67">
        <f t="shared" si="44"/>
        <v>50.74016600727272</v>
      </c>
      <c r="BP45" s="67">
        <f t="shared" si="45"/>
        <v>72.99923710545454</v>
      </c>
      <c r="BQ45" s="67">
        <f t="shared" si="46"/>
        <v>12.181145207272728</v>
      </c>
      <c r="BR45" s="67">
        <f t="shared" si="47"/>
        <v>7.361267607272727</v>
      </c>
      <c r="BS45" s="67">
        <f t="shared" si="48"/>
        <v>2.8919265599999999</v>
      </c>
      <c r="BT45" s="67">
        <f t="shared" si="49"/>
        <v>0</v>
      </c>
      <c r="BU45" s="67">
        <f t="shared" si="50"/>
        <v>35.141289410909089</v>
      </c>
      <c r="BV45" s="67">
        <f t="shared" si="51"/>
        <v>130.57486589090908</v>
      </c>
      <c r="BW45" s="67">
        <f t="shared" si="52"/>
        <v>638.58996493090922</v>
      </c>
      <c r="BX45" s="67">
        <f t="shared" si="17"/>
        <v>638.58996493090922</v>
      </c>
      <c r="BY45" s="67">
        <f t="shared" si="18"/>
        <v>2145.7371467490912</v>
      </c>
      <c r="BZ45" s="67">
        <f t="shared" si="53"/>
        <v>115.19</v>
      </c>
      <c r="CA45" s="70">
        <f t="shared" si="67"/>
        <v>3</v>
      </c>
      <c r="CB45" s="82">
        <f t="shared" si="20"/>
        <v>12.25</v>
      </c>
      <c r="CC45" s="20">
        <f t="shared" si="21"/>
        <v>3.4188034188034218</v>
      </c>
      <c r="CD45" s="69">
        <f t="shared" si="54"/>
        <v>73.358534931592928</v>
      </c>
      <c r="CE45" s="20">
        <f t="shared" si="22"/>
        <v>8.6609686609686669</v>
      </c>
      <c r="CF45" s="73">
        <f t="shared" si="55"/>
        <v>185.84162182670204</v>
      </c>
      <c r="CG45" s="20">
        <f t="shared" si="23"/>
        <v>1.8803418803418819</v>
      </c>
      <c r="CH45" s="67">
        <f t="shared" si="56"/>
        <v>40.34719421237611</v>
      </c>
      <c r="CI45" s="67">
        <f t="shared" si="57"/>
        <v>81.400000000000006</v>
      </c>
      <c r="CJ45" s="67">
        <f t="shared" si="58"/>
        <v>496.13735097067115</v>
      </c>
      <c r="CK45" s="74">
        <f t="shared" si="59"/>
        <v>2641.8744977197621</v>
      </c>
    </row>
    <row r="46" spans="1:90" ht="15" customHeight="1">
      <c r="A46" s="84" t="str">
        <f>[2]CCT!D53</f>
        <v>Fethemg Interior</v>
      </c>
      <c r="B46" s="76" t="str">
        <f>[2]CCT!C53</f>
        <v>Itaguara</v>
      </c>
      <c r="C46" s="18"/>
      <c r="D46" s="77"/>
      <c r="E46" s="17">
        <f t="shared" si="0"/>
        <v>0</v>
      </c>
      <c r="F46" s="78"/>
      <c r="G46" s="17"/>
      <c r="H46" s="77">
        <f t="shared" si="1"/>
        <v>0</v>
      </c>
      <c r="I46" s="18"/>
      <c r="J46" s="77"/>
      <c r="K46" s="17">
        <f t="shared" si="2"/>
        <v>0</v>
      </c>
      <c r="L46" s="18"/>
      <c r="M46" s="77"/>
      <c r="N46" s="17">
        <f t="shared" si="3"/>
        <v>0</v>
      </c>
      <c r="O46" s="21">
        <f>[2]CCT!N53</f>
        <v>1</v>
      </c>
      <c r="P46" s="77">
        <f>[2]CCT!M53</f>
        <v>212.14</v>
      </c>
      <c r="Q46" s="80">
        <f t="shared" si="4"/>
        <v>212.14</v>
      </c>
      <c r="R46" s="66">
        <f t="shared" si="24"/>
        <v>1</v>
      </c>
      <c r="S46" s="67">
        <f t="shared" si="25"/>
        <v>212.14</v>
      </c>
      <c r="T46" s="19"/>
      <c r="U46" s="19"/>
      <c r="V46" s="19"/>
      <c r="W46" s="19"/>
      <c r="X46" s="19"/>
      <c r="Y46" s="19"/>
      <c r="Z46" s="19"/>
      <c r="AA46" s="68">
        <f t="shared" si="26"/>
        <v>6.9427636363636358</v>
      </c>
      <c r="AB46" s="67">
        <f t="shared" si="60"/>
        <v>219.08276363636361</v>
      </c>
      <c r="AC46" s="67"/>
      <c r="AD46" s="67">
        <f>(VLOOKUP('Resumo Geral limpeza imposto cd'!A46,VATOTAL,6,FALSE)*20-1)*R46</f>
        <v>279</v>
      </c>
      <c r="AE46" s="67">
        <f t="shared" si="62"/>
        <v>111.27160000000001</v>
      </c>
      <c r="AF46" s="67"/>
      <c r="AG46" s="67">
        <f t="shared" si="27"/>
        <v>3.12</v>
      </c>
      <c r="AH46" s="67">
        <f t="shared" si="63"/>
        <v>0</v>
      </c>
      <c r="AI46" s="67">
        <f t="shared" si="64"/>
        <v>8.43</v>
      </c>
      <c r="AJ46" s="67">
        <f t="shared" si="65"/>
        <v>0</v>
      </c>
      <c r="AK46" s="67">
        <v>0</v>
      </c>
      <c r="AL46" s="67">
        <f t="shared" si="28"/>
        <v>401.82160000000005</v>
      </c>
      <c r="AM46" s="67">
        <f>C46*'[2]Uniforme Limpeza'!$Z$10+F46*'[2]Uniforme Limpeza'!$Z$11+I46*'[2]Uniforme Limpeza'!$Z$12+L46*'[2]Uniforme Limpeza'!$Z$12+O46*'[2]Uniforme Limpeza'!$Z$12</f>
        <v>39.76</v>
      </c>
      <c r="AN46" s="67">
        <f>I46*'[2]Materiais de Consumo'!$F$33+L46*'[2]Materiais de Consumo'!$F$34+O46*'[2]Materiais de Consumo'!$F$35</f>
        <v>10.32</v>
      </c>
      <c r="AO46" s="67">
        <f>'[2]Equipamentos  TOTAL'!$H$19*'Resumo Geral limpeza imposto cd'!F46+'Resumo Geral limpeza imposto cd'!I46*'[2]Equipamentos  TOTAL'!$I$11+'[2]Equipamentos  TOTAL'!$I$12*'Resumo Geral limpeza imposto cd'!L46+'Resumo Geral limpeza imposto cd'!O46*'[2]Equipamentos  TOTAL'!$I$13</f>
        <v>1.47</v>
      </c>
      <c r="AP46" s="67">
        <f>(I46*'[2]PRODUTOS DE LIMPEZA'!$I$36+L46*'[2]PRODUTOS DE LIMPEZA'!$I$37+O46*'[2]PRODUTOS DE LIMPEZA'!$I$38)</f>
        <v>45.06</v>
      </c>
      <c r="AQ46" s="67">
        <f t="shared" si="29"/>
        <v>96.61</v>
      </c>
      <c r="AR46" s="19">
        <f t="shared" si="30"/>
        <v>43.816552727272722</v>
      </c>
      <c r="AS46" s="19">
        <f t="shared" si="8"/>
        <v>3.2862414545454541</v>
      </c>
      <c r="AT46" s="81">
        <f t="shared" si="9"/>
        <v>2.1908276363636361</v>
      </c>
      <c r="AU46" s="19">
        <f t="shared" si="10"/>
        <v>0.43816552727272723</v>
      </c>
      <c r="AV46" s="81">
        <f t="shared" si="11"/>
        <v>5.4770690909090902</v>
      </c>
      <c r="AW46" s="19">
        <f t="shared" si="12"/>
        <v>17.526621090909089</v>
      </c>
      <c r="AX46" s="81">
        <f t="shared" si="13"/>
        <v>6.5724829090909083</v>
      </c>
      <c r="AY46" s="19">
        <f t="shared" si="14"/>
        <v>1.3144965818181817</v>
      </c>
      <c r="AZ46" s="19">
        <f t="shared" si="15"/>
        <v>80.622457018181805</v>
      </c>
      <c r="BA46" s="67">
        <f t="shared" si="31"/>
        <v>18.249594210909088</v>
      </c>
      <c r="BB46" s="67">
        <f t="shared" si="32"/>
        <v>6.0905008290909084</v>
      </c>
      <c r="BC46" s="67">
        <f t="shared" si="33"/>
        <v>8.9604850327272718</v>
      </c>
      <c r="BD46" s="67">
        <f t="shared" si="34"/>
        <v>33.300580072727264</v>
      </c>
      <c r="BE46" s="67">
        <f t="shared" si="35"/>
        <v>0.28480759272727268</v>
      </c>
      <c r="BF46" s="67">
        <f t="shared" si="36"/>
        <v>0.10954138181818181</v>
      </c>
      <c r="BG46" s="67">
        <f t="shared" si="66"/>
        <v>0.39434897454545448</v>
      </c>
      <c r="BH46" s="67">
        <f t="shared" si="37"/>
        <v>1.6431207272727271</v>
      </c>
      <c r="BI46" s="67">
        <f t="shared" si="38"/>
        <v>0.13144965818181814</v>
      </c>
      <c r="BJ46" s="67">
        <f t="shared" si="39"/>
        <v>6.572482909090907E-2</v>
      </c>
      <c r="BK46" s="67">
        <f t="shared" si="40"/>
        <v>0.76678967272727261</v>
      </c>
      <c r="BL46" s="67">
        <f t="shared" si="41"/>
        <v>0.28480759272727268</v>
      </c>
      <c r="BM46" s="67">
        <f t="shared" si="42"/>
        <v>9.4205588363636341</v>
      </c>
      <c r="BN46" s="67">
        <f t="shared" si="43"/>
        <v>0.37244069818181813</v>
      </c>
      <c r="BO46" s="67">
        <f t="shared" si="44"/>
        <v>12.684892014545451</v>
      </c>
      <c r="BP46" s="67">
        <f t="shared" si="45"/>
        <v>18.249594210909088</v>
      </c>
      <c r="BQ46" s="67">
        <f t="shared" si="46"/>
        <v>3.0452504145454542</v>
      </c>
      <c r="BR46" s="67">
        <f t="shared" si="47"/>
        <v>1.8402952145454543</v>
      </c>
      <c r="BS46" s="67">
        <f t="shared" si="48"/>
        <v>0.72297311999999991</v>
      </c>
      <c r="BT46" s="67">
        <f t="shared" si="49"/>
        <v>0</v>
      </c>
      <c r="BU46" s="67">
        <f t="shared" si="50"/>
        <v>8.7852188218181801</v>
      </c>
      <c r="BV46" s="67">
        <f t="shared" si="51"/>
        <v>32.643331781818176</v>
      </c>
      <c r="BW46" s="67">
        <f t="shared" si="52"/>
        <v>159.6456098618182</v>
      </c>
      <c r="BX46" s="67">
        <f t="shared" si="17"/>
        <v>159.64560986181817</v>
      </c>
      <c r="BY46" s="67">
        <f t="shared" si="18"/>
        <v>877.1599734981819</v>
      </c>
      <c r="BZ46" s="67">
        <f t="shared" si="53"/>
        <v>115.19</v>
      </c>
      <c r="CA46" s="70">
        <f t="shared" si="67"/>
        <v>5</v>
      </c>
      <c r="CB46" s="82">
        <f t="shared" si="20"/>
        <v>14.25</v>
      </c>
      <c r="CC46" s="20">
        <f t="shared" si="21"/>
        <v>5.8309037900874632</v>
      </c>
      <c r="CD46" s="69">
        <f t="shared" si="54"/>
        <v>51.146354139835672</v>
      </c>
      <c r="CE46" s="20">
        <f t="shared" si="22"/>
        <v>8.8629737609329435</v>
      </c>
      <c r="CF46" s="73">
        <f t="shared" si="55"/>
        <v>77.742458292550225</v>
      </c>
      <c r="CG46" s="20">
        <f t="shared" si="23"/>
        <v>1.9241982507288626</v>
      </c>
      <c r="CH46" s="67">
        <f t="shared" si="56"/>
        <v>16.878296866145771</v>
      </c>
      <c r="CI46" s="67">
        <f t="shared" si="57"/>
        <v>81.400000000000006</v>
      </c>
      <c r="CJ46" s="67">
        <f t="shared" si="58"/>
        <v>342.35710929853167</v>
      </c>
      <c r="CK46" s="74">
        <f t="shared" si="59"/>
        <v>1219.5170827967136</v>
      </c>
    </row>
    <row r="47" spans="1:90" s="127" customFormat="1" ht="15" customHeight="1">
      <c r="A47" s="75" t="str">
        <f>[2]CCT!D54</f>
        <v>Região de São Lourenço</v>
      </c>
      <c r="B47" s="85" t="str">
        <f>[2]CCT!C54</f>
        <v>Itajubá</v>
      </c>
      <c r="C47" s="18"/>
      <c r="D47" s="77"/>
      <c r="E47" s="17">
        <f t="shared" si="0"/>
        <v>0</v>
      </c>
      <c r="F47" s="78"/>
      <c r="G47" s="17"/>
      <c r="H47" s="77">
        <f t="shared" si="1"/>
        <v>0</v>
      </c>
      <c r="I47" s="21">
        <f>[2]CCT!J54</f>
        <v>2</v>
      </c>
      <c r="J47" s="77">
        <f>[2]CCT!I54</f>
        <v>848.57</v>
      </c>
      <c r="K47" s="17">
        <f t="shared" si="2"/>
        <v>1697.14</v>
      </c>
      <c r="L47" s="18"/>
      <c r="M47" s="77"/>
      <c r="N47" s="17">
        <f t="shared" si="3"/>
        <v>0</v>
      </c>
      <c r="O47" s="18"/>
      <c r="P47" s="77"/>
      <c r="Q47" s="17">
        <f t="shared" si="4"/>
        <v>0</v>
      </c>
      <c r="R47" s="194">
        <f t="shared" si="24"/>
        <v>2</v>
      </c>
      <c r="S47" s="68">
        <f t="shared" si="25"/>
        <v>1697.14</v>
      </c>
      <c r="T47" s="195"/>
      <c r="U47" s="195"/>
      <c r="V47" s="195"/>
      <c r="W47" s="195"/>
      <c r="X47" s="195"/>
      <c r="Y47" s="195"/>
      <c r="Z47" s="195"/>
      <c r="AA47" s="68">
        <f t="shared" si="26"/>
        <v>55.542763636363631</v>
      </c>
      <c r="AB47" s="68">
        <f t="shared" si="60"/>
        <v>1752.6827636363637</v>
      </c>
      <c r="AC47" s="68"/>
      <c r="AD47" s="68">
        <f>(VLOOKUP('Resumo Geral limpeza imposto cd'!A47,VATOTAL,6,FALSE)*20-1)*R47</f>
        <v>558</v>
      </c>
      <c r="AE47" s="68">
        <f t="shared" si="62"/>
        <v>146.17160000000001</v>
      </c>
      <c r="AF47" s="68"/>
      <c r="AG47" s="68">
        <f t="shared" si="27"/>
        <v>6.24</v>
      </c>
      <c r="AH47" s="68">
        <f t="shared" si="63"/>
        <v>58.3</v>
      </c>
      <c r="AI47" s="68">
        <f t="shared" si="64"/>
        <v>0</v>
      </c>
      <c r="AJ47" s="68">
        <f t="shared" si="65"/>
        <v>0</v>
      </c>
      <c r="AK47" s="68">
        <v>0</v>
      </c>
      <c r="AL47" s="68">
        <f t="shared" si="28"/>
        <v>768.71159999999998</v>
      </c>
      <c r="AM47" s="68">
        <f>C47*'[2]Uniforme Limpeza'!$Z$10+F47*'[2]Uniforme Limpeza'!$Z$11+I47*'[2]Uniforme Limpeza'!$Z$12+L47*'[2]Uniforme Limpeza'!$Z$12+O47*'[2]Uniforme Limpeza'!$Z$12</f>
        <v>79.52</v>
      </c>
      <c r="AN47" s="68">
        <f>I47*'[2]Materiais de Consumo'!$F$33+L47*'[2]Materiais de Consumo'!$F$34+O47*'[2]Materiais de Consumo'!$F$35</f>
        <v>82.58</v>
      </c>
      <c r="AO47" s="68">
        <f>'[2]Equipamentos  TOTAL'!$H$19*'Resumo Geral limpeza imposto cd'!F47+'Resumo Geral limpeza imposto cd'!I47*'[2]Equipamentos  TOTAL'!$I$11+'[2]Equipamentos  TOTAL'!$I$12*'Resumo Geral limpeza imposto cd'!L47+'Resumo Geral limpeza imposto cd'!O47*'[2]Equipamentos  TOTAL'!$I$13</f>
        <v>11.74</v>
      </c>
      <c r="AP47" s="68">
        <f>(I47*'[2]PRODUTOS DE LIMPEZA'!$I$36+L47*'[2]PRODUTOS DE LIMPEZA'!$I$37+O47*'[2]PRODUTOS DE LIMPEZA'!$I$38)</f>
        <v>360.5</v>
      </c>
      <c r="AQ47" s="68">
        <f t="shared" si="29"/>
        <v>534.34</v>
      </c>
      <c r="AR47" s="195">
        <f t="shared" si="30"/>
        <v>350.53655272727275</v>
      </c>
      <c r="AS47" s="195">
        <f t="shared" si="8"/>
        <v>26.290241454545455</v>
      </c>
      <c r="AT47" s="196">
        <f t="shared" si="9"/>
        <v>17.526827636363638</v>
      </c>
      <c r="AU47" s="195">
        <f t="shared" si="10"/>
        <v>3.5053655272727275</v>
      </c>
      <c r="AV47" s="196">
        <f t="shared" si="11"/>
        <v>43.817069090909094</v>
      </c>
      <c r="AW47" s="195">
        <f t="shared" si="12"/>
        <v>140.21462109090911</v>
      </c>
      <c r="AX47" s="196">
        <f t="shared" si="13"/>
        <v>52.580482909090911</v>
      </c>
      <c r="AY47" s="195">
        <f t="shared" si="14"/>
        <v>10.516096581818182</v>
      </c>
      <c r="AZ47" s="195">
        <f t="shared" si="15"/>
        <v>644.98725701818194</v>
      </c>
      <c r="BA47" s="68">
        <f t="shared" si="31"/>
        <v>145.99847421090908</v>
      </c>
      <c r="BB47" s="68">
        <f t="shared" si="32"/>
        <v>48.724580829090911</v>
      </c>
      <c r="BC47" s="68">
        <f t="shared" si="33"/>
        <v>71.684725032727272</v>
      </c>
      <c r="BD47" s="68">
        <f t="shared" si="34"/>
        <v>266.40778007272729</v>
      </c>
      <c r="BE47" s="68">
        <f t="shared" si="35"/>
        <v>2.2784875927272727</v>
      </c>
      <c r="BF47" s="68">
        <f t="shared" si="36"/>
        <v>0.87634138181818189</v>
      </c>
      <c r="BG47" s="68">
        <f t="shared" si="66"/>
        <v>3.1548289745454547</v>
      </c>
      <c r="BH47" s="68">
        <f t="shared" si="37"/>
        <v>13.145120727272728</v>
      </c>
      <c r="BI47" s="68">
        <f t="shared" si="38"/>
        <v>1.0516096581818182</v>
      </c>
      <c r="BJ47" s="68">
        <f t="shared" si="39"/>
        <v>0.52580482909090909</v>
      </c>
      <c r="BK47" s="68">
        <f t="shared" si="40"/>
        <v>6.1343896727272726</v>
      </c>
      <c r="BL47" s="68">
        <f t="shared" si="41"/>
        <v>2.2784875927272727</v>
      </c>
      <c r="BM47" s="68">
        <f t="shared" si="42"/>
        <v>75.365358836363626</v>
      </c>
      <c r="BN47" s="68">
        <f t="shared" si="43"/>
        <v>2.9795606981818179</v>
      </c>
      <c r="BO47" s="68">
        <f t="shared" si="44"/>
        <v>101.48033201454544</v>
      </c>
      <c r="BP47" s="68">
        <f t="shared" si="45"/>
        <v>145.99847421090908</v>
      </c>
      <c r="BQ47" s="68">
        <f t="shared" si="46"/>
        <v>24.362290414545456</v>
      </c>
      <c r="BR47" s="68">
        <f t="shared" si="47"/>
        <v>14.722535214545454</v>
      </c>
      <c r="BS47" s="68">
        <f t="shared" si="48"/>
        <v>5.7838531199999998</v>
      </c>
      <c r="BT47" s="68">
        <f t="shared" si="49"/>
        <v>0</v>
      </c>
      <c r="BU47" s="68">
        <f t="shared" si="50"/>
        <v>70.282578821818177</v>
      </c>
      <c r="BV47" s="68">
        <f t="shared" si="51"/>
        <v>261.14973178181816</v>
      </c>
      <c r="BW47" s="68">
        <f t="shared" si="52"/>
        <v>1277.1799298618184</v>
      </c>
      <c r="BX47" s="68">
        <f t="shared" si="17"/>
        <v>1277.1799298618184</v>
      </c>
      <c r="BY47" s="68">
        <f t="shared" si="18"/>
        <v>4332.9142934981828</v>
      </c>
      <c r="BZ47" s="68">
        <f t="shared" si="53"/>
        <v>230.38</v>
      </c>
      <c r="CA47" s="197">
        <f t="shared" si="67"/>
        <v>2</v>
      </c>
      <c r="CB47" s="198">
        <f t="shared" si="20"/>
        <v>11.25</v>
      </c>
      <c r="CC47" s="199">
        <f t="shared" si="21"/>
        <v>2.2535211267605644</v>
      </c>
      <c r="CD47" s="69">
        <f t="shared" si="54"/>
        <v>97.643139008409804</v>
      </c>
      <c r="CE47" s="199">
        <f t="shared" si="22"/>
        <v>8.5633802816901436</v>
      </c>
      <c r="CF47" s="73">
        <f t="shared" si="55"/>
        <v>371.04392823195718</v>
      </c>
      <c r="CG47" s="199">
        <f t="shared" si="23"/>
        <v>1.8591549295774654</v>
      </c>
      <c r="CH47" s="67">
        <f t="shared" si="56"/>
        <v>80.555589681938073</v>
      </c>
      <c r="CI47" s="68">
        <f t="shared" si="57"/>
        <v>162.80000000000001</v>
      </c>
      <c r="CJ47" s="68">
        <f t="shared" si="58"/>
        <v>942.4226569223049</v>
      </c>
      <c r="CK47" s="202">
        <f t="shared" si="59"/>
        <v>5275.3369504204875</v>
      </c>
      <c r="CL47" s="203"/>
    </row>
    <row r="48" spans="1:90" ht="15" customHeight="1">
      <c r="A48" s="84" t="str">
        <f>[2]CCT!D55</f>
        <v>Região de Teófilo Otoni</v>
      </c>
      <c r="B48" s="76" t="str">
        <f>[2]CCT!C55</f>
        <v>Itambacuri</v>
      </c>
      <c r="C48" s="18"/>
      <c r="D48" s="77"/>
      <c r="E48" s="17">
        <f t="shared" si="0"/>
        <v>0</v>
      </c>
      <c r="F48" s="78"/>
      <c r="G48" s="17"/>
      <c r="H48" s="77">
        <f t="shared" si="1"/>
        <v>0</v>
      </c>
      <c r="I48" s="18"/>
      <c r="J48" s="77"/>
      <c r="K48" s="17">
        <f t="shared" si="2"/>
        <v>0</v>
      </c>
      <c r="L48" s="18"/>
      <c r="M48" s="77"/>
      <c r="N48" s="17">
        <f t="shared" si="3"/>
        <v>0</v>
      </c>
      <c r="O48" s="21">
        <f>[2]CCT!N55</f>
        <v>1</v>
      </c>
      <c r="P48" s="77">
        <f>[2]CCT!M55</f>
        <v>193.74</v>
      </c>
      <c r="Q48" s="80">
        <f t="shared" si="4"/>
        <v>193.74</v>
      </c>
      <c r="R48" s="66">
        <f t="shared" si="24"/>
        <v>1</v>
      </c>
      <c r="S48" s="67">
        <f t="shared" si="25"/>
        <v>193.74</v>
      </c>
      <c r="T48" s="19"/>
      <c r="U48" s="19"/>
      <c r="V48" s="19"/>
      <c r="W48" s="19"/>
      <c r="X48" s="19"/>
      <c r="Y48" s="19"/>
      <c r="Z48" s="19"/>
      <c r="AA48" s="68">
        <f t="shared" si="26"/>
        <v>6.3405818181818185</v>
      </c>
      <c r="AB48" s="67">
        <f t="shared" si="60"/>
        <v>200.08058181818183</v>
      </c>
      <c r="AC48" s="67"/>
      <c r="AD48" s="67">
        <f>(VLOOKUP('Resumo Geral limpeza imposto cd'!A48,VATOTAL,6,FALSE)*20-1)*R48</f>
        <v>253</v>
      </c>
      <c r="AE48" s="67">
        <f t="shared" si="62"/>
        <v>112.37560000000001</v>
      </c>
      <c r="AF48" s="67"/>
      <c r="AG48" s="67">
        <f t="shared" si="27"/>
        <v>3.12</v>
      </c>
      <c r="AH48" s="67">
        <f t="shared" si="63"/>
        <v>26.1</v>
      </c>
      <c r="AI48" s="67">
        <f t="shared" si="64"/>
        <v>0</v>
      </c>
      <c r="AJ48" s="67">
        <f t="shared" si="65"/>
        <v>0</v>
      </c>
      <c r="AK48" s="67">
        <v>0</v>
      </c>
      <c r="AL48" s="67">
        <f t="shared" si="28"/>
        <v>394.59560000000005</v>
      </c>
      <c r="AM48" s="67">
        <f>C48*'[2]Uniforme Limpeza'!$Z$10+F48*'[2]Uniforme Limpeza'!$Z$11+I48*'[2]Uniforme Limpeza'!$Z$12+L48*'[2]Uniforme Limpeza'!$Z$12+O48*'[2]Uniforme Limpeza'!$Z$12</f>
        <v>39.76</v>
      </c>
      <c r="AN48" s="67">
        <f>I48*'[2]Materiais de Consumo'!$F$33+L48*'[2]Materiais de Consumo'!$F$34+O48*'[2]Materiais de Consumo'!$F$35</f>
        <v>10.32</v>
      </c>
      <c r="AO48" s="67">
        <f>'[2]Equipamentos  TOTAL'!$H$19*'Resumo Geral limpeza imposto cd'!F48+'Resumo Geral limpeza imposto cd'!I48*'[2]Equipamentos  TOTAL'!$I$11+'[2]Equipamentos  TOTAL'!$I$12*'Resumo Geral limpeza imposto cd'!L48+'Resumo Geral limpeza imposto cd'!O48*'[2]Equipamentos  TOTAL'!$I$13</f>
        <v>1.47</v>
      </c>
      <c r="AP48" s="67">
        <f>(I48*'[2]PRODUTOS DE LIMPEZA'!$I$36+L48*'[2]PRODUTOS DE LIMPEZA'!$I$37+O48*'[2]PRODUTOS DE LIMPEZA'!$I$38)</f>
        <v>45.06</v>
      </c>
      <c r="AQ48" s="67">
        <f t="shared" si="29"/>
        <v>96.61</v>
      </c>
      <c r="AR48" s="19">
        <f t="shared" si="30"/>
        <v>40.016116363636371</v>
      </c>
      <c r="AS48" s="19">
        <f t="shared" si="8"/>
        <v>3.0012087272727275</v>
      </c>
      <c r="AT48" s="81">
        <f t="shared" si="9"/>
        <v>2.0008058181818185</v>
      </c>
      <c r="AU48" s="19">
        <f t="shared" si="10"/>
        <v>0.40016116363636367</v>
      </c>
      <c r="AV48" s="81">
        <f t="shared" si="11"/>
        <v>5.0020145454545464</v>
      </c>
      <c r="AW48" s="19">
        <f t="shared" si="12"/>
        <v>16.006446545454548</v>
      </c>
      <c r="AX48" s="81">
        <f t="shared" si="13"/>
        <v>6.0024174545454549</v>
      </c>
      <c r="AY48" s="19">
        <f t="shared" si="14"/>
        <v>1.2004834909090909</v>
      </c>
      <c r="AZ48" s="19">
        <f t="shared" si="15"/>
        <v>73.629654109090922</v>
      </c>
      <c r="BA48" s="67">
        <f t="shared" si="31"/>
        <v>16.666712465454545</v>
      </c>
      <c r="BB48" s="67">
        <f t="shared" si="32"/>
        <v>5.5622401745454546</v>
      </c>
      <c r="BC48" s="67">
        <f t="shared" si="33"/>
        <v>8.1832957963636357</v>
      </c>
      <c r="BD48" s="67">
        <f t="shared" si="34"/>
        <v>30.412248436363633</v>
      </c>
      <c r="BE48" s="67">
        <f t="shared" si="35"/>
        <v>0.26010475636363634</v>
      </c>
      <c r="BF48" s="67">
        <f t="shared" si="36"/>
        <v>0.10004029090909092</v>
      </c>
      <c r="BG48" s="67">
        <f t="shared" si="66"/>
        <v>0.36014504727272723</v>
      </c>
      <c r="BH48" s="67">
        <f t="shared" si="37"/>
        <v>1.5006043636363637</v>
      </c>
      <c r="BI48" s="67">
        <f t="shared" si="38"/>
        <v>0.12004834909090908</v>
      </c>
      <c r="BJ48" s="67">
        <f t="shared" si="39"/>
        <v>6.0024174545454542E-2</v>
      </c>
      <c r="BK48" s="67">
        <f t="shared" si="40"/>
        <v>0.7002820363636364</v>
      </c>
      <c r="BL48" s="67">
        <f t="shared" si="41"/>
        <v>0.26010475636363634</v>
      </c>
      <c r="BM48" s="67">
        <f t="shared" si="42"/>
        <v>8.6034650181818186</v>
      </c>
      <c r="BN48" s="67">
        <f t="shared" si="43"/>
        <v>0.34013698909090906</v>
      </c>
      <c r="BO48" s="67">
        <f t="shared" si="44"/>
        <v>11.584665687272729</v>
      </c>
      <c r="BP48" s="67">
        <f t="shared" si="45"/>
        <v>16.666712465454545</v>
      </c>
      <c r="BQ48" s="67">
        <f t="shared" si="46"/>
        <v>2.7811200872727273</v>
      </c>
      <c r="BR48" s="67">
        <f t="shared" si="47"/>
        <v>1.6806768872727273</v>
      </c>
      <c r="BS48" s="67">
        <f t="shared" si="48"/>
        <v>0.66026592000000006</v>
      </c>
      <c r="BT48" s="67">
        <f t="shared" si="49"/>
        <v>0</v>
      </c>
      <c r="BU48" s="67">
        <f t="shared" si="50"/>
        <v>8.0232313309090912</v>
      </c>
      <c r="BV48" s="67">
        <f t="shared" si="51"/>
        <v>29.81200669090909</v>
      </c>
      <c r="BW48" s="67">
        <f t="shared" si="52"/>
        <v>145.79871997090913</v>
      </c>
      <c r="BX48" s="67">
        <f t="shared" si="17"/>
        <v>145.7987199709091</v>
      </c>
      <c r="BY48" s="67">
        <f t="shared" si="18"/>
        <v>837.08490178909096</v>
      </c>
      <c r="BZ48" s="67">
        <f t="shared" si="53"/>
        <v>115.19</v>
      </c>
      <c r="CA48" s="70">
        <f t="shared" si="67"/>
        <v>3</v>
      </c>
      <c r="CB48" s="82">
        <f t="shared" si="20"/>
        <v>12.25</v>
      </c>
      <c r="CC48" s="20">
        <f t="shared" si="21"/>
        <v>3.4188034188034218</v>
      </c>
      <c r="CD48" s="69">
        <f t="shared" si="54"/>
        <v>28.618287240652709</v>
      </c>
      <c r="CE48" s="20">
        <f t="shared" si="22"/>
        <v>8.6609686609686669</v>
      </c>
      <c r="CF48" s="73">
        <f t="shared" si="55"/>
        <v>72.499661009653508</v>
      </c>
      <c r="CG48" s="20">
        <f t="shared" si="23"/>
        <v>1.8803418803418819</v>
      </c>
      <c r="CH48" s="67">
        <f t="shared" si="56"/>
        <v>15.740057982358987</v>
      </c>
      <c r="CI48" s="67">
        <f t="shared" si="57"/>
        <v>81.400000000000006</v>
      </c>
      <c r="CJ48" s="67">
        <f t="shared" si="58"/>
        <v>313.44800623266519</v>
      </c>
      <c r="CK48" s="74">
        <f t="shared" si="59"/>
        <v>1150.5329080217562</v>
      </c>
    </row>
    <row r="49" spans="1:90" ht="15" customHeight="1">
      <c r="A49" s="75" t="str">
        <f>[2]CCT!D56</f>
        <v>Região de São Lourenço</v>
      </c>
      <c r="B49" s="85" t="str">
        <f>[2]CCT!C56</f>
        <v>Itamonte</v>
      </c>
      <c r="C49" s="18"/>
      <c r="D49" s="77"/>
      <c r="E49" s="17">
        <f t="shared" si="0"/>
        <v>0</v>
      </c>
      <c r="F49" s="78"/>
      <c r="G49" s="17"/>
      <c r="H49" s="77">
        <f t="shared" si="1"/>
        <v>0</v>
      </c>
      <c r="I49" s="18"/>
      <c r="J49" s="77"/>
      <c r="K49" s="17">
        <f t="shared" si="2"/>
        <v>0</v>
      </c>
      <c r="L49" s="18"/>
      <c r="M49" s="77"/>
      <c r="N49" s="17">
        <f t="shared" si="3"/>
        <v>0</v>
      </c>
      <c r="O49" s="21">
        <f>[2]CCT!N56</f>
        <v>1</v>
      </c>
      <c r="P49" s="77">
        <f>[2]CCT!M56</f>
        <v>212.14</v>
      </c>
      <c r="Q49" s="80">
        <f t="shared" si="4"/>
        <v>212.14</v>
      </c>
      <c r="R49" s="66">
        <f t="shared" si="24"/>
        <v>1</v>
      </c>
      <c r="S49" s="67">
        <f t="shared" si="25"/>
        <v>212.14</v>
      </c>
      <c r="T49" s="19"/>
      <c r="U49" s="19"/>
      <c r="V49" s="19"/>
      <c r="W49" s="19"/>
      <c r="X49" s="19"/>
      <c r="Y49" s="19"/>
      <c r="Z49" s="19"/>
      <c r="AA49" s="68">
        <f t="shared" si="26"/>
        <v>6.9427636363636358</v>
      </c>
      <c r="AB49" s="67">
        <f t="shared" si="60"/>
        <v>219.08276363636361</v>
      </c>
      <c r="AC49" s="67"/>
      <c r="AD49" s="67">
        <f>(VLOOKUP('Resumo Geral limpeza imposto cd'!A49,VATOTAL,6,FALSE)*20-1)*R49</f>
        <v>279</v>
      </c>
      <c r="AE49" s="67">
        <f t="shared" si="62"/>
        <v>111.27160000000001</v>
      </c>
      <c r="AF49" s="67"/>
      <c r="AG49" s="67">
        <f t="shared" si="27"/>
        <v>3.12</v>
      </c>
      <c r="AH49" s="67">
        <v>0</v>
      </c>
      <c r="AI49" s="67">
        <f t="shared" si="64"/>
        <v>0</v>
      </c>
      <c r="AJ49" s="67">
        <f t="shared" si="65"/>
        <v>0</v>
      </c>
      <c r="AK49" s="67">
        <v>0</v>
      </c>
      <c r="AL49" s="67">
        <f t="shared" si="28"/>
        <v>393.39160000000004</v>
      </c>
      <c r="AM49" s="67">
        <f>C49*'[2]Uniforme Limpeza'!$Z$10+F49*'[2]Uniforme Limpeza'!$Z$11+I49*'[2]Uniforme Limpeza'!$Z$12+L49*'[2]Uniforme Limpeza'!$Z$12+O49*'[2]Uniforme Limpeza'!$Z$12</f>
        <v>39.76</v>
      </c>
      <c r="AN49" s="67">
        <f>I49*'[2]Materiais de Consumo'!$F$33+L49*'[2]Materiais de Consumo'!$F$34+O49*'[2]Materiais de Consumo'!$F$35</f>
        <v>10.32</v>
      </c>
      <c r="AO49" s="67">
        <f>'[2]Equipamentos  TOTAL'!$H$19*'Resumo Geral limpeza imposto cd'!F49+'Resumo Geral limpeza imposto cd'!I49*'[2]Equipamentos  TOTAL'!$I$11+'[2]Equipamentos  TOTAL'!$I$12*'Resumo Geral limpeza imposto cd'!L49+'Resumo Geral limpeza imposto cd'!O49*'[2]Equipamentos  TOTAL'!$I$13</f>
        <v>1.47</v>
      </c>
      <c r="AP49" s="67">
        <f>(I49*'[2]PRODUTOS DE LIMPEZA'!$I$36+L49*'[2]PRODUTOS DE LIMPEZA'!$I$37+O49*'[2]PRODUTOS DE LIMPEZA'!$I$38)</f>
        <v>45.06</v>
      </c>
      <c r="AQ49" s="67">
        <f t="shared" si="29"/>
        <v>96.61</v>
      </c>
      <c r="AR49" s="19">
        <f t="shared" si="30"/>
        <v>43.816552727272722</v>
      </c>
      <c r="AS49" s="19">
        <f t="shared" si="8"/>
        <v>3.2862414545454541</v>
      </c>
      <c r="AT49" s="81">
        <f t="shared" si="9"/>
        <v>2.1908276363636361</v>
      </c>
      <c r="AU49" s="19">
        <f t="shared" si="10"/>
        <v>0.43816552727272723</v>
      </c>
      <c r="AV49" s="81">
        <f t="shared" si="11"/>
        <v>5.4770690909090902</v>
      </c>
      <c r="AW49" s="19">
        <f t="shared" si="12"/>
        <v>17.526621090909089</v>
      </c>
      <c r="AX49" s="81">
        <f t="shared" si="13"/>
        <v>6.5724829090909083</v>
      </c>
      <c r="AY49" s="19">
        <f t="shared" si="14"/>
        <v>1.3144965818181817</v>
      </c>
      <c r="AZ49" s="19">
        <f t="shared" si="15"/>
        <v>80.622457018181805</v>
      </c>
      <c r="BA49" s="67">
        <f t="shared" si="31"/>
        <v>18.249594210909088</v>
      </c>
      <c r="BB49" s="67">
        <f t="shared" si="32"/>
        <v>6.0905008290909084</v>
      </c>
      <c r="BC49" s="67">
        <f t="shared" si="33"/>
        <v>8.9604850327272718</v>
      </c>
      <c r="BD49" s="67">
        <f t="shared" si="34"/>
        <v>33.300580072727264</v>
      </c>
      <c r="BE49" s="67">
        <f t="shared" si="35"/>
        <v>0.28480759272727268</v>
      </c>
      <c r="BF49" s="67">
        <f t="shared" si="36"/>
        <v>0.10954138181818181</v>
      </c>
      <c r="BG49" s="67">
        <f t="shared" si="66"/>
        <v>0.39434897454545448</v>
      </c>
      <c r="BH49" s="67">
        <f t="shared" si="37"/>
        <v>1.6431207272727271</v>
      </c>
      <c r="BI49" s="67">
        <f t="shared" si="38"/>
        <v>0.13144965818181814</v>
      </c>
      <c r="BJ49" s="67">
        <f t="shared" si="39"/>
        <v>6.572482909090907E-2</v>
      </c>
      <c r="BK49" s="67">
        <f t="shared" si="40"/>
        <v>0.76678967272727261</v>
      </c>
      <c r="BL49" s="67">
        <f t="shared" si="41"/>
        <v>0.28480759272727268</v>
      </c>
      <c r="BM49" s="67">
        <f t="shared" si="42"/>
        <v>9.4205588363636341</v>
      </c>
      <c r="BN49" s="67">
        <f t="shared" si="43"/>
        <v>0.37244069818181813</v>
      </c>
      <c r="BO49" s="67">
        <f t="shared" si="44"/>
        <v>12.684892014545451</v>
      </c>
      <c r="BP49" s="67">
        <f t="shared" si="45"/>
        <v>18.249594210909088</v>
      </c>
      <c r="BQ49" s="67">
        <f t="shared" si="46"/>
        <v>3.0452504145454542</v>
      </c>
      <c r="BR49" s="67">
        <f t="shared" si="47"/>
        <v>1.8402952145454543</v>
      </c>
      <c r="BS49" s="67">
        <f t="shared" si="48"/>
        <v>0.72297311999999991</v>
      </c>
      <c r="BT49" s="67">
        <f t="shared" si="49"/>
        <v>0</v>
      </c>
      <c r="BU49" s="67">
        <f t="shared" si="50"/>
        <v>8.7852188218181801</v>
      </c>
      <c r="BV49" s="67">
        <f t="shared" si="51"/>
        <v>32.643331781818176</v>
      </c>
      <c r="BW49" s="67">
        <f t="shared" si="52"/>
        <v>159.6456098618182</v>
      </c>
      <c r="BX49" s="67">
        <f t="shared" si="17"/>
        <v>159.64560986181817</v>
      </c>
      <c r="BY49" s="67">
        <f t="shared" si="18"/>
        <v>868.72997349818183</v>
      </c>
      <c r="BZ49" s="67">
        <f t="shared" si="53"/>
        <v>115.19</v>
      </c>
      <c r="CA49" s="70">
        <f t="shared" si="67"/>
        <v>3</v>
      </c>
      <c r="CB49" s="82">
        <f t="shared" si="20"/>
        <v>12.25</v>
      </c>
      <c r="CC49" s="20">
        <f t="shared" si="21"/>
        <v>3.4188034188034218</v>
      </c>
      <c r="CD49" s="69">
        <f t="shared" si="54"/>
        <v>29.7001700341259</v>
      </c>
      <c r="CE49" s="20">
        <f t="shared" si="22"/>
        <v>8.6609686609686669</v>
      </c>
      <c r="CF49" s="73">
        <f t="shared" si="55"/>
        <v>75.240430753118929</v>
      </c>
      <c r="CG49" s="20">
        <f t="shared" si="23"/>
        <v>1.8803418803418819</v>
      </c>
      <c r="CH49" s="67">
        <f t="shared" si="56"/>
        <v>16.335093518769245</v>
      </c>
      <c r="CI49" s="67">
        <f t="shared" si="57"/>
        <v>81.400000000000006</v>
      </c>
      <c r="CJ49" s="67">
        <f t="shared" si="58"/>
        <v>317.86569430601406</v>
      </c>
      <c r="CK49" s="74">
        <f t="shared" si="59"/>
        <v>1186.595667804196</v>
      </c>
    </row>
    <row r="50" spans="1:90" ht="15" customHeight="1">
      <c r="A50" s="84" t="str">
        <f>[2]CCT!D57</f>
        <v>Fethemg Interior</v>
      </c>
      <c r="B50" s="76" t="str">
        <f>[2]CCT!C57</f>
        <v>Itaúna</v>
      </c>
      <c r="C50" s="18"/>
      <c r="D50" s="77"/>
      <c r="E50" s="17">
        <f t="shared" si="0"/>
        <v>0</v>
      </c>
      <c r="F50" s="78"/>
      <c r="G50" s="17"/>
      <c r="H50" s="77">
        <f t="shared" si="1"/>
        <v>0</v>
      </c>
      <c r="I50" s="21">
        <f>[2]CCT!J57</f>
        <v>2</v>
      </c>
      <c r="J50" s="77">
        <f>[2]CCT!I57</f>
        <v>848.57</v>
      </c>
      <c r="K50" s="17">
        <f t="shared" si="2"/>
        <v>1697.14</v>
      </c>
      <c r="L50" s="18"/>
      <c r="M50" s="77"/>
      <c r="N50" s="17">
        <f t="shared" si="3"/>
        <v>0</v>
      </c>
      <c r="O50" s="18"/>
      <c r="P50" s="77"/>
      <c r="Q50" s="80">
        <f t="shared" si="4"/>
        <v>0</v>
      </c>
      <c r="R50" s="66">
        <f t="shared" si="24"/>
        <v>2</v>
      </c>
      <c r="S50" s="67">
        <f t="shared" si="25"/>
        <v>1697.14</v>
      </c>
      <c r="T50" s="19"/>
      <c r="U50" s="19"/>
      <c r="V50" s="19"/>
      <c r="W50" s="19"/>
      <c r="X50" s="19"/>
      <c r="Y50" s="19"/>
      <c r="Z50" s="19"/>
      <c r="AA50" s="68">
        <f t="shared" si="26"/>
        <v>55.542763636363631</v>
      </c>
      <c r="AB50" s="67">
        <f t="shared" si="60"/>
        <v>1752.6827636363637</v>
      </c>
      <c r="AC50" s="67"/>
      <c r="AD50" s="67">
        <f>(VLOOKUP('Resumo Geral limpeza imposto cd'!A50,VATOTAL,6,FALSE)*20-1)*R50</f>
        <v>558</v>
      </c>
      <c r="AE50" s="67">
        <f t="shared" si="62"/>
        <v>146.17160000000001</v>
      </c>
      <c r="AF50" s="67"/>
      <c r="AG50" s="67">
        <f t="shared" si="27"/>
        <v>6.24</v>
      </c>
      <c r="AH50" s="67">
        <f t="shared" si="63"/>
        <v>0</v>
      </c>
      <c r="AI50" s="67">
        <f t="shared" si="64"/>
        <v>16.86</v>
      </c>
      <c r="AJ50" s="67">
        <f t="shared" si="65"/>
        <v>0</v>
      </c>
      <c r="AK50" s="67">
        <v>0</v>
      </c>
      <c r="AL50" s="67">
        <f t="shared" si="28"/>
        <v>727.27160000000003</v>
      </c>
      <c r="AM50" s="67">
        <f>C50*'[2]Uniforme Limpeza'!$Z$10+F50*'[2]Uniforme Limpeza'!$Z$11+I50*'[2]Uniforme Limpeza'!$Z$12+L50*'[2]Uniforme Limpeza'!$Z$12+O50*'[2]Uniforme Limpeza'!$Z$12</f>
        <v>79.52</v>
      </c>
      <c r="AN50" s="67">
        <f>I50*'[2]Materiais de Consumo'!$F$33+L50*'[2]Materiais de Consumo'!$F$34+O50*'[2]Materiais de Consumo'!$F$35</f>
        <v>82.58</v>
      </c>
      <c r="AO50" s="67">
        <f>'[2]Equipamentos  TOTAL'!$H$19*'Resumo Geral limpeza imposto cd'!F50+'Resumo Geral limpeza imposto cd'!I50*'[2]Equipamentos  TOTAL'!$I$11+'[2]Equipamentos  TOTAL'!$I$12*'Resumo Geral limpeza imposto cd'!L50+'Resumo Geral limpeza imposto cd'!O50*'[2]Equipamentos  TOTAL'!$I$13</f>
        <v>11.74</v>
      </c>
      <c r="AP50" s="67">
        <f>(I50*'[2]PRODUTOS DE LIMPEZA'!$I$36+L50*'[2]PRODUTOS DE LIMPEZA'!$I$37+O50*'[2]PRODUTOS DE LIMPEZA'!$I$38)</f>
        <v>360.5</v>
      </c>
      <c r="AQ50" s="67">
        <f t="shared" si="29"/>
        <v>534.34</v>
      </c>
      <c r="AR50" s="19">
        <f t="shared" si="30"/>
        <v>350.53655272727275</v>
      </c>
      <c r="AS50" s="19">
        <f t="shared" si="8"/>
        <v>26.290241454545455</v>
      </c>
      <c r="AT50" s="81">
        <f t="shared" si="9"/>
        <v>17.526827636363638</v>
      </c>
      <c r="AU50" s="19">
        <f t="shared" si="10"/>
        <v>3.5053655272727275</v>
      </c>
      <c r="AV50" s="81">
        <f t="shared" si="11"/>
        <v>43.817069090909094</v>
      </c>
      <c r="AW50" s="19">
        <f t="shared" si="12"/>
        <v>140.21462109090911</v>
      </c>
      <c r="AX50" s="81">
        <f t="shared" si="13"/>
        <v>52.580482909090911</v>
      </c>
      <c r="AY50" s="19">
        <f t="shared" si="14"/>
        <v>10.516096581818182</v>
      </c>
      <c r="AZ50" s="19">
        <f t="shared" si="15"/>
        <v>644.98725701818194</v>
      </c>
      <c r="BA50" s="67">
        <f t="shared" si="31"/>
        <v>145.99847421090908</v>
      </c>
      <c r="BB50" s="67">
        <f t="shared" si="32"/>
        <v>48.724580829090911</v>
      </c>
      <c r="BC50" s="67">
        <f t="shared" si="33"/>
        <v>71.684725032727272</v>
      </c>
      <c r="BD50" s="67">
        <f t="shared" si="34"/>
        <v>266.40778007272729</v>
      </c>
      <c r="BE50" s="67">
        <f t="shared" si="35"/>
        <v>2.2784875927272727</v>
      </c>
      <c r="BF50" s="67">
        <f t="shared" si="36"/>
        <v>0.87634138181818189</v>
      </c>
      <c r="BG50" s="67">
        <f t="shared" si="66"/>
        <v>3.1548289745454547</v>
      </c>
      <c r="BH50" s="67">
        <f t="shared" si="37"/>
        <v>13.145120727272728</v>
      </c>
      <c r="BI50" s="67">
        <f t="shared" si="38"/>
        <v>1.0516096581818182</v>
      </c>
      <c r="BJ50" s="67">
        <f t="shared" si="39"/>
        <v>0.52580482909090909</v>
      </c>
      <c r="BK50" s="67">
        <f t="shared" si="40"/>
        <v>6.1343896727272726</v>
      </c>
      <c r="BL50" s="67">
        <f t="shared" si="41"/>
        <v>2.2784875927272727</v>
      </c>
      <c r="BM50" s="67">
        <f t="shared" si="42"/>
        <v>75.365358836363626</v>
      </c>
      <c r="BN50" s="67">
        <f t="shared" si="43"/>
        <v>2.9795606981818179</v>
      </c>
      <c r="BO50" s="67">
        <f t="shared" si="44"/>
        <v>101.48033201454544</v>
      </c>
      <c r="BP50" s="67">
        <f t="shared" si="45"/>
        <v>145.99847421090908</v>
      </c>
      <c r="BQ50" s="67">
        <f t="shared" si="46"/>
        <v>24.362290414545456</v>
      </c>
      <c r="BR50" s="67">
        <f t="shared" si="47"/>
        <v>14.722535214545454</v>
      </c>
      <c r="BS50" s="67">
        <f t="shared" si="48"/>
        <v>5.7838531199999998</v>
      </c>
      <c r="BT50" s="67">
        <f t="shared" si="49"/>
        <v>0</v>
      </c>
      <c r="BU50" s="67">
        <f t="shared" si="50"/>
        <v>70.282578821818177</v>
      </c>
      <c r="BV50" s="67">
        <f t="shared" si="51"/>
        <v>261.14973178181816</v>
      </c>
      <c r="BW50" s="67">
        <f t="shared" si="52"/>
        <v>1277.1799298618184</v>
      </c>
      <c r="BX50" s="67">
        <f t="shared" si="17"/>
        <v>1277.1799298618184</v>
      </c>
      <c r="BY50" s="67">
        <f t="shared" si="18"/>
        <v>4291.4742934981823</v>
      </c>
      <c r="BZ50" s="67">
        <f t="shared" si="53"/>
        <v>230.38</v>
      </c>
      <c r="CA50" s="70">
        <f t="shared" si="67"/>
        <v>2</v>
      </c>
      <c r="CB50" s="82">
        <f t="shared" si="20"/>
        <v>11.25</v>
      </c>
      <c r="CC50" s="20">
        <f t="shared" si="21"/>
        <v>2.2535211267605644</v>
      </c>
      <c r="CD50" s="69">
        <f t="shared" si="54"/>
        <v>96.709279853480197</v>
      </c>
      <c r="CE50" s="20">
        <f t="shared" si="22"/>
        <v>8.5633802816901436</v>
      </c>
      <c r="CF50" s="73">
        <f t="shared" si="55"/>
        <v>367.49526344322476</v>
      </c>
      <c r="CG50" s="20">
        <f t="shared" si="23"/>
        <v>1.8591549295774654</v>
      </c>
      <c r="CH50" s="67">
        <f t="shared" si="56"/>
        <v>79.785155879121163</v>
      </c>
      <c r="CI50" s="67">
        <f t="shared" si="57"/>
        <v>162.80000000000001</v>
      </c>
      <c r="CJ50" s="67">
        <f t="shared" si="58"/>
        <v>937.16969917582605</v>
      </c>
      <c r="CK50" s="74">
        <f t="shared" si="59"/>
        <v>5228.6439926740086</v>
      </c>
    </row>
    <row r="51" spans="1:90" ht="15" customHeight="1">
      <c r="A51" s="84" t="str">
        <f>[2]CCT!D58</f>
        <v>Alto Paranaiba</v>
      </c>
      <c r="B51" s="76" t="str">
        <f>[2]CCT!C58</f>
        <v>Ituiutaba</v>
      </c>
      <c r="C51" s="18"/>
      <c r="D51" s="77"/>
      <c r="E51" s="17">
        <f t="shared" si="0"/>
        <v>0</v>
      </c>
      <c r="F51" s="78"/>
      <c r="G51" s="17"/>
      <c r="H51" s="77">
        <f t="shared" si="1"/>
        <v>0</v>
      </c>
      <c r="I51" s="21">
        <f>[2]CCT!J58</f>
        <v>1</v>
      </c>
      <c r="J51" s="77">
        <f>[2]CCT!I58</f>
        <v>848.57</v>
      </c>
      <c r="K51" s="17">
        <f t="shared" si="2"/>
        <v>848.57</v>
      </c>
      <c r="L51" s="18"/>
      <c r="M51" s="77"/>
      <c r="N51" s="17">
        <f t="shared" si="3"/>
        <v>0</v>
      </c>
      <c r="O51" s="18"/>
      <c r="P51" s="77"/>
      <c r="Q51" s="80">
        <f t="shared" si="4"/>
        <v>0</v>
      </c>
      <c r="R51" s="66">
        <f t="shared" si="24"/>
        <v>1</v>
      </c>
      <c r="S51" s="67">
        <f t="shared" si="25"/>
        <v>848.57</v>
      </c>
      <c r="T51" s="19"/>
      <c r="U51" s="19"/>
      <c r="V51" s="19"/>
      <c r="W51" s="19"/>
      <c r="X51" s="19"/>
      <c r="Y51" s="19"/>
      <c r="Z51" s="19"/>
      <c r="AA51" s="68">
        <f t="shared" si="26"/>
        <v>27.771381818181816</v>
      </c>
      <c r="AB51" s="67">
        <f t="shared" si="60"/>
        <v>876.34138181818184</v>
      </c>
      <c r="AC51" s="67"/>
      <c r="AD51" s="67">
        <f>(VLOOKUP('Resumo Geral limpeza imposto cd'!A51,VATOTAL,6,FALSE))*R51</f>
        <v>219.02</v>
      </c>
      <c r="AE51" s="67">
        <f t="shared" si="62"/>
        <v>73.085800000000006</v>
      </c>
      <c r="AF51" s="67"/>
      <c r="AG51" s="67">
        <f t="shared" si="27"/>
        <v>3.12</v>
      </c>
      <c r="AH51" s="67">
        <f t="shared" si="63"/>
        <v>19.440000000000001</v>
      </c>
      <c r="AI51" s="67">
        <f t="shared" si="64"/>
        <v>0</v>
      </c>
      <c r="AJ51" s="67">
        <f t="shared" si="65"/>
        <v>0</v>
      </c>
      <c r="AK51" s="67">
        <v>0</v>
      </c>
      <c r="AL51" s="67">
        <f t="shared" si="28"/>
        <v>314.66580000000005</v>
      </c>
      <c r="AM51" s="67">
        <f>C51*'[2]Uniforme Limpeza'!$Z$10+F51*'[2]Uniforme Limpeza'!$Z$11+I51*'[2]Uniforme Limpeza'!$Z$12+L51*'[2]Uniforme Limpeza'!$Z$12+O51*'[2]Uniforme Limpeza'!$Z$12</f>
        <v>39.76</v>
      </c>
      <c r="AN51" s="67">
        <f>I51*'[2]Materiais de Consumo'!$F$33+L51*'[2]Materiais de Consumo'!$F$34+O51*'[2]Materiais de Consumo'!$F$35</f>
        <v>41.29</v>
      </c>
      <c r="AO51" s="67">
        <f>'[2]Equipamentos  TOTAL'!$H$19*'Resumo Geral limpeza imposto cd'!F51+'Resumo Geral limpeza imposto cd'!I51*'[2]Equipamentos  TOTAL'!$I$11+'[2]Equipamentos  TOTAL'!$I$12*'Resumo Geral limpeza imposto cd'!L51+'Resumo Geral limpeza imposto cd'!O51*'[2]Equipamentos  TOTAL'!$I$13</f>
        <v>5.87</v>
      </c>
      <c r="AP51" s="67">
        <f>(I51*'[2]PRODUTOS DE LIMPEZA'!$I$36+L51*'[2]PRODUTOS DE LIMPEZA'!$I$37+O51*'[2]PRODUTOS DE LIMPEZA'!$I$38)</f>
        <v>180.25</v>
      </c>
      <c r="AQ51" s="67">
        <f t="shared" si="29"/>
        <v>267.17</v>
      </c>
      <c r="AR51" s="19">
        <f t="shared" si="30"/>
        <v>175.26827636363637</v>
      </c>
      <c r="AS51" s="19">
        <f t="shared" si="8"/>
        <v>13.145120727272728</v>
      </c>
      <c r="AT51" s="81">
        <f t="shared" si="9"/>
        <v>8.7634138181818191</v>
      </c>
      <c r="AU51" s="19">
        <f t="shared" si="10"/>
        <v>1.7526827636363638</v>
      </c>
      <c r="AV51" s="81">
        <f t="shared" si="11"/>
        <v>21.908534545454547</v>
      </c>
      <c r="AW51" s="19">
        <f t="shared" si="12"/>
        <v>70.107310545454553</v>
      </c>
      <c r="AX51" s="81">
        <f t="shared" si="13"/>
        <v>26.290241454545455</v>
      </c>
      <c r="AY51" s="19">
        <f t="shared" si="14"/>
        <v>5.2580482909090911</v>
      </c>
      <c r="AZ51" s="19">
        <f t="shared" si="15"/>
        <v>322.49362850909097</v>
      </c>
      <c r="BA51" s="67">
        <f t="shared" si="31"/>
        <v>72.99923710545454</v>
      </c>
      <c r="BB51" s="67">
        <f t="shared" si="32"/>
        <v>24.362290414545456</v>
      </c>
      <c r="BC51" s="67">
        <f t="shared" si="33"/>
        <v>35.842362516363636</v>
      </c>
      <c r="BD51" s="67">
        <f t="shared" si="34"/>
        <v>133.20389003636365</v>
      </c>
      <c r="BE51" s="67">
        <f t="shared" si="35"/>
        <v>1.1392437963636364</v>
      </c>
      <c r="BF51" s="67">
        <f t="shared" si="36"/>
        <v>0.43817069090909094</v>
      </c>
      <c r="BG51" s="67">
        <f t="shared" si="66"/>
        <v>1.5774144872727274</v>
      </c>
      <c r="BH51" s="67">
        <f t="shared" si="37"/>
        <v>6.5725603636363639</v>
      </c>
      <c r="BI51" s="67">
        <f t="shared" si="38"/>
        <v>0.52580482909090909</v>
      </c>
      <c r="BJ51" s="67">
        <f t="shared" si="39"/>
        <v>0.26290241454545454</v>
      </c>
      <c r="BK51" s="67">
        <f t="shared" si="40"/>
        <v>3.0671948363636363</v>
      </c>
      <c r="BL51" s="67">
        <f t="shared" si="41"/>
        <v>1.1392437963636364</v>
      </c>
      <c r="BM51" s="67">
        <f t="shared" si="42"/>
        <v>37.682679418181813</v>
      </c>
      <c r="BN51" s="67">
        <f t="shared" si="43"/>
        <v>1.489780349090909</v>
      </c>
      <c r="BO51" s="67">
        <f t="shared" si="44"/>
        <v>50.74016600727272</v>
      </c>
      <c r="BP51" s="67">
        <f t="shared" si="45"/>
        <v>72.99923710545454</v>
      </c>
      <c r="BQ51" s="67">
        <f t="shared" si="46"/>
        <v>12.181145207272728</v>
      </c>
      <c r="BR51" s="67">
        <f t="shared" si="47"/>
        <v>7.361267607272727</v>
      </c>
      <c r="BS51" s="67">
        <f t="shared" si="48"/>
        <v>2.8919265599999999</v>
      </c>
      <c r="BT51" s="67">
        <f t="shared" si="49"/>
        <v>0</v>
      </c>
      <c r="BU51" s="67">
        <f t="shared" si="50"/>
        <v>35.141289410909089</v>
      </c>
      <c r="BV51" s="67">
        <f t="shared" si="51"/>
        <v>130.57486589090908</v>
      </c>
      <c r="BW51" s="67">
        <f t="shared" si="52"/>
        <v>638.58996493090922</v>
      </c>
      <c r="BX51" s="67">
        <f t="shared" si="17"/>
        <v>638.58996493090922</v>
      </c>
      <c r="BY51" s="67">
        <f t="shared" si="18"/>
        <v>2096.7671467490909</v>
      </c>
      <c r="BZ51" s="67">
        <f t="shared" si="53"/>
        <v>115.19</v>
      </c>
      <c r="CA51" s="70">
        <f t="shared" si="67"/>
        <v>4</v>
      </c>
      <c r="CB51" s="82">
        <f t="shared" si="20"/>
        <v>13.25</v>
      </c>
      <c r="CC51" s="20">
        <f t="shared" si="21"/>
        <v>4.6109510086455305</v>
      </c>
      <c r="CD51" s="69">
        <f t="shared" si="54"/>
        <v>96.680905901975308</v>
      </c>
      <c r="CE51" s="20">
        <f t="shared" si="22"/>
        <v>8.7608069164265068</v>
      </c>
      <c r="CF51" s="73">
        <f t="shared" si="55"/>
        <v>183.69372121375309</v>
      </c>
      <c r="CG51" s="20">
        <f t="shared" si="23"/>
        <v>1.9020172910662811</v>
      </c>
      <c r="CH51" s="67">
        <f t="shared" si="56"/>
        <v>39.880873684564811</v>
      </c>
      <c r="CI51" s="67">
        <f t="shared" si="57"/>
        <v>81.400000000000006</v>
      </c>
      <c r="CJ51" s="67">
        <f t="shared" si="58"/>
        <v>516.84550080029317</v>
      </c>
      <c r="CK51" s="74">
        <f t="shared" si="59"/>
        <v>2613.6126475493838</v>
      </c>
    </row>
    <row r="52" spans="1:90" ht="15" customHeight="1">
      <c r="A52" s="84" t="str">
        <f>[2]CCT!D59</f>
        <v>Alto Paranaiba</v>
      </c>
      <c r="B52" s="76" t="str">
        <f>[2]CCT!C59</f>
        <v>Iturama</v>
      </c>
      <c r="C52" s="18"/>
      <c r="D52" s="77"/>
      <c r="E52" s="17">
        <f t="shared" si="0"/>
        <v>0</v>
      </c>
      <c r="F52" s="78"/>
      <c r="G52" s="17"/>
      <c r="H52" s="77">
        <f t="shared" si="1"/>
        <v>0</v>
      </c>
      <c r="I52" s="18"/>
      <c r="J52" s="77"/>
      <c r="K52" s="17">
        <f t="shared" si="2"/>
        <v>0</v>
      </c>
      <c r="L52" s="21">
        <f>[2]CCT!L59</f>
        <v>1</v>
      </c>
      <c r="M52" s="77">
        <f>[2]CCT!K59</f>
        <v>424.28</v>
      </c>
      <c r="N52" s="17">
        <f t="shared" si="3"/>
        <v>424.28</v>
      </c>
      <c r="O52" s="18"/>
      <c r="P52" s="77"/>
      <c r="Q52" s="80">
        <f t="shared" si="4"/>
        <v>0</v>
      </c>
      <c r="R52" s="66">
        <f t="shared" si="24"/>
        <v>1</v>
      </c>
      <c r="S52" s="67">
        <f t="shared" si="25"/>
        <v>424.28</v>
      </c>
      <c r="T52" s="19"/>
      <c r="U52" s="19"/>
      <c r="V52" s="19"/>
      <c r="W52" s="19"/>
      <c r="X52" s="19"/>
      <c r="Y52" s="19"/>
      <c r="Z52" s="19"/>
      <c r="AA52" s="68">
        <f t="shared" si="26"/>
        <v>13.885527272727272</v>
      </c>
      <c r="AB52" s="67">
        <f t="shared" si="60"/>
        <v>438.16552727272722</v>
      </c>
      <c r="AC52" s="67"/>
      <c r="AD52" s="67">
        <f>(VLOOKUP('Resumo Geral limpeza imposto cd'!A52,VATOTAL,6,FALSE))*R52</f>
        <v>219.02</v>
      </c>
      <c r="AE52" s="67">
        <f t="shared" si="62"/>
        <v>98.543199999999999</v>
      </c>
      <c r="AF52" s="67"/>
      <c r="AG52" s="67">
        <f t="shared" si="27"/>
        <v>3.12</v>
      </c>
      <c r="AH52" s="67">
        <f t="shared" si="63"/>
        <v>19.440000000000001</v>
      </c>
      <c r="AI52" s="67">
        <f t="shared" si="64"/>
        <v>0</v>
      </c>
      <c r="AJ52" s="67">
        <f t="shared" si="65"/>
        <v>0</v>
      </c>
      <c r="AK52" s="67">
        <v>0</v>
      </c>
      <c r="AL52" s="67">
        <f t="shared" si="28"/>
        <v>340.1232</v>
      </c>
      <c r="AM52" s="67">
        <f>C52*'[2]Uniforme Limpeza'!$Z$10+F52*'[2]Uniforme Limpeza'!$Z$11+I52*'[2]Uniforme Limpeza'!$Z$12+L52*'[2]Uniforme Limpeza'!$Z$12+O52*'[2]Uniforme Limpeza'!$Z$12</f>
        <v>39.76</v>
      </c>
      <c r="AN52" s="67">
        <f>I52*'[2]Materiais de Consumo'!$F$33+L52*'[2]Materiais de Consumo'!$F$34+O52*'[2]Materiais de Consumo'!$F$35</f>
        <v>20.65</v>
      </c>
      <c r="AO52" s="67">
        <f>'[2]Equipamentos  TOTAL'!$H$19*'Resumo Geral limpeza imposto cd'!F52+'Resumo Geral limpeza imposto cd'!I52*'[2]Equipamentos  TOTAL'!$I$11+'[2]Equipamentos  TOTAL'!$I$12*'Resumo Geral limpeza imposto cd'!L52+'Resumo Geral limpeza imposto cd'!O52*'[2]Equipamentos  TOTAL'!$I$13</f>
        <v>2.94</v>
      </c>
      <c r="AP52" s="67">
        <f>(I52*'[2]PRODUTOS DE LIMPEZA'!$I$36+L52*'[2]PRODUTOS DE LIMPEZA'!$I$37+O52*'[2]PRODUTOS DE LIMPEZA'!$I$38)</f>
        <v>90.13</v>
      </c>
      <c r="AQ52" s="67">
        <f t="shared" si="29"/>
        <v>153.47999999999999</v>
      </c>
      <c r="AR52" s="19">
        <f t="shared" si="30"/>
        <v>87.633105454545444</v>
      </c>
      <c r="AS52" s="19">
        <f t="shared" si="8"/>
        <v>6.5724829090909083</v>
      </c>
      <c r="AT52" s="81">
        <f t="shared" si="9"/>
        <v>4.3816552727272722</v>
      </c>
      <c r="AU52" s="19">
        <f t="shared" si="10"/>
        <v>0.87633105454545446</v>
      </c>
      <c r="AV52" s="81">
        <f t="shared" si="11"/>
        <v>10.95413818181818</v>
      </c>
      <c r="AW52" s="19">
        <f t="shared" si="12"/>
        <v>35.053242181818177</v>
      </c>
      <c r="AX52" s="81">
        <f t="shared" si="13"/>
        <v>13.144965818181817</v>
      </c>
      <c r="AY52" s="19">
        <f t="shared" si="14"/>
        <v>2.6289931636363635</v>
      </c>
      <c r="AZ52" s="19">
        <f t="shared" si="15"/>
        <v>161.24491403636361</v>
      </c>
      <c r="BA52" s="67">
        <f t="shared" si="31"/>
        <v>36.499188421818175</v>
      </c>
      <c r="BB52" s="67">
        <f t="shared" si="32"/>
        <v>12.181001658181817</v>
      </c>
      <c r="BC52" s="67">
        <f t="shared" si="33"/>
        <v>17.920970065454544</v>
      </c>
      <c r="BD52" s="67">
        <f t="shared" si="34"/>
        <v>66.601160145454529</v>
      </c>
      <c r="BE52" s="67">
        <f t="shared" si="35"/>
        <v>0.56961518545454537</v>
      </c>
      <c r="BF52" s="67">
        <f t="shared" si="36"/>
        <v>0.21908276363636361</v>
      </c>
      <c r="BG52" s="67">
        <f t="shared" si="66"/>
        <v>0.78869794909090896</v>
      </c>
      <c r="BH52" s="67">
        <f t="shared" si="37"/>
        <v>3.2862414545454541</v>
      </c>
      <c r="BI52" s="67">
        <f t="shared" si="38"/>
        <v>0.26289931636363628</v>
      </c>
      <c r="BJ52" s="67">
        <f t="shared" si="39"/>
        <v>0.13144965818181814</v>
      </c>
      <c r="BK52" s="67">
        <f t="shared" si="40"/>
        <v>1.5335793454545452</v>
      </c>
      <c r="BL52" s="67">
        <f t="shared" si="41"/>
        <v>0.56961518545454537</v>
      </c>
      <c r="BM52" s="67">
        <f t="shared" si="42"/>
        <v>18.841117672727268</v>
      </c>
      <c r="BN52" s="67">
        <f t="shared" si="43"/>
        <v>0.74488139636363626</v>
      </c>
      <c r="BO52" s="67">
        <f t="shared" si="44"/>
        <v>25.369784029090901</v>
      </c>
      <c r="BP52" s="67">
        <f t="shared" si="45"/>
        <v>36.499188421818175</v>
      </c>
      <c r="BQ52" s="67">
        <f t="shared" si="46"/>
        <v>6.0905008290909084</v>
      </c>
      <c r="BR52" s="67">
        <f t="shared" si="47"/>
        <v>3.6805904290909086</v>
      </c>
      <c r="BS52" s="67">
        <f t="shared" si="48"/>
        <v>1.4459462399999998</v>
      </c>
      <c r="BT52" s="67">
        <f t="shared" si="49"/>
        <v>0</v>
      </c>
      <c r="BU52" s="67">
        <f t="shared" si="50"/>
        <v>17.57043764363636</v>
      </c>
      <c r="BV52" s="67">
        <f t="shared" si="51"/>
        <v>65.286663563636353</v>
      </c>
      <c r="BW52" s="67">
        <f t="shared" si="52"/>
        <v>319.2912197236364</v>
      </c>
      <c r="BX52" s="67">
        <f t="shared" si="17"/>
        <v>319.29121972363635</v>
      </c>
      <c r="BY52" s="67">
        <f t="shared" si="18"/>
        <v>1251.0599469963636</v>
      </c>
      <c r="BZ52" s="67">
        <f t="shared" si="53"/>
        <v>115.19</v>
      </c>
      <c r="CA52" s="70">
        <f t="shared" si="67"/>
        <v>3</v>
      </c>
      <c r="CB52" s="82">
        <f t="shared" si="20"/>
        <v>12.25</v>
      </c>
      <c r="CC52" s="20">
        <f t="shared" si="21"/>
        <v>3.4188034188034218</v>
      </c>
      <c r="CD52" s="69">
        <f t="shared" si="54"/>
        <v>42.771280239191952</v>
      </c>
      <c r="CE52" s="20">
        <f t="shared" si="22"/>
        <v>8.6609686609686669</v>
      </c>
      <c r="CF52" s="73">
        <f t="shared" si="55"/>
        <v>108.35390993928625</v>
      </c>
      <c r="CG52" s="20">
        <f t="shared" si="23"/>
        <v>1.8803418803418819</v>
      </c>
      <c r="CH52" s="67">
        <f t="shared" si="56"/>
        <v>23.524204131555575</v>
      </c>
      <c r="CI52" s="67">
        <f t="shared" si="57"/>
        <v>81.400000000000006</v>
      </c>
      <c r="CJ52" s="67">
        <f t="shared" si="58"/>
        <v>371.23939431003373</v>
      </c>
      <c r="CK52" s="74">
        <f t="shared" si="59"/>
        <v>1622.2993413063973</v>
      </c>
    </row>
    <row r="53" spans="1:90" ht="15" customHeight="1">
      <c r="A53" s="84" t="str">
        <f>[2]CCT!D60</f>
        <v>Sethac Norte de Minas</v>
      </c>
      <c r="B53" s="76" t="str">
        <f>[2]CCT!C60</f>
        <v>Janaúba</v>
      </c>
      <c r="C53" s="18"/>
      <c r="D53" s="77"/>
      <c r="E53" s="17">
        <f t="shared" si="0"/>
        <v>0</v>
      </c>
      <c r="F53" s="78"/>
      <c r="G53" s="17"/>
      <c r="H53" s="77">
        <f t="shared" si="1"/>
        <v>0</v>
      </c>
      <c r="I53" s="21">
        <f>[2]CCT!J60</f>
        <v>1</v>
      </c>
      <c r="J53" s="77">
        <f>[2]CCT!I60</f>
        <v>848.57</v>
      </c>
      <c r="K53" s="17">
        <f t="shared" si="2"/>
        <v>848.57</v>
      </c>
      <c r="L53" s="18"/>
      <c r="M53" s="77"/>
      <c r="N53" s="17">
        <f t="shared" si="3"/>
        <v>0</v>
      </c>
      <c r="O53" s="18"/>
      <c r="P53" s="77"/>
      <c r="Q53" s="80">
        <f t="shared" si="4"/>
        <v>0</v>
      </c>
      <c r="R53" s="66">
        <f t="shared" si="24"/>
        <v>1</v>
      </c>
      <c r="S53" s="67">
        <f t="shared" si="25"/>
        <v>848.57</v>
      </c>
      <c r="T53" s="19"/>
      <c r="U53" s="19"/>
      <c r="V53" s="19"/>
      <c r="W53" s="19"/>
      <c r="X53" s="19"/>
      <c r="Y53" s="19"/>
      <c r="Z53" s="19"/>
      <c r="AA53" s="68">
        <f t="shared" si="26"/>
        <v>27.771381818181816</v>
      </c>
      <c r="AB53" s="67">
        <f t="shared" si="60"/>
        <v>876.34138181818184</v>
      </c>
      <c r="AC53" s="67"/>
      <c r="AD53" s="67">
        <f>(VLOOKUP('Resumo Geral limpeza imposto cd'!A53,VATOTAL,6,FALSE)*20-1)*R53</f>
        <v>279</v>
      </c>
      <c r="AE53" s="67">
        <f t="shared" si="62"/>
        <v>73.085800000000006</v>
      </c>
      <c r="AF53" s="67"/>
      <c r="AG53" s="67">
        <f t="shared" si="27"/>
        <v>3.12</v>
      </c>
      <c r="AH53" s="67">
        <f t="shared" si="63"/>
        <v>28.19</v>
      </c>
      <c r="AI53" s="67">
        <f t="shared" si="64"/>
        <v>0</v>
      </c>
      <c r="AJ53" s="67">
        <f t="shared" si="65"/>
        <v>0</v>
      </c>
      <c r="AK53" s="67">
        <v>0</v>
      </c>
      <c r="AL53" s="67">
        <f t="shared" si="28"/>
        <v>383.39580000000001</v>
      </c>
      <c r="AM53" s="67">
        <f>C53*'[2]Uniforme Limpeza'!$Z$10+F53*'[2]Uniforme Limpeza'!$Z$11+I53*'[2]Uniforme Limpeza'!$Z$12+L53*'[2]Uniforme Limpeza'!$Z$12+O53*'[2]Uniforme Limpeza'!$Z$12</f>
        <v>39.76</v>
      </c>
      <c r="AN53" s="67">
        <f>I53*'[2]Materiais de Consumo'!$F$33+L53*'[2]Materiais de Consumo'!$F$34+O53*'[2]Materiais de Consumo'!$F$35</f>
        <v>41.29</v>
      </c>
      <c r="AO53" s="67">
        <f>'[2]Equipamentos  TOTAL'!$H$19*'Resumo Geral limpeza imposto cd'!F53+'Resumo Geral limpeza imposto cd'!I53*'[2]Equipamentos  TOTAL'!$I$11+'[2]Equipamentos  TOTAL'!$I$12*'Resumo Geral limpeza imposto cd'!L53+'Resumo Geral limpeza imposto cd'!O53*'[2]Equipamentos  TOTAL'!$I$13</f>
        <v>5.87</v>
      </c>
      <c r="AP53" s="67">
        <f>(I53*'[2]PRODUTOS DE LIMPEZA'!$I$36+L53*'[2]PRODUTOS DE LIMPEZA'!$I$37+O53*'[2]PRODUTOS DE LIMPEZA'!$I$38)</f>
        <v>180.25</v>
      </c>
      <c r="AQ53" s="67">
        <f t="shared" si="29"/>
        <v>267.17</v>
      </c>
      <c r="AR53" s="19">
        <f t="shared" si="30"/>
        <v>175.26827636363637</v>
      </c>
      <c r="AS53" s="19">
        <f t="shared" si="8"/>
        <v>13.145120727272728</v>
      </c>
      <c r="AT53" s="81">
        <f t="shared" si="9"/>
        <v>8.7634138181818191</v>
      </c>
      <c r="AU53" s="19">
        <f t="shared" si="10"/>
        <v>1.7526827636363638</v>
      </c>
      <c r="AV53" s="81">
        <f t="shared" si="11"/>
        <v>21.908534545454547</v>
      </c>
      <c r="AW53" s="19">
        <f t="shared" si="12"/>
        <v>70.107310545454553</v>
      </c>
      <c r="AX53" s="81">
        <f t="shared" si="13"/>
        <v>26.290241454545455</v>
      </c>
      <c r="AY53" s="19">
        <f t="shared" si="14"/>
        <v>5.2580482909090911</v>
      </c>
      <c r="AZ53" s="19">
        <f t="shared" si="15"/>
        <v>322.49362850909097</v>
      </c>
      <c r="BA53" s="67">
        <f t="shared" si="31"/>
        <v>72.99923710545454</v>
      </c>
      <c r="BB53" s="67">
        <f t="shared" si="32"/>
        <v>24.362290414545456</v>
      </c>
      <c r="BC53" s="67">
        <f t="shared" si="33"/>
        <v>35.842362516363636</v>
      </c>
      <c r="BD53" s="67">
        <f t="shared" si="34"/>
        <v>133.20389003636365</v>
      </c>
      <c r="BE53" s="67">
        <f t="shared" si="35"/>
        <v>1.1392437963636364</v>
      </c>
      <c r="BF53" s="67">
        <f t="shared" si="36"/>
        <v>0.43817069090909094</v>
      </c>
      <c r="BG53" s="67">
        <f t="shared" si="66"/>
        <v>1.5774144872727274</v>
      </c>
      <c r="BH53" s="67">
        <f t="shared" si="37"/>
        <v>6.5725603636363639</v>
      </c>
      <c r="BI53" s="67">
        <f t="shared" si="38"/>
        <v>0.52580482909090909</v>
      </c>
      <c r="BJ53" s="67">
        <f t="shared" si="39"/>
        <v>0.26290241454545454</v>
      </c>
      <c r="BK53" s="67">
        <f t="shared" si="40"/>
        <v>3.0671948363636363</v>
      </c>
      <c r="BL53" s="67">
        <f t="shared" si="41"/>
        <v>1.1392437963636364</v>
      </c>
      <c r="BM53" s="67">
        <f t="shared" si="42"/>
        <v>37.682679418181813</v>
      </c>
      <c r="BN53" s="67">
        <f t="shared" si="43"/>
        <v>1.489780349090909</v>
      </c>
      <c r="BO53" s="67">
        <f t="shared" si="44"/>
        <v>50.74016600727272</v>
      </c>
      <c r="BP53" s="67">
        <f t="shared" si="45"/>
        <v>72.99923710545454</v>
      </c>
      <c r="BQ53" s="67">
        <f t="shared" si="46"/>
        <v>12.181145207272728</v>
      </c>
      <c r="BR53" s="67">
        <f t="shared" si="47"/>
        <v>7.361267607272727</v>
      </c>
      <c r="BS53" s="67">
        <f t="shared" si="48"/>
        <v>2.8919265599999999</v>
      </c>
      <c r="BT53" s="67">
        <f t="shared" si="49"/>
        <v>0</v>
      </c>
      <c r="BU53" s="67">
        <f t="shared" si="50"/>
        <v>35.141289410909089</v>
      </c>
      <c r="BV53" s="67">
        <f t="shared" si="51"/>
        <v>130.57486589090908</v>
      </c>
      <c r="BW53" s="67">
        <f t="shared" si="52"/>
        <v>638.58996493090922</v>
      </c>
      <c r="BX53" s="67">
        <f t="shared" si="17"/>
        <v>638.58996493090922</v>
      </c>
      <c r="BY53" s="67">
        <f t="shared" si="18"/>
        <v>2165.4971467490914</v>
      </c>
      <c r="BZ53" s="67">
        <f t="shared" si="53"/>
        <v>115.19</v>
      </c>
      <c r="CA53" s="70">
        <f t="shared" si="67"/>
        <v>2</v>
      </c>
      <c r="CB53" s="82">
        <f t="shared" si="20"/>
        <v>11.25</v>
      </c>
      <c r="CC53" s="20">
        <f t="shared" si="21"/>
        <v>2.2535211267605644</v>
      </c>
      <c r="CD53" s="69">
        <f t="shared" si="54"/>
        <v>48.799935701387994</v>
      </c>
      <c r="CE53" s="20">
        <f t="shared" si="22"/>
        <v>8.5633802816901436</v>
      </c>
      <c r="CF53" s="73">
        <f t="shared" si="55"/>
        <v>185.43975566527436</v>
      </c>
      <c r="CG53" s="20">
        <f t="shared" si="23"/>
        <v>1.8591549295774654</v>
      </c>
      <c r="CH53" s="67">
        <f t="shared" si="56"/>
        <v>40.259946953645091</v>
      </c>
      <c r="CI53" s="67">
        <f t="shared" si="57"/>
        <v>81.400000000000006</v>
      </c>
      <c r="CJ53" s="67">
        <f t="shared" si="58"/>
        <v>471.08963832030747</v>
      </c>
      <c r="CK53" s="74">
        <f t="shared" si="59"/>
        <v>2636.586785069399</v>
      </c>
    </row>
    <row r="54" spans="1:90" ht="15" customHeight="1">
      <c r="A54" s="84" t="str">
        <f>[2]CCT!D61</f>
        <v>Sethac Norte de Minas</v>
      </c>
      <c r="B54" s="76" t="str">
        <f>[2]CCT!C61</f>
        <v>Januária</v>
      </c>
      <c r="C54" s="18"/>
      <c r="D54" s="77"/>
      <c r="E54" s="17">
        <f t="shared" si="0"/>
        <v>0</v>
      </c>
      <c r="F54" s="78"/>
      <c r="G54" s="17"/>
      <c r="H54" s="77">
        <f t="shared" si="1"/>
        <v>0</v>
      </c>
      <c r="I54" s="21">
        <f>[2]CCT!J61</f>
        <v>1</v>
      </c>
      <c r="J54" s="77">
        <f>[2]CCT!I61</f>
        <v>848.57</v>
      </c>
      <c r="K54" s="17">
        <f t="shared" si="2"/>
        <v>848.57</v>
      </c>
      <c r="L54" s="18"/>
      <c r="M54" s="77"/>
      <c r="N54" s="17">
        <f t="shared" si="3"/>
        <v>0</v>
      </c>
      <c r="O54" s="18"/>
      <c r="P54" s="77"/>
      <c r="Q54" s="80">
        <f t="shared" si="4"/>
        <v>0</v>
      </c>
      <c r="R54" s="66">
        <f t="shared" si="24"/>
        <v>1</v>
      </c>
      <c r="S54" s="67">
        <f t="shared" si="25"/>
        <v>848.57</v>
      </c>
      <c r="T54" s="19"/>
      <c r="U54" s="19"/>
      <c r="V54" s="19"/>
      <c r="W54" s="19"/>
      <c r="X54" s="19"/>
      <c r="Y54" s="19"/>
      <c r="Z54" s="19"/>
      <c r="AA54" s="68">
        <f t="shared" si="26"/>
        <v>27.771381818181816</v>
      </c>
      <c r="AB54" s="67">
        <f t="shared" si="60"/>
        <v>876.34138181818184</v>
      </c>
      <c r="AC54" s="67"/>
      <c r="AD54" s="67">
        <f>(VLOOKUP('Resumo Geral limpeza imposto cd'!A54,VATOTAL,6,FALSE)*20-1)*R54</f>
        <v>279</v>
      </c>
      <c r="AE54" s="67">
        <f t="shared" si="62"/>
        <v>73.085800000000006</v>
      </c>
      <c r="AF54" s="67"/>
      <c r="AG54" s="67">
        <f t="shared" si="27"/>
        <v>3.12</v>
      </c>
      <c r="AH54" s="67">
        <f t="shared" si="63"/>
        <v>28.19</v>
      </c>
      <c r="AI54" s="67">
        <f t="shared" si="64"/>
        <v>0</v>
      </c>
      <c r="AJ54" s="67">
        <f t="shared" si="65"/>
        <v>0</v>
      </c>
      <c r="AK54" s="67">
        <v>0</v>
      </c>
      <c r="AL54" s="67">
        <f t="shared" si="28"/>
        <v>383.39580000000001</v>
      </c>
      <c r="AM54" s="67">
        <f>C54*'[2]Uniforme Limpeza'!$Z$10+F54*'[2]Uniforme Limpeza'!$Z$11+I54*'[2]Uniforme Limpeza'!$Z$12+L54*'[2]Uniforme Limpeza'!$Z$12+O54*'[2]Uniforme Limpeza'!$Z$12</f>
        <v>39.76</v>
      </c>
      <c r="AN54" s="67">
        <f>I54*'[2]Materiais de Consumo'!$F$33+L54*'[2]Materiais de Consumo'!$F$34+O54*'[2]Materiais de Consumo'!$F$35</f>
        <v>41.29</v>
      </c>
      <c r="AO54" s="67">
        <f>'[2]Equipamentos  TOTAL'!$H$19*'Resumo Geral limpeza imposto cd'!F54+'Resumo Geral limpeza imposto cd'!I54*'[2]Equipamentos  TOTAL'!$I$11+'[2]Equipamentos  TOTAL'!$I$12*'Resumo Geral limpeza imposto cd'!L54+'Resumo Geral limpeza imposto cd'!O54*'[2]Equipamentos  TOTAL'!$I$13</f>
        <v>5.87</v>
      </c>
      <c r="AP54" s="67">
        <f>(I54*'[2]PRODUTOS DE LIMPEZA'!$I$36+L54*'[2]PRODUTOS DE LIMPEZA'!$I$37+O54*'[2]PRODUTOS DE LIMPEZA'!$I$38)</f>
        <v>180.25</v>
      </c>
      <c r="AQ54" s="67">
        <f t="shared" si="29"/>
        <v>267.17</v>
      </c>
      <c r="AR54" s="19">
        <f t="shared" si="30"/>
        <v>175.26827636363637</v>
      </c>
      <c r="AS54" s="19">
        <f t="shared" si="8"/>
        <v>13.145120727272728</v>
      </c>
      <c r="AT54" s="81">
        <f t="shared" si="9"/>
        <v>8.7634138181818191</v>
      </c>
      <c r="AU54" s="19">
        <f t="shared" si="10"/>
        <v>1.7526827636363638</v>
      </c>
      <c r="AV54" s="81">
        <f t="shared" si="11"/>
        <v>21.908534545454547</v>
      </c>
      <c r="AW54" s="19">
        <f t="shared" si="12"/>
        <v>70.107310545454553</v>
      </c>
      <c r="AX54" s="81">
        <f t="shared" si="13"/>
        <v>26.290241454545455</v>
      </c>
      <c r="AY54" s="19">
        <f t="shared" si="14"/>
        <v>5.2580482909090911</v>
      </c>
      <c r="AZ54" s="19">
        <f t="shared" si="15"/>
        <v>322.49362850909097</v>
      </c>
      <c r="BA54" s="67">
        <f t="shared" si="31"/>
        <v>72.99923710545454</v>
      </c>
      <c r="BB54" s="67">
        <f t="shared" si="32"/>
        <v>24.362290414545456</v>
      </c>
      <c r="BC54" s="67">
        <f t="shared" si="33"/>
        <v>35.842362516363636</v>
      </c>
      <c r="BD54" s="67">
        <f t="shared" si="34"/>
        <v>133.20389003636365</v>
      </c>
      <c r="BE54" s="67">
        <f t="shared" si="35"/>
        <v>1.1392437963636364</v>
      </c>
      <c r="BF54" s="67">
        <f t="shared" si="36"/>
        <v>0.43817069090909094</v>
      </c>
      <c r="BG54" s="67">
        <f t="shared" si="66"/>
        <v>1.5774144872727274</v>
      </c>
      <c r="BH54" s="67">
        <f t="shared" si="37"/>
        <v>6.5725603636363639</v>
      </c>
      <c r="BI54" s="67">
        <f t="shared" si="38"/>
        <v>0.52580482909090909</v>
      </c>
      <c r="BJ54" s="67">
        <f t="shared" si="39"/>
        <v>0.26290241454545454</v>
      </c>
      <c r="BK54" s="67">
        <f t="shared" si="40"/>
        <v>3.0671948363636363</v>
      </c>
      <c r="BL54" s="67">
        <f t="shared" si="41"/>
        <v>1.1392437963636364</v>
      </c>
      <c r="BM54" s="67">
        <f t="shared" si="42"/>
        <v>37.682679418181813</v>
      </c>
      <c r="BN54" s="67">
        <f t="shared" si="43"/>
        <v>1.489780349090909</v>
      </c>
      <c r="BO54" s="67">
        <f t="shared" si="44"/>
        <v>50.74016600727272</v>
      </c>
      <c r="BP54" s="67">
        <f t="shared" si="45"/>
        <v>72.99923710545454</v>
      </c>
      <c r="BQ54" s="67">
        <f t="shared" si="46"/>
        <v>12.181145207272728</v>
      </c>
      <c r="BR54" s="67">
        <f t="shared" si="47"/>
        <v>7.361267607272727</v>
      </c>
      <c r="BS54" s="67">
        <f t="shared" si="48"/>
        <v>2.8919265599999999</v>
      </c>
      <c r="BT54" s="67">
        <f t="shared" si="49"/>
        <v>0</v>
      </c>
      <c r="BU54" s="67">
        <f t="shared" si="50"/>
        <v>35.141289410909089</v>
      </c>
      <c r="BV54" s="67">
        <f t="shared" si="51"/>
        <v>130.57486589090908</v>
      </c>
      <c r="BW54" s="67">
        <f t="shared" si="52"/>
        <v>638.58996493090922</v>
      </c>
      <c r="BX54" s="67">
        <f t="shared" si="17"/>
        <v>638.58996493090922</v>
      </c>
      <c r="BY54" s="67">
        <f t="shared" si="18"/>
        <v>2165.4971467490914</v>
      </c>
      <c r="BZ54" s="67">
        <f t="shared" si="53"/>
        <v>115.19</v>
      </c>
      <c r="CA54" s="70">
        <f t="shared" si="67"/>
        <v>3</v>
      </c>
      <c r="CB54" s="82">
        <f t="shared" si="20"/>
        <v>12.25</v>
      </c>
      <c r="CC54" s="20">
        <f t="shared" si="21"/>
        <v>3.4188034188034218</v>
      </c>
      <c r="CD54" s="69">
        <f t="shared" si="54"/>
        <v>74.03409048714849</v>
      </c>
      <c r="CE54" s="20">
        <f t="shared" si="22"/>
        <v>8.6609686609686669</v>
      </c>
      <c r="CF54" s="73">
        <f t="shared" si="55"/>
        <v>187.55302923410946</v>
      </c>
      <c r="CG54" s="20">
        <f t="shared" si="23"/>
        <v>1.8803418803418819</v>
      </c>
      <c r="CH54" s="67">
        <f t="shared" si="56"/>
        <v>40.718749767931669</v>
      </c>
      <c r="CI54" s="67">
        <f t="shared" si="57"/>
        <v>81.400000000000006</v>
      </c>
      <c r="CJ54" s="67">
        <f t="shared" si="58"/>
        <v>498.89586948918964</v>
      </c>
      <c r="CK54" s="74">
        <f t="shared" si="59"/>
        <v>2664.3930162382812</v>
      </c>
    </row>
    <row r="55" spans="1:90" ht="15" customHeight="1">
      <c r="A55" s="84" t="str">
        <f>[2]CCT!D62</f>
        <v>Fethemg Interior</v>
      </c>
      <c r="B55" s="76" t="str">
        <f>[2]CCT!C62</f>
        <v>João Pinheiro</v>
      </c>
      <c r="C55" s="18"/>
      <c r="D55" s="77"/>
      <c r="E55" s="17">
        <f t="shared" si="0"/>
        <v>0</v>
      </c>
      <c r="F55" s="78"/>
      <c r="G55" s="17"/>
      <c r="H55" s="77">
        <f t="shared" si="1"/>
        <v>0</v>
      </c>
      <c r="I55" s="21">
        <f>[2]CCT!J62</f>
        <v>1</v>
      </c>
      <c r="J55" s="77">
        <f>[2]CCT!I62</f>
        <v>848.57</v>
      </c>
      <c r="K55" s="17">
        <f t="shared" si="2"/>
        <v>848.57</v>
      </c>
      <c r="L55" s="18"/>
      <c r="M55" s="77"/>
      <c r="N55" s="17">
        <f t="shared" si="3"/>
        <v>0</v>
      </c>
      <c r="O55" s="18"/>
      <c r="P55" s="77"/>
      <c r="Q55" s="80">
        <f t="shared" si="4"/>
        <v>0</v>
      </c>
      <c r="R55" s="66">
        <f t="shared" si="24"/>
        <v>1</v>
      </c>
      <c r="S55" s="67">
        <f t="shared" si="25"/>
        <v>848.57</v>
      </c>
      <c r="T55" s="19"/>
      <c r="U55" s="19"/>
      <c r="V55" s="19"/>
      <c r="W55" s="19"/>
      <c r="X55" s="19"/>
      <c r="Y55" s="19"/>
      <c r="Z55" s="19"/>
      <c r="AA55" s="68">
        <f t="shared" si="26"/>
        <v>27.771381818181816</v>
      </c>
      <c r="AB55" s="67">
        <f t="shared" si="60"/>
        <v>876.34138181818184</v>
      </c>
      <c r="AC55" s="67"/>
      <c r="AD55" s="67">
        <f>(VLOOKUP('Resumo Geral limpeza imposto cd'!A55,VATOTAL,6,FALSE)*20-1)*R55</f>
        <v>279</v>
      </c>
      <c r="AE55" s="67">
        <f t="shared" si="62"/>
        <v>73.085800000000006</v>
      </c>
      <c r="AF55" s="67"/>
      <c r="AG55" s="67">
        <f t="shared" si="27"/>
        <v>3.12</v>
      </c>
      <c r="AH55" s="67">
        <f t="shared" si="63"/>
        <v>0</v>
      </c>
      <c r="AI55" s="67">
        <f t="shared" si="64"/>
        <v>8.43</v>
      </c>
      <c r="AJ55" s="67">
        <f t="shared" si="65"/>
        <v>0</v>
      </c>
      <c r="AK55" s="67">
        <v>0</v>
      </c>
      <c r="AL55" s="67">
        <f t="shared" si="28"/>
        <v>363.63580000000002</v>
      </c>
      <c r="AM55" s="67">
        <f>C55*'[2]Uniforme Limpeza'!$Z$10+F55*'[2]Uniforme Limpeza'!$Z$11+I55*'[2]Uniforme Limpeza'!$Z$12+L55*'[2]Uniforme Limpeza'!$Z$12+O55*'[2]Uniforme Limpeza'!$Z$12</f>
        <v>39.76</v>
      </c>
      <c r="AN55" s="67">
        <f>I55*'[2]Materiais de Consumo'!$F$33+L55*'[2]Materiais de Consumo'!$F$34+O55*'[2]Materiais de Consumo'!$F$35</f>
        <v>41.29</v>
      </c>
      <c r="AO55" s="67">
        <f>'[2]Equipamentos  TOTAL'!$H$19*'Resumo Geral limpeza imposto cd'!F55+'Resumo Geral limpeza imposto cd'!I55*'[2]Equipamentos  TOTAL'!$I$11+'[2]Equipamentos  TOTAL'!$I$12*'Resumo Geral limpeza imposto cd'!L55+'Resumo Geral limpeza imposto cd'!O55*'[2]Equipamentos  TOTAL'!$I$13</f>
        <v>5.87</v>
      </c>
      <c r="AP55" s="67">
        <f>(I55*'[2]PRODUTOS DE LIMPEZA'!$I$36+L55*'[2]PRODUTOS DE LIMPEZA'!$I$37+O55*'[2]PRODUTOS DE LIMPEZA'!$I$38)</f>
        <v>180.25</v>
      </c>
      <c r="AQ55" s="67">
        <f t="shared" si="29"/>
        <v>267.17</v>
      </c>
      <c r="AR55" s="19">
        <f t="shared" si="30"/>
        <v>175.26827636363637</v>
      </c>
      <c r="AS55" s="19">
        <f t="shared" si="8"/>
        <v>13.145120727272728</v>
      </c>
      <c r="AT55" s="81">
        <f t="shared" si="9"/>
        <v>8.7634138181818191</v>
      </c>
      <c r="AU55" s="19">
        <f t="shared" si="10"/>
        <v>1.7526827636363638</v>
      </c>
      <c r="AV55" s="81">
        <f t="shared" si="11"/>
        <v>21.908534545454547</v>
      </c>
      <c r="AW55" s="19">
        <f t="shared" si="12"/>
        <v>70.107310545454553</v>
      </c>
      <c r="AX55" s="81">
        <f t="shared" si="13"/>
        <v>26.290241454545455</v>
      </c>
      <c r="AY55" s="19">
        <f t="shared" si="14"/>
        <v>5.2580482909090911</v>
      </c>
      <c r="AZ55" s="19">
        <f t="shared" si="15"/>
        <v>322.49362850909097</v>
      </c>
      <c r="BA55" s="67">
        <f t="shared" si="31"/>
        <v>72.99923710545454</v>
      </c>
      <c r="BB55" s="67">
        <f t="shared" si="32"/>
        <v>24.362290414545456</v>
      </c>
      <c r="BC55" s="67">
        <f t="shared" si="33"/>
        <v>35.842362516363636</v>
      </c>
      <c r="BD55" s="67">
        <f t="shared" si="34"/>
        <v>133.20389003636365</v>
      </c>
      <c r="BE55" s="67">
        <f t="shared" si="35"/>
        <v>1.1392437963636364</v>
      </c>
      <c r="BF55" s="67">
        <f t="shared" si="36"/>
        <v>0.43817069090909094</v>
      </c>
      <c r="BG55" s="67">
        <f t="shared" si="66"/>
        <v>1.5774144872727274</v>
      </c>
      <c r="BH55" s="67">
        <f t="shared" si="37"/>
        <v>6.5725603636363639</v>
      </c>
      <c r="BI55" s="67">
        <f t="shared" si="38"/>
        <v>0.52580482909090909</v>
      </c>
      <c r="BJ55" s="67">
        <f t="shared" si="39"/>
        <v>0.26290241454545454</v>
      </c>
      <c r="BK55" s="67">
        <f t="shared" si="40"/>
        <v>3.0671948363636363</v>
      </c>
      <c r="BL55" s="67">
        <f t="shared" si="41"/>
        <v>1.1392437963636364</v>
      </c>
      <c r="BM55" s="67">
        <f t="shared" si="42"/>
        <v>37.682679418181813</v>
      </c>
      <c r="BN55" s="67">
        <f t="shared" si="43"/>
        <v>1.489780349090909</v>
      </c>
      <c r="BO55" s="67">
        <f t="shared" si="44"/>
        <v>50.74016600727272</v>
      </c>
      <c r="BP55" s="67">
        <f t="shared" si="45"/>
        <v>72.99923710545454</v>
      </c>
      <c r="BQ55" s="67">
        <f t="shared" si="46"/>
        <v>12.181145207272728</v>
      </c>
      <c r="BR55" s="67">
        <f t="shared" si="47"/>
        <v>7.361267607272727</v>
      </c>
      <c r="BS55" s="67">
        <f t="shared" si="48"/>
        <v>2.8919265599999999</v>
      </c>
      <c r="BT55" s="67">
        <f t="shared" si="49"/>
        <v>0</v>
      </c>
      <c r="BU55" s="67">
        <f t="shared" si="50"/>
        <v>35.141289410909089</v>
      </c>
      <c r="BV55" s="67">
        <f t="shared" si="51"/>
        <v>130.57486589090908</v>
      </c>
      <c r="BW55" s="67">
        <f t="shared" si="52"/>
        <v>638.58996493090922</v>
      </c>
      <c r="BX55" s="67">
        <f t="shared" si="17"/>
        <v>638.58996493090922</v>
      </c>
      <c r="BY55" s="67">
        <f t="shared" si="18"/>
        <v>2145.7371467490912</v>
      </c>
      <c r="BZ55" s="67">
        <f t="shared" si="53"/>
        <v>115.19</v>
      </c>
      <c r="CA55" s="70">
        <f t="shared" si="67"/>
        <v>3</v>
      </c>
      <c r="CB55" s="82">
        <f t="shared" si="20"/>
        <v>12.25</v>
      </c>
      <c r="CC55" s="20">
        <f t="shared" si="21"/>
        <v>3.4188034188034218</v>
      </c>
      <c r="CD55" s="69">
        <f t="shared" si="54"/>
        <v>73.358534931592928</v>
      </c>
      <c r="CE55" s="20">
        <f t="shared" si="22"/>
        <v>8.6609686609686669</v>
      </c>
      <c r="CF55" s="73">
        <f t="shared" si="55"/>
        <v>185.84162182670204</v>
      </c>
      <c r="CG55" s="20">
        <f t="shared" si="23"/>
        <v>1.8803418803418819</v>
      </c>
      <c r="CH55" s="67">
        <f t="shared" si="56"/>
        <v>40.34719421237611</v>
      </c>
      <c r="CI55" s="67">
        <f t="shared" si="57"/>
        <v>81.400000000000006</v>
      </c>
      <c r="CJ55" s="67">
        <f t="shared" si="58"/>
        <v>496.13735097067115</v>
      </c>
      <c r="CK55" s="74">
        <f t="shared" si="59"/>
        <v>2641.8744977197621</v>
      </c>
    </row>
    <row r="56" spans="1:90" ht="15" customHeight="1">
      <c r="A56" s="84" t="str">
        <f>[2]CCT!D63</f>
        <v>Juiz de Fora</v>
      </c>
      <c r="B56" s="76" t="str">
        <f>[2]CCT!C63</f>
        <v>Juiz de Fora</v>
      </c>
      <c r="C56" s="18"/>
      <c r="D56" s="77"/>
      <c r="E56" s="17">
        <f t="shared" si="0"/>
        <v>0</v>
      </c>
      <c r="F56" s="78"/>
      <c r="G56" s="17"/>
      <c r="H56" s="77">
        <f t="shared" si="1"/>
        <v>0</v>
      </c>
      <c r="I56" s="21">
        <f>[2]CCT!J63</f>
        <v>2</v>
      </c>
      <c r="J56" s="77">
        <f>[2]CCT!I63</f>
        <v>843.47</v>
      </c>
      <c r="K56" s="17">
        <f t="shared" si="2"/>
        <v>1686.94</v>
      </c>
      <c r="L56" s="18"/>
      <c r="M56" s="77"/>
      <c r="N56" s="17">
        <f t="shared" si="3"/>
        <v>0</v>
      </c>
      <c r="O56" s="18"/>
      <c r="P56" s="77"/>
      <c r="Q56" s="80">
        <f t="shared" si="4"/>
        <v>0</v>
      </c>
      <c r="R56" s="66">
        <f t="shared" si="24"/>
        <v>2</v>
      </c>
      <c r="S56" s="67">
        <f t="shared" si="25"/>
        <v>1686.94</v>
      </c>
      <c r="T56" s="19"/>
      <c r="U56" s="19"/>
      <c r="V56" s="19"/>
      <c r="W56" s="19"/>
      <c r="X56" s="19"/>
      <c r="Y56" s="19"/>
      <c r="Z56" s="19"/>
      <c r="AA56" s="68">
        <f t="shared" si="26"/>
        <v>55.20894545454545</v>
      </c>
      <c r="AB56" s="67">
        <f t="shared" si="60"/>
        <v>1742.1489454545456</v>
      </c>
      <c r="AC56" s="67"/>
      <c r="AD56" s="67">
        <f>(VLOOKUP('Resumo Geral limpeza imposto cd'!A56,VATOTAL,6,FALSE)*20-1)*R56</f>
        <v>398</v>
      </c>
      <c r="AE56" s="67">
        <f t="shared" si="62"/>
        <v>146.78360000000001</v>
      </c>
      <c r="AF56" s="67"/>
      <c r="AG56" s="67">
        <f t="shared" si="27"/>
        <v>6.24</v>
      </c>
      <c r="AH56" s="67">
        <f t="shared" si="63"/>
        <v>35</v>
      </c>
      <c r="AI56" s="67">
        <f t="shared" si="64"/>
        <v>17</v>
      </c>
      <c r="AJ56" s="67">
        <f t="shared" si="65"/>
        <v>0</v>
      </c>
      <c r="AK56" s="67">
        <v>0</v>
      </c>
      <c r="AL56" s="67">
        <f t="shared" si="28"/>
        <v>603.02359999999999</v>
      </c>
      <c r="AM56" s="67">
        <f>C56*'[2]Uniforme Limpeza'!$Z$10+F56*'[2]Uniforme Limpeza'!$Z$11+I56*'[2]Uniforme Limpeza'!$Z$12+L56*'[2]Uniforme Limpeza'!$Z$12+O56*'[2]Uniforme Limpeza'!$Z$12</f>
        <v>79.52</v>
      </c>
      <c r="AN56" s="67">
        <f>I56*'[2]Materiais de Consumo'!$F$33+L56*'[2]Materiais de Consumo'!$F$34+O56*'[2]Materiais de Consumo'!$F$35</f>
        <v>82.58</v>
      </c>
      <c r="AO56" s="67">
        <f>'[2]Equipamentos  TOTAL'!$H$19*'Resumo Geral limpeza imposto cd'!F56+'Resumo Geral limpeza imposto cd'!I56*'[2]Equipamentos  TOTAL'!$I$11+'[2]Equipamentos  TOTAL'!$I$12*'Resumo Geral limpeza imposto cd'!L56+'Resumo Geral limpeza imposto cd'!O56*'[2]Equipamentos  TOTAL'!$I$13</f>
        <v>11.74</v>
      </c>
      <c r="AP56" s="67">
        <f>(I56*'[2]PRODUTOS DE LIMPEZA'!$I$36+L56*'[2]PRODUTOS DE LIMPEZA'!$I$37+O56*'[2]PRODUTOS DE LIMPEZA'!$I$38)</f>
        <v>360.5</v>
      </c>
      <c r="AQ56" s="67">
        <f t="shared" si="29"/>
        <v>534.34</v>
      </c>
      <c r="AR56" s="19">
        <f t="shared" si="30"/>
        <v>348.42978909090914</v>
      </c>
      <c r="AS56" s="19">
        <f t="shared" si="8"/>
        <v>26.132234181818184</v>
      </c>
      <c r="AT56" s="81">
        <f t="shared" si="9"/>
        <v>17.421489454545455</v>
      </c>
      <c r="AU56" s="19">
        <f t="shared" si="10"/>
        <v>3.4842978909090911</v>
      </c>
      <c r="AV56" s="81">
        <f t="shared" si="11"/>
        <v>43.553723636363642</v>
      </c>
      <c r="AW56" s="19">
        <f t="shared" si="12"/>
        <v>139.37191563636364</v>
      </c>
      <c r="AX56" s="81">
        <f t="shared" si="13"/>
        <v>52.264468363636368</v>
      </c>
      <c r="AY56" s="19">
        <f t="shared" si="14"/>
        <v>10.452893672727274</v>
      </c>
      <c r="AZ56" s="19">
        <f t="shared" si="15"/>
        <v>641.11081192727295</v>
      </c>
      <c r="BA56" s="67">
        <f t="shared" si="31"/>
        <v>145.12100715636365</v>
      </c>
      <c r="BB56" s="67">
        <f t="shared" si="32"/>
        <v>48.431740683636363</v>
      </c>
      <c r="BC56" s="67">
        <f t="shared" si="33"/>
        <v>71.253891869090907</v>
      </c>
      <c r="BD56" s="67">
        <f t="shared" si="34"/>
        <v>264.80663970909092</v>
      </c>
      <c r="BE56" s="67">
        <f t="shared" si="35"/>
        <v>2.2647936290909092</v>
      </c>
      <c r="BF56" s="67">
        <f t="shared" si="36"/>
        <v>0.87107447272727279</v>
      </c>
      <c r="BG56" s="67">
        <f t="shared" si="66"/>
        <v>3.1358681018181818</v>
      </c>
      <c r="BH56" s="67">
        <f t="shared" si="37"/>
        <v>13.066117090909092</v>
      </c>
      <c r="BI56" s="67">
        <f t="shared" si="38"/>
        <v>1.0452893672727273</v>
      </c>
      <c r="BJ56" s="67">
        <f t="shared" si="39"/>
        <v>0.52264468363636363</v>
      </c>
      <c r="BK56" s="67">
        <f t="shared" si="40"/>
        <v>6.0975213090909097</v>
      </c>
      <c r="BL56" s="67">
        <f t="shared" si="41"/>
        <v>2.2647936290909092</v>
      </c>
      <c r="BM56" s="67">
        <f t="shared" si="42"/>
        <v>74.912404654545455</v>
      </c>
      <c r="BN56" s="67">
        <f t="shared" si="43"/>
        <v>2.9616532072727275</v>
      </c>
      <c r="BO56" s="67">
        <f t="shared" si="44"/>
        <v>100.87042394181819</v>
      </c>
      <c r="BP56" s="67">
        <f t="shared" si="45"/>
        <v>145.12100715636365</v>
      </c>
      <c r="BQ56" s="67">
        <f t="shared" si="46"/>
        <v>24.215870341818182</v>
      </c>
      <c r="BR56" s="67">
        <f t="shared" si="47"/>
        <v>14.634051141818182</v>
      </c>
      <c r="BS56" s="67">
        <f t="shared" si="48"/>
        <v>5.7490915200000003</v>
      </c>
      <c r="BT56" s="67">
        <f t="shared" si="49"/>
        <v>0</v>
      </c>
      <c r="BU56" s="67">
        <f t="shared" si="50"/>
        <v>69.860172712727277</v>
      </c>
      <c r="BV56" s="67">
        <f t="shared" si="51"/>
        <v>259.58019287272731</v>
      </c>
      <c r="BW56" s="67">
        <f t="shared" si="52"/>
        <v>1269.5039365527275</v>
      </c>
      <c r="BX56" s="67">
        <f t="shared" si="17"/>
        <v>1269.5039365527275</v>
      </c>
      <c r="BY56" s="67">
        <f t="shared" si="18"/>
        <v>4149.0164820072732</v>
      </c>
      <c r="BZ56" s="67">
        <f t="shared" si="53"/>
        <v>230.38</v>
      </c>
      <c r="CA56" s="70">
        <f t="shared" si="67"/>
        <v>3</v>
      </c>
      <c r="CB56" s="82">
        <f t="shared" si="20"/>
        <v>12.25</v>
      </c>
      <c r="CC56" s="20">
        <f t="shared" si="21"/>
        <v>3.4188034188034218</v>
      </c>
      <c r="CD56" s="69">
        <f t="shared" si="54"/>
        <v>141.84671733358212</v>
      </c>
      <c r="CE56" s="20">
        <f t="shared" si="22"/>
        <v>8.6609686609686669</v>
      </c>
      <c r="CF56" s="73">
        <f t="shared" si="55"/>
        <v>359.34501724507464</v>
      </c>
      <c r="CG56" s="20">
        <f t="shared" si="23"/>
        <v>1.8803418803418819</v>
      </c>
      <c r="CH56" s="67">
        <f t="shared" si="56"/>
        <v>78.015694533470153</v>
      </c>
      <c r="CI56" s="67">
        <f t="shared" si="57"/>
        <v>162.80000000000001</v>
      </c>
      <c r="CJ56" s="67">
        <f t="shared" si="58"/>
        <v>972.38742911212694</v>
      </c>
      <c r="CK56" s="74">
        <f t="shared" si="59"/>
        <v>5121.4039111193997</v>
      </c>
    </row>
    <row r="57" spans="1:90" ht="15" customHeight="1">
      <c r="A57" s="193" t="str">
        <f>[2]CCT!D64</f>
        <v>Região de São Lourenço</v>
      </c>
      <c r="B57" s="76" t="str">
        <f>[2]CCT!C64</f>
        <v>Lambari</v>
      </c>
      <c r="C57" s="18"/>
      <c r="D57" s="77"/>
      <c r="E57" s="17">
        <f t="shared" si="0"/>
        <v>0</v>
      </c>
      <c r="F57" s="78"/>
      <c r="G57" s="17"/>
      <c r="H57" s="77">
        <f t="shared" si="1"/>
        <v>0</v>
      </c>
      <c r="I57" s="18"/>
      <c r="J57" s="77"/>
      <c r="K57" s="17">
        <f t="shared" si="2"/>
        <v>0</v>
      </c>
      <c r="L57" s="18"/>
      <c r="M57" s="77"/>
      <c r="N57" s="17">
        <f t="shared" si="3"/>
        <v>0</v>
      </c>
      <c r="O57" s="21">
        <f>[2]CCT!N64</f>
        <v>1</v>
      </c>
      <c r="P57" s="77">
        <f>[2]CCT!M64</f>
        <v>212.14</v>
      </c>
      <c r="Q57" s="80">
        <f t="shared" si="4"/>
        <v>212.14</v>
      </c>
      <c r="R57" s="66">
        <f t="shared" si="24"/>
        <v>1</v>
      </c>
      <c r="S57" s="67">
        <f t="shared" si="25"/>
        <v>212.14</v>
      </c>
      <c r="T57" s="19"/>
      <c r="U57" s="19"/>
      <c r="V57" s="19"/>
      <c r="W57" s="19"/>
      <c r="X57" s="19"/>
      <c r="Y57" s="19"/>
      <c r="Z57" s="19"/>
      <c r="AA57" s="68">
        <f t="shared" si="26"/>
        <v>6.9427636363636358</v>
      </c>
      <c r="AB57" s="67">
        <f t="shared" si="60"/>
        <v>219.08276363636361</v>
      </c>
      <c r="AC57" s="67"/>
      <c r="AD57" s="67">
        <f>(VLOOKUP('Resumo Geral limpeza imposto cd'!A57,VATOTAL,6,FALSE)*20-1)*R57</f>
        <v>279</v>
      </c>
      <c r="AE57" s="67">
        <f t="shared" si="62"/>
        <v>111.27160000000001</v>
      </c>
      <c r="AF57" s="67"/>
      <c r="AG57" s="67">
        <f t="shared" si="27"/>
        <v>3.12</v>
      </c>
      <c r="AH57" s="67">
        <v>0</v>
      </c>
      <c r="AI57" s="67">
        <f t="shared" si="64"/>
        <v>0</v>
      </c>
      <c r="AJ57" s="67">
        <f t="shared" si="65"/>
        <v>0</v>
      </c>
      <c r="AK57" s="67">
        <v>0</v>
      </c>
      <c r="AL57" s="67">
        <f t="shared" si="28"/>
        <v>393.39160000000004</v>
      </c>
      <c r="AM57" s="67">
        <f>C57*'[2]Uniforme Limpeza'!$Z$10+F57*'[2]Uniforme Limpeza'!$Z$11+I57*'[2]Uniforme Limpeza'!$Z$12+L57*'[2]Uniforme Limpeza'!$Z$12+O57*'[2]Uniforme Limpeza'!$Z$12</f>
        <v>39.76</v>
      </c>
      <c r="AN57" s="67">
        <f>I57*'[2]Materiais de Consumo'!$F$33+L57*'[2]Materiais de Consumo'!$F$34+O57*'[2]Materiais de Consumo'!$F$35</f>
        <v>10.32</v>
      </c>
      <c r="AO57" s="67">
        <f>'[2]Equipamentos  TOTAL'!$H$19*'Resumo Geral limpeza imposto cd'!F57+'Resumo Geral limpeza imposto cd'!I57*'[2]Equipamentos  TOTAL'!$I$11+'[2]Equipamentos  TOTAL'!$I$12*'Resumo Geral limpeza imposto cd'!L57+'Resumo Geral limpeza imposto cd'!O57*'[2]Equipamentos  TOTAL'!$I$13</f>
        <v>1.47</v>
      </c>
      <c r="AP57" s="67">
        <f>(I57*'[2]PRODUTOS DE LIMPEZA'!$I$36+L57*'[2]PRODUTOS DE LIMPEZA'!$I$37+O57*'[2]PRODUTOS DE LIMPEZA'!$I$38)</f>
        <v>45.06</v>
      </c>
      <c r="AQ57" s="67">
        <f t="shared" si="29"/>
        <v>96.61</v>
      </c>
      <c r="AR57" s="19">
        <f t="shared" si="30"/>
        <v>43.816552727272722</v>
      </c>
      <c r="AS57" s="19">
        <f t="shared" si="8"/>
        <v>3.2862414545454541</v>
      </c>
      <c r="AT57" s="81">
        <f t="shared" si="9"/>
        <v>2.1908276363636361</v>
      </c>
      <c r="AU57" s="19">
        <f t="shared" si="10"/>
        <v>0.43816552727272723</v>
      </c>
      <c r="AV57" s="81">
        <f t="shared" si="11"/>
        <v>5.4770690909090902</v>
      </c>
      <c r="AW57" s="19">
        <f t="shared" si="12"/>
        <v>17.526621090909089</v>
      </c>
      <c r="AX57" s="81">
        <f t="shared" si="13"/>
        <v>6.5724829090909083</v>
      </c>
      <c r="AY57" s="19">
        <f t="shared" si="14"/>
        <v>1.3144965818181817</v>
      </c>
      <c r="AZ57" s="19">
        <f t="shared" si="15"/>
        <v>80.622457018181805</v>
      </c>
      <c r="BA57" s="67">
        <f t="shared" si="31"/>
        <v>18.249594210909088</v>
      </c>
      <c r="BB57" s="67">
        <f t="shared" si="32"/>
        <v>6.0905008290909084</v>
      </c>
      <c r="BC57" s="67">
        <f t="shared" si="33"/>
        <v>8.9604850327272718</v>
      </c>
      <c r="BD57" s="67">
        <f t="shared" si="34"/>
        <v>33.300580072727264</v>
      </c>
      <c r="BE57" s="67">
        <f t="shared" si="35"/>
        <v>0.28480759272727268</v>
      </c>
      <c r="BF57" s="67">
        <f t="shared" si="36"/>
        <v>0.10954138181818181</v>
      </c>
      <c r="BG57" s="67">
        <f t="shared" si="66"/>
        <v>0.39434897454545448</v>
      </c>
      <c r="BH57" s="67">
        <f t="shared" si="37"/>
        <v>1.6431207272727271</v>
      </c>
      <c r="BI57" s="67">
        <f t="shared" si="38"/>
        <v>0.13144965818181814</v>
      </c>
      <c r="BJ57" s="67">
        <f t="shared" si="39"/>
        <v>6.572482909090907E-2</v>
      </c>
      <c r="BK57" s="67">
        <f t="shared" si="40"/>
        <v>0.76678967272727261</v>
      </c>
      <c r="BL57" s="67">
        <f t="shared" si="41"/>
        <v>0.28480759272727268</v>
      </c>
      <c r="BM57" s="67">
        <f t="shared" si="42"/>
        <v>9.4205588363636341</v>
      </c>
      <c r="BN57" s="67">
        <f t="shared" si="43"/>
        <v>0.37244069818181813</v>
      </c>
      <c r="BO57" s="67">
        <f t="shared" si="44"/>
        <v>12.684892014545451</v>
      </c>
      <c r="BP57" s="67">
        <f t="shared" si="45"/>
        <v>18.249594210909088</v>
      </c>
      <c r="BQ57" s="67">
        <f t="shared" si="46"/>
        <v>3.0452504145454542</v>
      </c>
      <c r="BR57" s="67">
        <f t="shared" si="47"/>
        <v>1.8402952145454543</v>
      </c>
      <c r="BS57" s="67">
        <f t="shared" si="48"/>
        <v>0.72297311999999991</v>
      </c>
      <c r="BT57" s="67">
        <f t="shared" si="49"/>
        <v>0</v>
      </c>
      <c r="BU57" s="67">
        <f t="shared" si="50"/>
        <v>8.7852188218181801</v>
      </c>
      <c r="BV57" s="67">
        <f t="shared" si="51"/>
        <v>32.643331781818176</v>
      </c>
      <c r="BW57" s="67">
        <f t="shared" si="52"/>
        <v>159.6456098618182</v>
      </c>
      <c r="BX57" s="67">
        <f t="shared" si="17"/>
        <v>159.64560986181817</v>
      </c>
      <c r="BY57" s="67">
        <f t="shared" si="18"/>
        <v>868.72997349818183</v>
      </c>
      <c r="BZ57" s="67">
        <f t="shared" si="53"/>
        <v>115.19</v>
      </c>
      <c r="CA57" s="70">
        <f t="shared" si="67"/>
        <v>3</v>
      </c>
      <c r="CB57" s="82">
        <f t="shared" si="20"/>
        <v>12.25</v>
      </c>
      <c r="CC57" s="20">
        <f t="shared" si="21"/>
        <v>3.4188034188034218</v>
      </c>
      <c r="CD57" s="69">
        <f t="shared" si="54"/>
        <v>29.7001700341259</v>
      </c>
      <c r="CE57" s="20">
        <f t="shared" si="22"/>
        <v>8.6609686609686669</v>
      </c>
      <c r="CF57" s="73">
        <f t="shared" si="55"/>
        <v>75.240430753118929</v>
      </c>
      <c r="CG57" s="20">
        <f t="shared" si="23"/>
        <v>1.8803418803418819</v>
      </c>
      <c r="CH57" s="67">
        <f t="shared" si="56"/>
        <v>16.335093518769245</v>
      </c>
      <c r="CI57" s="67">
        <f t="shared" si="57"/>
        <v>81.400000000000006</v>
      </c>
      <c r="CJ57" s="67">
        <f t="shared" si="58"/>
        <v>317.86569430601406</v>
      </c>
      <c r="CK57" s="74">
        <f t="shared" si="59"/>
        <v>1186.595667804196</v>
      </c>
    </row>
    <row r="58" spans="1:90" s="127" customFormat="1" ht="15" customHeight="1">
      <c r="A58" s="84" t="str">
        <f>[2]CCT!D65</f>
        <v>Região de São Lourenço</v>
      </c>
      <c r="B58" s="76" t="str">
        <f>[2]CCT!C65</f>
        <v>Lavras</v>
      </c>
      <c r="C58" s="18"/>
      <c r="D58" s="77"/>
      <c r="E58" s="17">
        <f t="shared" si="0"/>
        <v>0</v>
      </c>
      <c r="F58" s="78"/>
      <c r="G58" s="17"/>
      <c r="H58" s="77">
        <f t="shared" si="1"/>
        <v>0</v>
      </c>
      <c r="I58" s="21">
        <f>[2]CCT!J65</f>
        <v>1</v>
      </c>
      <c r="J58" s="77">
        <f>[2]CCT!I65</f>
        <v>848.57</v>
      </c>
      <c r="K58" s="17">
        <f t="shared" si="2"/>
        <v>848.57</v>
      </c>
      <c r="L58" s="18"/>
      <c r="M58" s="77"/>
      <c r="N58" s="17">
        <f t="shared" si="3"/>
        <v>0</v>
      </c>
      <c r="O58" s="18"/>
      <c r="P58" s="77"/>
      <c r="Q58" s="17">
        <f t="shared" si="4"/>
        <v>0</v>
      </c>
      <c r="R58" s="194">
        <f t="shared" si="24"/>
        <v>1</v>
      </c>
      <c r="S58" s="68">
        <f t="shared" si="25"/>
        <v>848.57</v>
      </c>
      <c r="T58" s="195"/>
      <c r="U58" s="195"/>
      <c r="V58" s="195"/>
      <c r="W58" s="195"/>
      <c r="X58" s="195"/>
      <c r="Y58" s="195"/>
      <c r="Z58" s="195"/>
      <c r="AA58" s="68">
        <f t="shared" si="26"/>
        <v>27.771381818181816</v>
      </c>
      <c r="AB58" s="68">
        <f t="shared" si="60"/>
        <v>876.34138181818184</v>
      </c>
      <c r="AC58" s="68"/>
      <c r="AD58" s="68">
        <f>(VLOOKUP('Resumo Geral limpeza imposto cd'!A58,VATOTAL,6,FALSE)*20-1)*R58</f>
        <v>279</v>
      </c>
      <c r="AE58" s="68">
        <f t="shared" si="62"/>
        <v>73.085800000000006</v>
      </c>
      <c r="AF58" s="68"/>
      <c r="AG58" s="68">
        <f t="shared" si="27"/>
        <v>3.12</v>
      </c>
      <c r="AH58" s="68">
        <f t="shared" si="63"/>
        <v>29.15</v>
      </c>
      <c r="AI58" s="68">
        <f t="shared" si="64"/>
        <v>0</v>
      </c>
      <c r="AJ58" s="68">
        <f t="shared" si="65"/>
        <v>0</v>
      </c>
      <c r="AK58" s="68">
        <v>0</v>
      </c>
      <c r="AL58" s="68">
        <f t="shared" si="28"/>
        <v>384.35579999999999</v>
      </c>
      <c r="AM58" s="68">
        <f>C58*'[2]Uniforme Limpeza'!$Z$10+F58*'[2]Uniforme Limpeza'!$Z$11+I58*'[2]Uniforme Limpeza'!$Z$12+L58*'[2]Uniforme Limpeza'!$Z$12+O58*'[2]Uniforme Limpeza'!$Z$12</f>
        <v>39.76</v>
      </c>
      <c r="AN58" s="68">
        <f>I58*'[2]Materiais de Consumo'!$F$33+L58*'[2]Materiais de Consumo'!$F$34+O58*'[2]Materiais de Consumo'!$F$35</f>
        <v>41.29</v>
      </c>
      <c r="AO58" s="68">
        <f>'[2]Equipamentos  TOTAL'!$H$19*'Resumo Geral limpeza imposto cd'!F58+'Resumo Geral limpeza imposto cd'!I58*'[2]Equipamentos  TOTAL'!$I$11+'[2]Equipamentos  TOTAL'!$I$12*'Resumo Geral limpeza imposto cd'!L58+'Resumo Geral limpeza imposto cd'!O58*'[2]Equipamentos  TOTAL'!$I$13</f>
        <v>5.87</v>
      </c>
      <c r="AP58" s="68">
        <f>(I58*'[2]PRODUTOS DE LIMPEZA'!$I$36+L58*'[2]PRODUTOS DE LIMPEZA'!$I$37+O58*'[2]PRODUTOS DE LIMPEZA'!$I$38)</f>
        <v>180.25</v>
      </c>
      <c r="AQ58" s="68">
        <f t="shared" si="29"/>
        <v>267.17</v>
      </c>
      <c r="AR58" s="195">
        <f t="shared" si="30"/>
        <v>175.26827636363637</v>
      </c>
      <c r="AS58" s="195">
        <f t="shared" si="8"/>
        <v>13.145120727272728</v>
      </c>
      <c r="AT58" s="196">
        <f t="shared" si="9"/>
        <v>8.7634138181818191</v>
      </c>
      <c r="AU58" s="195">
        <f t="shared" si="10"/>
        <v>1.7526827636363638</v>
      </c>
      <c r="AV58" s="196">
        <f t="shared" si="11"/>
        <v>21.908534545454547</v>
      </c>
      <c r="AW58" s="195">
        <f t="shared" si="12"/>
        <v>70.107310545454553</v>
      </c>
      <c r="AX58" s="196">
        <f t="shared" si="13"/>
        <v>26.290241454545455</v>
      </c>
      <c r="AY58" s="195">
        <f t="shared" si="14"/>
        <v>5.2580482909090911</v>
      </c>
      <c r="AZ58" s="195">
        <f t="shared" si="15"/>
        <v>322.49362850909097</v>
      </c>
      <c r="BA58" s="68">
        <f t="shared" si="31"/>
        <v>72.99923710545454</v>
      </c>
      <c r="BB58" s="68">
        <f t="shared" si="32"/>
        <v>24.362290414545456</v>
      </c>
      <c r="BC58" s="68">
        <f t="shared" si="33"/>
        <v>35.842362516363636</v>
      </c>
      <c r="BD58" s="68">
        <f t="shared" si="34"/>
        <v>133.20389003636365</v>
      </c>
      <c r="BE58" s="68">
        <f t="shared" si="35"/>
        <v>1.1392437963636364</v>
      </c>
      <c r="BF58" s="68">
        <f t="shared" si="36"/>
        <v>0.43817069090909094</v>
      </c>
      <c r="BG58" s="68">
        <f t="shared" si="66"/>
        <v>1.5774144872727274</v>
      </c>
      <c r="BH58" s="68">
        <f t="shared" si="37"/>
        <v>6.5725603636363639</v>
      </c>
      <c r="BI58" s="68">
        <f t="shared" si="38"/>
        <v>0.52580482909090909</v>
      </c>
      <c r="BJ58" s="68">
        <f t="shared" si="39"/>
        <v>0.26290241454545454</v>
      </c>
      <c r="BK58" s="68">
        <f t="shared" si="40"/>
        <v>3.0671948363636363</v>
      </c>
      <c r="BL58" s="68">
        <f t="shared" si="41"/>
        <v>1.1392437963636364</v>
      </c>
      <c r="BM58" s="68">
        <f t="shared" si="42"/>
        <v>37.682679418181813</v>
      </c>
      <c r="BN58" s="68">
        <f t="shared" si="43"/>
        <v>1.489780349090909</v>
      </c>
      <c r="BO58" s="68">
        <f t="shared" si="44"/>
        <v>50.74016600727272</v>
      </c>
      <c r="BP58" s="68">
        <f t="shared" si="45"/>
        <v>72.99923710545454</v>
      </c>
      <c r="BQ58" s="68">
        <f t="shared" si="46"/>
        <v>12.181145207272728</v>
      </c>
      <c r="BR58" s="68">
        <f t="shared" si="47"/>
        <v>7.361267607272727</v>
      </c>
      <c r="BS58" s="68">
        <f t="shared" si="48"/>
        <v>2.8919265599999999</v>
      </c>
      <c r="BT58" s="68">
        <f t="shared" si="49"/>
        <v>0</v>
      </c>
      <c r="BU58" s="68">
        <f t="shared" si="50"/>
        <v>35.141289410909089</v>
      </c>
      <c r="BV58" s="68">
        <f t="shared" si="51"/>
        <v>130.57486589090908</v>
      </c>
      <c r="BW58" s="68">
        <f t="shared" si="52"/>
        <v>638.58996493090922</v>
      </c>
      <c r="BX58" s="68">
        <f t="shared" si="17"/>
        <v>638.58996493090922</v>
      </c>
      <c r="BY58" s="68">
        <f t="shared" si="18"/>
        <v>2166.4571467490914</v>
      </c>
      <c r="BZ58" s="68">
        <f t="shared" si="53"/>
        <v>115.19</v>
      </c>
      <c r="CA58" s="197">
        <f t="shared" si="67"/>
        <v>3</v>
      </c>
      <c r="CB58" s="198">
        <f t="shared" si="20"/>
        <v>12.25</v>
      </c>
      <c r="CC58" s="199">
        <f t="shared" si="21"/>
        <v>3.4188034188034218</v>
      </c>
      <c r="CD58" s="69">
        <f t="shared" si="54"/>
        <v>74.066910999969011</v>
      </c>
      <c r="CE58" s="199">
        <f t="shared" si="22"/>
        <v>8.6609686609686669</v>
      </c>
      <c r="CF58" s="73">
        <f t="shared" si="55"/>
        <v>187.63617453325477</v>
      </c>
      <c r="CG58" s="199">
        <f t="shared" si="23"/>
        <v>1.8803418803418819</v>
      </c>
      <c r="CH58" s="67">
        <f t="shared" si="56"/>
        <v>40.736801049982951</v>
      </c>
      <c r="CI58" s="68">
        <f t="shared" si="57"/>
        <v>81.400000000000006</v>
      </c>
      <c r="CJ58" s="68">
        <f t="shared" si="58"/>
        <v>499.0298865832068</v>
      </c>
      <c r="CK58" s="202">
        <f t="shared" si="59"/>
        <v>2665.4870333322983</v>
      </c>
      <c r="CL58" s="203"/>
    </row>
    <row r="59" spans="1:90" ht="15" customHeight="1">
      <c r="A59" s="84" t="str">
        <f>[2]CCT!D66</f>
        <v>Região de Divinopolis</v>
      </c>
      <c r="B59" s="76" t="str">
        <f>[2]CCT!C66</f>
        <v>Luz</v>
      </c>
      <c r="C59" s="18"/>
      <c r="D59" s="77"/>
      <c r="E59" s="17">
        <f t="shared" si="0"/>
        <v>0</v>
      </c>
      <c r="F59" s="78"/>
      <c r="G59" s="17"/>
      <c r="H59" s="77">
        <f t="shared" si="1"/>
        <v>0</v>
      </c>
      <c r="I59" s="18"/>
      <c r="J59" s="77"/>
      <c r="K59" s="17">
        <f t="shared" si="2"/>
        <v>0</v>
      </c>
      <c r="L59" s="18"/>
      <c r="M59" s="77"/>
      <c r="N59" s="17">
        <f t="shared" si="3"/>
        <v>0</v>
      </c>
      <c r="O59" s="21">
        <f>[2]CCT!N66</f>
        <v>1</v>
      </c>
      <c r="P59" s="77">
        <f>[2]CCT!M66</f>
        <v>212.14</v>
      </c>
      <c r="Q59" s="80">
        <f t="shared" si="4"/>
        <v>212.14</v>
      </c>
      <c r="R59" s="66">
        <f t="shared" si="24"/>
        <v>1</v>
      </c>
      <c r="S59" s="67">
        <f t="shared" si="25"/>
        <v>212.14</v>
      </c>
      <c r="T59" s="19"/>
      <c r="U59" s="19"/>
      <c r="V59" s="19"/>
      <c r="W59" s="19"/>
      <c r="X59" s="19"/>
      <c r="Y59" s="19"/>
      <c r="Z59" s="19"/>
      <c r="AA59" s="68">
        <f t="shared" si="26"/>
        <v>6.9427636363636358</v>
      </c>
      <c r="AB59" s="67">
        <f t="shared" si="60"/>
        <v>219.08276363636361</v>
      </c>
      <c r="AC59" s="67"/>
      <c r="AD59" s="67">
        <f>(VLOOKUP('Resumo Geral limpeza imposto cd'!A59,VATOTAL,6,FALSE)*20-1)*R59</f>
        <v>279</v>
      </c>
      <c r="AE59" s="67">
        <f t="shared" si="62"/>
        <v>111.27160000000001</v>
      </c>
      <c r="AF59" s="67"/>
      <c r="AG59" s="67">
        <f t="shared" si="27"/>
        <v>3.12</v>
      </c>
      <c r="AH59" s="67">
        <f t="shared" si="63"/>
        <v>28.19</v>
      </c>
      <c r="AI59" s="67">
        <f t="shared" si="64"/>
        <v>0</v>
      </c>
      <c r="AJ59" s="67">
        <f t="shared" si="65"/>
        <v>0</v>
      </c>
      <c r="AK59" s="67">
        <v>0</v>
      </c>
      <c r="AL59" s="67">
        <f t="shared" si="28"/>
        <v>421.58160000000004</v>
      </c>
      <c r="AM59" s="67">
        <f>C59*'[2]Uniforme Limpeza'!$Z$10+F59*'[2]Uniforme Limpeza'!$Z$11+I59*'[2]Uniforme Limpeza'!$Z$12+L59*'[2]Uniforme Limpeza'!$Z$12+O59*'[2]Uniforme Limpeza'!$Z$12</f>
        <v>39.76</v>
      </c>
      <c r="AN59" s="67">
        <f>I59*'[2]Materiais de Consumo'!$F$33+L59*'[2]Materiais de Consumo'!$F$34+O59*'[2]Materiais de Consumo'!$F$35</f>
        <v>10.32</v>
      </c>
      <c r="AO59" s="67">
        <f>'[2]Equipamentos  TOTAL'!$H$19*'Resumo Geral limpeza imposto cd'!F59+'Resumo Geral limpeza imposto cd'!I59*'[2]Equipamentos  TOTAL'!$I$11+'[2]Equipamentos  TOTAL'!$I$12*'Resumo Geral limpeza imposto cd'!L59+'Resumo Geral limpeza imposto cd'!O59*'[2]Equipamentos  TOTAL'!$I$13</f>
        <v>1.47</v>
      </c>
      <c r="AP59" s="67">
        <f>(I59*'[2]PRODUTOS DE LIMPEZA'!$I$36+L59*'[2]PRODUTOS DE LIMPEZA'!$I$37+O59*'[2]PRODUTOS DE LIMPEZA'!$I$38)</f>
        <v>45.06</v>
      </c>
      <c r="AQ59" s="67">
        <f t="shared" si="29"/>
        <v>96.61</v>
      </c>
      <c r="AR59" s="19">
        <f t="shared" si="30"/>
        <v>43.816552727272722</v>
      </c>
      <c r="AS59" s="19">
        <f t="shared" si="8"/>
        <v>3.2862414545454541</v>
      </c>
      <c r="AT59" s="81">
        <f t="shared" si="9"/>
        <v>2.1908276363636361</v>
      </c>
      <c r="AU59" s="19">
        <f t="shared" si="10"/>
        <v>0.43816552727272723</v>
      </c>
      <c r="AV59" s="81">
        <f t="shared" si="11"/>
        <v>5.4770690909090902</v>
      </c>
      <c r="AW59" s="19">
        <f t="shared" si="12"/>
        <v>17.526621090909089</v>
      </c>
      <c r="AX59" s="81">
        <f t="shared" si="13"/>
        <v>6.5724829090909083</v>
      </c>
      <c r="AY59" s="19">
        <f t="shared" si="14"/>
        <v>1.3144965818181817</v>
      </c>
      <c r="AZ59" s="19">
        <f t="shared" si="15"/>
        <v>80.622457018181805</v>
      </c>
      <c r="BA59" s="67">
        <f t="shared" si="31"/>
        <v>18.249594210909088</v>
      </c>
      <c r="BB59" s="67">
        <f t="shared" si="32"/>
        <v>6.0905008290909084</v>
      </c>
      <c r="BC59" s="67">
        <f t="shared" si="33"/>
        <v>8.9604850327272718</v>
      </c>
      <c r="BD59" s="67">
        <f t="shared" si="34"/>
        <v>33.300580072727264</v>
      </c>
      <c r="BE59" s="67">
        <f t="shared" si="35"/>
        <v>0.28480759272727268</v>
      </c>
      <c r="BF59" s="67">
        <f t="shared" si="36"/>
        <v>0.10954138181818181</v>
      </c>
      <c r="BG59" s="67">
        <f t="shared" si="66"/>
        <v>0.39434897454545448</v>
      </c>
      <c r="BH59" s="67">
        <f t="shared" si="37"/>
        <v>1.6431207272727271</v>
      </c>
      <c r="BI59" s="67">
        <f t="shared" si="38"/>
        <v>0.13144965818181814</v>
      </c>
      <c r="BJ59" s="67">
        <f t="shared" si="39"/>
        <v>6.572482909090907E-2</v>
      </c>
      <c r="BK59" s="67">
        <f t="shared" si="40"/>
        <v>0.76678967272727261</v>
      </c>
      <c r="BL59" s="67">
        <f t="shared" si="41"/>
        <v>0.28480759272727268</v>
      </c>
      <c r="BM59" s="67">
        <f t="shared" si="42"/>
        <v>9.4205588363636341</v>
      </c>
      <c r="BN59" s="67">
        <f t="shared" si="43"/>
        <v>0.37244069818181813</v>
      </c>
      <c r="BO59" s="67">
        <f t="shared" si="44"/>
        <v>12.684892014545451</v>
      </c>
      <c r="BP59" s="67">
        <f t="shared" si="45"/>
        <v>18.249594210909088</v>
      </c>
      <c r="BQ59" s="67">
        <f t="shared" si="46"/>
        <v>3.0452504145454542</v>
      </c>
      <c r="BR59" s="67">
        <f t="shared" si="47"/>
        <v>1.8402952145454543</v>
      </c>
      <c r="BS59" s="67">
        <f t="shared" si="48"/>
        <v>0.72297311999999991</v>
      </c>
      <c r="BT59" s="67">
        <f t="shared" si="49"/>
        <v>0</v>
      </c>
      <c r="BU59" s="67">
        <f t="shared" si="50"/>
        <v>8.7852188218181801</v>
      </c>
      <c r="BV59" s="67">
        <f t="shared" si="51"/>
        <v>32.643331781818176</v>
      </c>
      <c r="BW59" s="67">
        <f t="shared" si="52"/>
        <v>159.6456098618182</v>
      </c>
      <c r="BX59" s="67">
        <f t="shared" si="17"/>
        <v>159.64560986181817</v>
      </c>
      <c r="BY59" s="67">
        <f t="shared" si="18"/>
        <v>896.91997349818189</v>
      </c>
      <c r="BZ59" s="67">
        <f t="shared" si="53"/>
        <v>115.19</v>
      </c>
      <c r="CA59" s="70">
        <f t="shared" si="67"/>
        <v>3</v>
      </c>
      <c r="CB59" s="82">
        <f t="shared" si="20"/>
        <v>12.25</v>
      </c>
      <c r="CC59" s="20">
        <f t="shared" si="21"/>
        <v>3.4188034188034218</v>
      </c>
      <c r="CD59" s="69">
        <f t="shared" si="54"/>
        <v>30.663930717886586</v>
      </c>
      <c r="CE59" s="20">
        <f t="shared" si="22"/>
        <v>8.6609686609686669</v>
      </c>
      <c r="CF59" s="73">
        <f t="shared" si="55"/>
        <v>77.681957818646012</v>
      </c>
      <c r="CG59" s="20">
        <f t="shared" si="23"/>
        <v>1.8803418803418819</v>
      </c>
      <c r="CH59" s="67">
        <f t="shared" si="56"/>
        <v>16.865161894837623</v>
      </c>
      <c r="CI59" s="67">
        <f t="shared" si="57"/>
        <v>81.400000000000006</v>
      </c>
      <c r="CJ59" s="67">
        <f t="shared" si="58"/>
        <v>321.80105043137019</v>
      </c>
      <c r="CK59" s="74">
        <f t="shared" si="59"/>
        <v>1218.7210239295521</v>
      </c>
    </row>
    <row r="60" spans="1:90" ht="15" customHeight="1">
      <c r="A60" s="84" t="str">
        <f>[2]CCT!D67</f>
        <v>Região de São Lourenço</v>
      </c>
      <c r="B60" s="76" t="str">
        <f>[2]CCT!C67</f>
        <v>Machado</v>
      </c>
      <c r="C60" s="18"/>
      <c r="D60" s="77"/>
      <c r="E60" s="17">
        <f t="shared" si="0"/>
        <v>0</v>
      </c>
      <c r="F60" s="78"/>
      <c r="G60" s="17"/>
      <c r="H60" s="77">
        <f t="shared" si="1"/>
        <v>0</v>
      </c>
      <c r="I60" s="18"/>
      <c r="J60" s="77"/>
      <c r="K60" s="17">
        <f t="shared" si="2"/>
        <v>0</v>
      </c>
      <c r="L60" s="21">
        <f>[2]CCT!L67</f>
        <v>1</v>
      </c>
      <c r="M60" s="77">
        <f>[2]CCT!K67</f>
        <v>424.28</v>
      </c>
      <c r="N60" s="17">
        <f t="shared" si="3"/>
        <v>424.28</v>
      </c>
      <c r="O60" s="18"/>
      <c r="P60" s="77"/>
      <c r="Q60" s="80">
        <f t="shared" si="4"/>
        <v>0</v>
      </c>
      <c r="R60" s="66">
        <f t="shared" si="24"/>
        <v>1</v>
      </c>
      <c r="S60" s="67">
        <f t="shared" si="25"/>
        <v>424.28</v>
      </c>
      <c r="T60" s="19"/>
      <c r="U60" s="19"/>
      <c r="V60" s="19"/>
      <c r="W60" s="19"/>
      <c r="X60" s="19"/>
      <c r="Y60" s="19"/>
      <c r="Z60" s="19"/>
      <c r="AA60" s="68">
        <f t="shared" si="26"/>
        <v>13.885527272727272</v>
      </c>
      <c r="AB60" s="67">
        <f t="shared" si="60"/>
        <v>438.16552727272722</v>
      </c>
      <c r="AC60" s="67"/>
      <c r="AD60" s="67">
        <f>(VLOOKUP('Resumo Geral limpeza imposto cd'!A60,VATOTAL,6,FALSE)*20-1)*R60</f>
        <v>279</v>
      </c>
      <c r="AE60" s="67">
        <f t="shared" si="62"/>
        <v>98.543199999999999</v>
      </c>
      <c r="AF60" s="67"/>
      <c r="AG60" s="67">
        <f t="shared" si="27"/>
        <v>3.12</v>
      </c>
      <c r="AH60" s="67">
        <v>0</v>
      </c>
      <c r="AI60" s="67">
        <f t="shared" si="64"/>
        <v>0</v>
      </c>
      <c r="AJ60" s="67">
        <f t="shared" si="65"/>
        <v>0</v>
      </c>
      <c r="AK60" s="67">
        <v>0</v>
      </c>
      <c r="AL60" s="67">
        <f t="shared" si="28"/>
        <v>380.66320000000002</v>
      </c>
      <c r="AM60" s="67">
        <f>C60*'[2]Uniforme Limpeza'!$Z$10+F60*'[2]Uniforme Limpeza'!$Z$11+I60*'[2]Uniforme Limpeza'!$Z$12+L60*'[2]Uniforme Limpeza'!$Z$12+O60*'[2]Uniforme Limpeza'!$Z$12</f>
        <v>39.76</v>
      </c>
      <c r="AN60" s="67">
        <f>I60*'[2]Materiais de Consumo'!$F$33+L60*'[2]Materiais de Consumo'!$F$34+O60*'[2]Materiais de Consumo'!$F$35</f>
        <v>20.65</v>
      </c>
      <c r="AO60" s="67">
        <f>'[2]Equipamentos  TOTAL'!$H$19*'Resumo Geral limpeza imposto cd'!F60+'Resumo Geral limpeza imposto cd'!I60*'[2]Equipamentos  TOTAL'!$I$11+'[2]Equipamentos  TOTAL'!$I$12*'Resumo Geral limpeza imposto cd'!L60+'Resumo Geral limpeza imposto cd'!O60*'[2]Equipamentos  TOTAL'!$I$13</f>
        <v>2.94</v>
      </c>
      <c r="AP60" s="67">
        <f>(I60*'[2]PRODUTOS DE LIMPEZA'!$I$36+L60*'[2]PRODUTOS DE LIMPEZA'!$I$37+O60*'[2]PRODUTOS DE LIMPEZA'!$I$38)</f>
        <v>90.13</v>
      </c>
      <c r="AQ60" s="67">
        <f t="shared" si="29"/>
        <v>153.47999999999999</v>
      </c>
      <c r="AR60" s="19">
        <f t="shared" si="30"/>
        <v>87.633105454545444</v>
      </c>
      <c r="AS60" s="19">
        <f t="shared" si="8"/>
        <v>6.5724829090909083</v>
      </c>
      <c r="AT60" s="81">
        <f t="shared" si="9"/>
        <v>4.3816552727272722</v>
      </c>
      <c r="AU60" s="19">
        <f t="shared" si="10"/>
        <v>0.87633105454545446</v>
      </c>
      <c r="AV60" s="81">
        <f t="shared" si="11"/>
        <v>10.95413818181818</v>
      </c>
      <c r="AW60" s="19">
        <f t="shared" si="12"/>
        <v>35.053242181818177</v>
      </c>
      <c r="AX60" s="81">
        <f t="shared" si="13"/>
        <v>13.144965818181817</v>
      </c>
      <c r="AY60" s="19">
        <f t="shared" si="14"/>
        <v>2.6289931636363635</v>
      </c>
      <c r="AZ60" s="19">
        <f t="shared" si="15"/>
        <v>161.24491403636361</v>
      </c>
      <c r="BA60" s="67">
        <f t="shared" si="31"/>
        <v>36.499188421818175</v>
      </c>
      <c r="BB60" s="67">
        <f t="shared" si="32"/>
        <v>12.181001658181817</v>
      </c>
      <c r="BC60" s="67">
        <f t="shared" si="33"/>
        <v>17.920970065454544</v>
      </c>
      <c r="BD60" s="67">
        <f t="shared" si="34"/>
        <v>66.601160145454529</v>
      </c>
      <c r="BE60" s="67">
        <f t="shared" si="35"/>
        <v>0.56961518545454537</v>
      </c>
      <c r="BF60" s="67">
        <f t="shared" si="36"/>
        <v>0.21908276363636361</v>
      </c>
      <c r="BG60" s="67">
        <f t="shared" si="66"/>
        <v>0.78869794909090896</v>
      </c>
      <c r="BH60" s="67">
        <f t="shared" si="37"/>
        <v>3.2862414545454541</v>
      </c>
      <c r="BI60" s="67">
        <f t="shared" si="38"/>
        <v>0.26289931636363628</v>
      </c>
      <c r="BJ60" s="67">
        <f t="shared" si="39"/>
        <v>0.13144965818181814</v>
      </c>
      <c r="BK60" s="67">
        <f t="shared" si="40"/>
        <v>1.5335793454545452</v>
      </c>
      <c r="BL60" s="67">
        <f t="shared" si="41"/>
        <v>0.56961518545454537</v>
      </c>
      <c r="BM60" s="67">
        <f t="shared" si="42"/>
        <v>18.841117672727268</v>
      </c>
      <c r="BN60" s="67">
        <f t="shared" si="43"/>
        <v>0.74488139636363626</v>
      </c>
      <c r="BO60" s="67">
        <f t="shared" si="44"/>
        <v>25.369784029090901</v>
      </c>
      <c r="BP60" s="67">
        <f t="shared" si="45"/>
        <v>36.499188421818175</v>
      </c>
      <c r="BQ60" s="67">
        <f t="shared" si="46"/>
        <v>6.0905008290909084</v>
      </c>
      <c r="BR60" s="67">
        <f t="shared" si="47"/>
        <v>3.6805904290909086</v>
      </c>
      <c r="BS60" s="67">
        <f t="shared" si="48"/>
        <v>1.4459462399999998</v>
      </c>
      <c r="BT60" s="67">
        <f t="shared" si="49"/>
        <v>0</v>
      </c>
      <c r="BU60" s="67">
        <f t="shared" si="50"/>
        <v>17.57043764363636</v>
      </c>
      <c r="BV60" s="67">
        <f t="shared" si="51"/>
        <v>65.286663563636353</v>
      </c>
      <c r="BW60" s="67">
        <f t="shared" si="52"/>
        <v>319.2912197236364</v>
      </c>
      <c r="BX60" s="67">
        <f t="shared" si="17"/>
        <v>319.29121972363635</v>
      </c>
      <c r="BY60" s="67">
        <f t="shared" si="18"/>
        <v>1291.5999469963635</v>
      </c>
      <c r="BZ60" s="67">
        <f t="shared" si="53"/>
        <v>115.19</v>
      </c>
      <c r="CA60" s="70">
        <f t="shared" si="67"/>
        <v>2</v>
      </c>
      <c r="CB60" s="82">
        <f t="shared" si="20"/>
        <v>11.25</v>
      </c>
      <c r="CC60" s="20">
        <f t="shared" si="21"/>
        <v>2.2535211267605644</v>
      </c>
      <c r="CD60" s="69">
        <f t="shared" si="54"/>
        <v>29.106477678791304</v>
      </c>
      <c r="CE60" s="20">
        <f t="shared" si="22"/>
        <v>8.5633802816901436</v>
      </c>
      <c r="CF60" s="73">
        <f t="shared" si="55"/>
        <v>110.60461517940693</v>
      </c>
      <c r="CG60" s="20">
        <f t="shared" si="23"/>
        <v>1.8591549295774654</v>
      </c>
      <c r="CH60" s="67">
        <f t="shared" si="56"/>
        <v>24.012844085002826</v>
      </c>
      <c r="CI60" s="67">
        <f t="shared" si="57"/>
        <v>81.400000000000006</v>
      </c>
      <c r="CJ60" s="67">
        <f t="shared" si="58"/>
        <v>360.31393694320104</v>
      </c>
      <c r="CK60" s="74">
        <f t="shared" si="59"/>
        <v>1651.9138839395646</v>
      </c>
    </row>
    <row r="61" spans="1:90" ht="15" customHeight="1">
      <c r="A61" s="84" t="str">
        <f>[2]CCT!D68</f>
        <v>Sethac Norte de Minas</v>
      </c>
      <c r="B61" s="76" t="str">
        <f>[2]CCT!C68</f>
        <v>Manga</v>
      </c>
      <c r="C61" s="18"/>
      <c r="D61" s="77"/>
      <c r="E61" s="17">
        <f>C61*D61</f>
        <v>0</v>
      </c>
      <c r="F61" s="78"/>
      <c r="G61" s="17"/>
      <c r="H61" s="77">
        <f>F61*G61</f>
        <v>0</v>
      </c>
      <c r="I61" s="21">
        <f>[2]CCT!J68</f>
        <v>1</v>
      </c>
      <c r="J61" s="77">
        <f>[2]CCT!I68</f>
        <v>848.57</v>
      </c>
      <c r="K61" s="17">
        <f>I61*J61</f>
        <v>848.57</v>
      </c>
      <c r="L61" s="21"/>
      <c r="M61" s="77"/>
      <c r="N61" s="17">
        <f>L61*M61</f>
        <v>0</v>
      </c>
      <c r="O61" s="18"/>
      <c r="P61" s="77"/>
      <c r="Q61" s="80">
        <f>O61*P61</f>
        <v>0</v>
      </c>
      <c r="R61" s="66">
        <f t="shared" si="24"/>
        <v>1</v>
      </c>
      <c r="S61" s="67">
        <f t="shared" si="25"/>
        <v>848.57</v>
      </c>
      <c r="T61" s="19"/>
      <c r="U61" s="19"/>
      <c r="V61" s="19"/>
      <c r="W61" s="19"/>
      <c r="X61" s="19"/>
      <c r="Y61" s="19"/>
      <c r="Z61" s="19"/>
      <c r="AA61" s="68">
        <f t="shared" si="26"/>
        <v>27.771381818181816</v>
      </c>
      <c r="AB61" s="67">
        <f t="shared" si="60"/>
        <v>876.34138181818184</v>
      </c>
      <c r="AC61" s="67"/>
      <c r="AD61" s="67">
        <f>(VLOOKUP('Resumo Geral limpeza imposto cd'!A61,VATOTAL,6,FALSE)*20-1)*R61</f>
        <v>279</v>
      </c>
      <c r="AE61" s="67">
        <f t="shared" si="62"/>
        <v>73.085800000000006</v>
      </c>
      <c r="AF61" s="67"/>
      <c r="AG61" s="67">
        <f t="shared" si="27"/>
        <v>3.12</v>
      </c>
      <c r="AH61" s="67">
        <f t="shared" si="63"/>
        <v>28.19</v>
      </c>
      <c r="AI61" s="67">
        <f t="shared" si="64"/>
        <v>0</v>
      </c>
      <c r="AJ61" s="67">
        <f t="shared" si="65"/>
        <v>0</v>
      </c>
      <c r="AK61" s="67">
        <v>0</v>
      </c>
      <c r="AL61" s="67">
        <f t="shared" si="28"/>
        <v>383.39580000000001</v>
      </c>
      <c r="AM61" s="67">
        <f>C61*'[2]Uniforme Limpeza'!$Z$10+F61*'[2]Uniforme Limpeza'!$Z$11+I61*'[2]Uniforme Limpeza'!$Z$12+L61*'[2]Uniforme Limpeza'!$Z$12+O61*'[2]Uniforme Limpeza'!$Z$12</f>
        <v>39.76</v>
      </c>
      <c r="AN61" s="67">
        <f>I61*'[2]Materiais de Consumo'!$F$33+L61*'[2]Materiais de Consumo'!$F$34+O61*'[2]Materiais de Consumo'!$F$35</f>
        <v>41.29</v>
      </c>
      <c r="AO61" s="67">
        <f>'[2]Equipamentos  TOTAL'!$H$19*'Resumo Geral limpeza imposto cd'!F61+'Resumo Geral limpeza imposto cd'!I61*'[2]Equipamentos  TOTAL'!$I$11+'[2]Equipamentos  TOTAL'!$I$12*'Resumo Geral limpeza imposto cd'!L61+'Resumo Geral limpeza imposto cd'!O61*'[2]Equipamentos  TOTAL'!$I$13</f>
        <v>5.87</v>
      </c>
      <c r="AP61" s="67">
        <f>(I61*'[2]PRODUTOS DE LIMPEZA'!$I$36+L61*'[2]PRODUTOS DE LIMPEZA'!$I$37+O61*'[2]PRODUTOS DE LIMPEZA'!$I$38)</f>
        <v>180.25</v>
      </c>
      <c r="AQ61" s="67">
        <f t="shared" si="29"/>
        <v>267.17</v>
      </c>
      <c r="AR61" s="19">
        <f>AB61*$AR$2</f>
        <v>175.26827636363637</v>
      </c>
      <c r="AS61" s="19">
        <f>AB61*$AS$2</f>
        <v>13.145120727272728</v>
      </c>
      <c r="AT61" s="81">
        <f>AB61*$AT$2</f>
        <v>8.7634138181818191</v>
      </c>
      <c r="AU61" s="19">
        <f>AB61*$AU$2</f>
        <v>1.7526827636363638</v>
      </c>
      <c r="AV61" s="81">
        <f>AB61*$AV$2</f>
        <v>21.908534545454547</v>
      </c>
      <c r="AW61" s="19">
        <f>AB61*$AW$2</f>
        <v>70.107310545454553</v>
      </c>
      <c r="AX61" s="81">
        <f>AB61*$AX$2</f>
        <v>26.290241454545455</v>
      </c>
      <c r="AY61" s="19">
        <f>AB61*$AY$2</f>
        <v>5.2580482909090911</v>
      </c>
      <c r="AZ61" s="19">
        <f>SUM(AR61:AY61)</f>
        <v>322.49362850909097</v>
      </c>
      <c r="BA61" s="67">
        <f t="shared" si="31"/>
        <v>72.99923710545454</v>
      </c>
      <c r="BB61" s="67">
        <f t="shared" si="32"/>
        <v>24.362290414545456</v>
      </c>
      <c r="BC61" s="67">
        <f t="shared" si="33"/>
        <v>35.842362516363636</v>
      </c>
      <c r="BD61" s="67">
        <f t="shared" si="34"/>
        <v>133.20389003636365</v>
      </c>
      <c r="BE61" s="67">
        <f t="shared" si="35"/>
        <v>1.1392437963636364</v>
      </c>
      <c r="BF61" s="67">
        <f t="shared" si="36"/>
        <v>0.43817069090909094</v>
      </c>
      <c r="BG61" s="67">
        <f t="shared" si="66"/>
        <v>1.5774144872727274</v>
      </c>
      <c r="BH61" s="67">
        <f t="shared" si="37"/>
        <v>6.5725603636363639</v>
      </c>
      <c r="BI61" s="67">
        <f t="shared" si="38"/>
        <v>0.52580482909090909</v>
      </c>
      <c r="BJ61" s="67">
        <f t="shared" si="39"/>
        <v>0.26290241454545454</v>
      </c>
      <c r="BK61" s="67">
        <f t="shared" si="40"/>
        <v>3.0671948363636363</v>
      </c>
      <c r="BL61" s="67">
        <f t="shared" si="41"/>
        <v>1.1392437963636364</v>
      </c>
      <c r="BM61" s="67">
        <f t="shared" si="42"/>
        <v>37.682679418181813</v>
      </c>
      <c r="BN61" s="67">
        <f t="shared" si="43"/>
        <v>1.489780349090909</v>
      </c>
      <c r="BO61" s="67">
        <f t="shared" si="44"/>
        <v>50.74016600727272</v>
      </c>
      <c r="BP61" s="67">
        <f t="shared" si="45"/>
        <v>72.99923710545454</v>
      </c>
      <c r="BQ61" s="67">
        <f t="shared" si="46"/>
        <v>12.181145207272728</v>
      </c>
      <c r="BR61" s="67">
        <f t="shared" si="47"/>
        <v>7.361267607272727</v>
      </c>
      <c r="BS61" s="67">
        <f t="shared" si="48"/>
        <v>2.8919265599999999</v>
      </c>
      <c r="BT61" s="67">
        <f t="shared" si="49"/>
        <v>0</v>
      </c>
      <c r="BU61" s="67">
        <f t="shared" si="50"/>
        <v>35.141289410909089</v>
      </c>
      <c r="BV61" s="67">
        <f t="shared" si="51"/>
        <v>130.57486589090908</v>
      </c>
      <c r="BW61" s="67">
        <f t="shared" si="52"/>
        <v>638.58996493090922</v>
      </c>
      <c r="BX61" s="67">
        <f t="shared" si="17"/>
        <v>638.58996493090922</v>
      </c>
      <c r="BY61" s="67">
        <f t="shared" si="18"/>
        <v>2165.4971467490914</v>
      </c>
      <c r="BZ61" s="67">
        <f t="shared" si="53"/>
        <v>115.19</v>
      </c>
      <c r="CA61" s="70">
        <f t="shared" si="67"/>
        <v>3</v>
      </c>
      <c r="CB61" s="82">
        <f>CA61+7.6+1.65</f>
        <v>12.25</v>
      </c>
      <c r="CC61" s="20">
        <f>((100/((100-CB61)%)-100)*CA61)/CB61</f>
        <v>3.4188034188034218</v>
      </c>
      <c r="CD61" s="69">
        <f t="shared" si="54"/>
        <v>74.03409048714849</v>
      </c>
      <c r="CE61" s="20">
        <f>((100/((100-CB61)%)-100)*$CF$2)/CB61</f>
        <v>8.6609686609686669</v>
      </c>
      <c r="CF61" s="73">
        <f t="shared" si="55"/>
        <v>187.55302923410946</v>
      </c>
      <c r="CG61" s="20">
        <f>((100/((100-CB61)%)-100)*$CH$2)/CB61</f>
        <v>1.8803418803418819</v>
      </c>
      <c r="CH61" s="67">
        <f t="shared" si="56"/>
        <v>40.718749767931669</v>
      </c>
      <c r="CI61" s="67">
        <f t="shared" si="57"/>
        <v>81.400000000000006</v>
      </c>
      <c r="CJ61" s="67">
        <f t="shared" si="58"/>
        <v>498.89586948918964</v>
      </c>
      <c r="CK61" s="74">
        <f t="shared" si="59"/>
        <v>2664.3930162382812</v>
      </c>
    </row>
    <row r="62" spans="1:90" ht="15" customHeight="1">
      <c r="A62" s="84" t="str">
        <f>[2]CCT!D69</f>
        <v>Região de Divinopolis</v>
      </c>
      <c r="B62" s="76" t="str">
        <f>[2]CCT!C69</f>
        <v>Martinho Campos</v>
      </c>
      <c r="C62" s="18"/>
      <c r="D62" s="77"/>
      <c r="E62" s="17">
        <f t="shared" si="0"/>
        <v>0</v>
      </c>
      <c r="F62" s="78"/>
      <c r="G62" s="17"/>
      <c r="H62" s="77">
        <f t="shared" si="1"/>
        <v>0</v>
      </c>
      <c r="I62" s="18"/>
      <c r="J62" s="77"/>
      <c r="K62" s="17">
        <f t="shared" si="2"/>
        <v>0</v>
      </c>
      <c r="L62" s="18"/>
      <c r="M62" s="77"/>
      <c r="N62" s="17">
        <f t="shared" si="3"/>
        <v>0</v>
      </c>
      <c r="O62" s="21">
        <f>[2]CCT!N69</f>
        <v>1</v>
      </c>
      <c r="P62" s="77">
        <f>[2]CCT!M69</f>
        <v>212.14</v>
      </c>
      <c r="Q62" s="80">
        <f t="shared" si="4"/>
        <v>212.14</v>
      </c>
      <c r="R62" s="66">
        <f t="shared" si="24"/>
        <v>1</v>
      </c>
      <c r="S62" s="67">
        <f t="shared" si="25"/>
        <v>212.14</v>
      </c>
      <c r="T62" s="19"/>
      <c r="U62" s="19"/>
      <c r="V62" s="19"/>
      <c r="W62" s="19"/>
      <c r="X62" s="19"/>
      <c r="Y62" s="19"/>
      <c r="Z62" s="19"/>
      <c r="AA62" s="68">
        <f t="shared" si="26"/>
        <v>6.9427636363636358</v>
      </c>
      <c r="AB62" s="67">
        <f t="shared" si="60"/>
        <v>219.08276363636361</v>
      </c>
      <c r="AC62" s="67"/>
      <c r="AD62" s="67">
        <f>(VLOOKUP('Resumo Geral limpeza imposto cd'!A62,VATOTAL,6,FALSE)*20-1)*R62</f>
        <v>279</v>
      </c>
      <c r="AE62" s="67">
        <f t="shared" si="62"/>
        <v>111.27160000000001</v>
      </c>
      <c r="AF62" s="67"/>
      <c r="AG62" s="67">
        <f t="shared" si="27"/>
        <v>3.12</v>
      </c>
      <c r="AH62" s="67">
        <f t="shared" si="63"/>
        <v>28.19</v>
      </c>
      <c r="AI62" s="67">
        <f t="shared" si="64"/>
        <v>0</v>
      </c>
      <c r="AJ62" s="67">
        <f t="shared" si="65"/>
        <v>0</v>
      </c>
      <c r="AK62" s="67">
        <v>0</v>
      </c>
      <c r="AL62" s="67">
        <f t="shared" si="28"/>
        <v>421.58160000000004</v>
      </c>
      <c r="AM62" s="67">
        <f>C62*'[2]Uniforme Limpeza'!$Z$10+F62*'[2]Uniforme Limpeza'!$Z$11+I62*'[2]Uniforme Limpeza'!$Z$12+L62*'[2]Uniforme Limpeza'!$Z$12+O62*'[2]Uniforme Limpeza'!$Z$12</f>
        <v>39.76</v>
      </c>
      <c r="AN62" s="67">
        <f>I62*'[2]Materiais de Consumo'!$F$33+L62*'[2]Materiais de Consumo'!$F$34+O62*'[2]Materiais de Consumo'!$F$35</f>
        <v>10.32</v>
      </c>
      <c r="AO62" s="67">
        <f>'[2]Equipamentos  TOTAL'!$H$19*'Resumo Geral limpeza imposto cd'!F62+'Resumo Geral limpeza imposto cd'!I62*'[2]Equipamentos  TOTAL'!$I$11+'[2]Equipamentos  TOTAL'!$I$12*'Resumo Geral limpeza imposto cd'!L62+'Resumo Geral limpeza imposto cd'!O62*'[2]Equipamentos  TOTAL'!$I$13</f>
        <v>1.47</v>
      </c>
      <c r="AP62" s="67">
        <f>(I62*'[2]PRODUTOS DE LIMPEZA'!$I$36+L62*'[2]PRODUTOS DE LIMPEZA'!$I$37+O62*'[2]PRODUTOS DE LIMPEZA'!$I$38)</f>
        <v>45.06</v>
      </c>
      <c r="AQ62" s="67">
        <f t="shared" si="29"/>
        <v>96.61</v>
      </c>
      <c r="AR62" s="19">
        <f t="shared" si="30"/>
        <v>43.816552727272722</v>
      </c>
      <c r="AS62" s="19">
        <f t="shared" si="8"/>
        <v>3.2862414545454541</v>
      </c>
      <c r="AT62" s="81">
        <f t="shared" si="9"/>
        <v>2.1908276363636361</v>
      </c>
      <c r="AU62" s="19">
        <f t="shared" si="10"/>
        <v>0.43816552727272723</v>
      </c>
      <c r="AV62" s="81">
        <f t="shared" si="11"/>
        <v>5.4770690909090902</v>
      </c>
      <c r="AW62" s="19">
        <f t="shared" si="12"/>
        <v>17.526621090909089</v>
      </c>
      <c r="AX62" s="81">
        <f t="shared" si="13"/>
        <v>6.5724829090909083</v>
      </c>
      <c r="AY62" s="19">
        <f t="shared" si="14"/>
        <v>1.3144965818181817</v>
      </c>
      <c r="AZ62" s="19">
        <f t="shared" si="15"/>
        <v>80.622457018181805</v>
      </c>
      <c r="BA62" s="67">
        <f t="shared" si="31"/>
        <v>18.249594210909088</v>
      </c>
      <c r="BB62" s="67">
        <f t="shared" si="32"/>
        <v>6.0905008290909084</v>
      </c>
      <c r="BC62" s="67">
        <f t="shared" si="33"/>
        <v>8.9604850327272718</v>
      </c>
      <c r="BD62" s="67">
        <f t="shared" si="34"/>
        <v>33.300580072727264</v>
      </c>
      <c r="BE62" s="67">
        <f t="shared" si="35"/>
        <v>0.28480759272727268</v>
      </c>
      <c r="BF62" s="67">
        <f t="shared" si="36"/>
        <v>0.10954138181818181</v>
      </c>
      <c r="BG62" s="67">
        <f t="shared" si="66"/>
        <v>0.39434897454545448</v>
      </c>
      <c r="BH62" s="67">
        <f t="shared" si="37"/>
        <v>1.6431207272727271</v>
      </c>
      <c r="BI62" s="67">
        <f t="shared" si="38"/>
        <v>0.13144965818181814</v>
      </c>
      <c r="BJ62" s="67">
        <f t="shared" si="39"/>
        <v>6.572482909090907E-2</v>
      </c>
      <c r="BK62" s="67">
        <f t="shared" si="40"/>
        <v>0.76678967272727261</v>
      </c>
      <c r="BL62" s="67">
        <f t="shared" si="41"/>
        <v>0.28480759272727268</v>
      </c>
      <c r="BM62" s="67">
        <f t="shared" si="42"/>
        <v>9.4205588363636341</v>
      </c>
      <c r="BN62" s="67">
        <f t="shared" si="43"/>
        <v>0.37244069818181813</v>
      </c>
      <c r="BO62" s="67">
        <f t="shared" si="44"/>
        <v>12.684892014545451</v>
      </c>
      <c r="BP62" s="67">
        <f t="shared" si="45"/>
        <v>18.249594210909088</v>
      </c>
      <c r="BQ62" s="67">
        <f t="shared" si="46"/>
        <v>3.0452504145454542</v>
      </c>
      <c r="BR62" s="67">
        <f t="shared" si="47"/>
        <v>1.8402952145454543</v>
      </c>
      <c r="BS62" s="67">
        <f t="shared" si="48"/>
        <v>0.72297311999999991</v>
      </c>
      <c r="BT62" s="67">
        <f t="shared" si="49"/>
        <v>0</v>
      </c>
      <c r="BU62" s="67">
        <f t="shared" si="50"/>
        <v>8.7852188218181801</v>
      </c>
      <c r="BV62" s="67">
        <f t="shared" si="51"/>
        <v>32.643331781818176</v>
      </c>
      <c r="BW62" s="67">
        <f t="shared" si="52"/>
        <v>159.6456098618182</v>
      </c>
      <c r="BX62" s="67">
        <f t="shared" si="17"/>
        <v>159.64560986181817</v>
      </c>
      <c r="BY62" s="67">
        <f t="shared" si="18"/>
        <v>896.91997349818189</v>
      </c>
      <c r="BZ62" s="67">
        <f t="shared" si="53"/>
        <v>115.19</v>
      </c>
      <c r="CA62" s="70">
        <f t="shared" si="67"/>
        <v>5</v>
      </c>
      <c r="CB62" s="82">
        <f t="shared" si="20"/>
        <v>14.25</v>
      </c>
      <c r="CC62" s="20">
        <f t="shared" si="21"/>
        <v>5.8309037900874632</v>
      </c>
      <c r="CD62" s="69">
        <f t="shared" si="54"/>
        <v>52.298540728756961</v>
      </c>
      <c r="CE62" s="20">
        <f t="shared" si="22"/>
        <v>8.8629737609329435</v>
      </c>
      <c r="CF62" s="73">
        <f t="shared" si="55"/>
        <v>79.49378190771057</v>
      </c>
      <c r="CG62" s="20">
        <f t="shared" si="23"/>
        <v>1.9241982507288626</v>
      </c>
      <c r="CH62" s="67">
        <f t="shared" si="56"/>
        <v>17.258518440489794</v>
      </c>
      <c r="CI62" s="67">
        <f t="shared" si="57"/>
        <v>81.400000000000006</v>
      </c>
      <c r="CJ62" s="67">
        <f t="shared" si="58"/>
        <v>345.64084107695737</v>
      </c>
      <c r="CK62" s="74">
        <f t="shared" si="59"/>
        <v>1242.5608145751394</v>
      </c>
    </row>
    <row r="63" spans="1:90" ht="15" customHeight="1">
      <c r="A63" s="84" t="str">
        <f>[2]CCT!D70</f>
        <v>Sind - Asseio</v>
      </c>
      <c r="B63" s="76" t="str">
        <f>[2]CCT!C70</f>
        <v>Mateus Leme</v>
      </c>
      <c r="C63" s="18"/>
      <c r="D63" s="77"/>
      <c r="E63" s="17">
        <f t="shared" si="0"/>
        <v>0</v>
      </c>
      <c r="F63" s="78"/>
      <c r="G63" s="17"/>
      <c r="H63" s="77">
        <f t="shared" si="1"/>
        <v>0</v>
      </c>
      <c r="I63" s="21">
        <f>[2]CCT!J70</f>
        <v>1</v>
      </c>
      <c r="J63" s="77">
        <f>[2]CCT!I70</f>
        <v>876.66</v>
      </c>
      <c r="K63" s="17">
        <f t="shared" si="2"/>
        <v>876.66</v>
      </c>
      <c r="L63" s="18"/>
      <c r="M63" s="77"/>
      <c r="N63" s="17">
        <f t="shared" si="3"/>
        <v>0</v>
      </c>
      <c r="O63" s="18"/>
      <c r="P63" s="77"/>
      <c r="Q63" s="80">
        <f t="shared" si="4"/>
        <v>0</v>
      </c>
      <c r="R63" s="66">
        <f t="shared" si="24"/>
        <v>1</v>
      </c>
      <c r="S63" s="67">
        <f t="shared" si="25"/>
        <v>876.66</v>
      </c>
      <c r="T63" s="19"/>
      <c r="U63" s="19"/>
      <c r="V63" s="19"/>
      <c r="W63" s="19"/>
      <c r="X63" s="19"/>
      <c r="Y63" s="19"/>
      <c r="Z63" s="19"/>
      <c r="AA63" s="68">
        <f t="shared" si="26"/>
        <v>28.690690909090907</v>
      </c>
      <c r="AB63" s="67">
        <f t="shared" si="60"/>
        <v>905.35069090909087</v>
      </c>
      <c r="AC63" s="67"/>
      <c r="AD63" s="67">
        <f>(VLOOKUP('Resumo Geral limpeza imposto cd'!A63,VATOTAL,6,FALSE)*20-1)*R63</f>
        <v>279</v>
      </c>
      <c r="AE63" s="67">
        <f t="shared" si="62"/>
        <v>71.400400000000005</v>
      </c>
      <c r="AF63" s="67"/>
      <c r="AG63" s="67">
        <f t="shared" si="27"/>
        <v>3.12</v>
      </c>
      <c r="AH63" s="67">
        <f t="shared" si="63"/>
        <v>0</v>
      </c>
      <c r="AI63" s="67">
        <f t="shared" si="64"/>
        <v>8.43</v>
      </c>
      <c r="AJ63" s="67">
        <f t="shared" si="65"/>
        <v>41.03</v>
      </c>
      <c r="AK63" s="67">
        <v>0</v>
      </c>
      <c r="AL63" s="67">
        <f t="shared" si="28"/>
        <v>402.98040000000003</v>
      </c>
      <c r="AM63" s="67">
        <f>C63*'[2]Uniforme Limpeza'!$Z$10+F63*'[2]Uniforme Limpeza'!$Z$11+I63*'[2]Uniforme Limpeza'!$Z$12+L63*'[2]Uniforme Limpeza'!$Z$12+O63*'[2]Uniforme Limpeza'!$Z$12</f>
        <v>39.76</v>
      </c>
      <c r="AN63" s="67">
        <f>I63*'[2]Materiais de Consumo'!$F$33+L63*'[2]Materiais de Consumo'!$F$34+O63*'[2]Materiais de Consumo'!$F$35</f>
        <v>41.29</v>
      </c>
      <c r="AO63" s="67">
        <f>'[2]Equipamentos  TOTAL'!$H$19*'Resumo Geral limpeza imposto cd'!F63+'Resumo Geral limpeza imposto cd'!I63*'[2]Equipamentos  TOTAL'!$I$11+'[2]Equipamentos  TOTAL'!$I$12*'Resumo Geral limpeza imposto cd'!L63+'Resumo Geral limpeza imposto cd'!O63*'[2]Equipamentos  TOTAL'!$I$13</f>
        <v>5.87</v>
      </c>
      <c r="AP63" s="67">
        <f>(I63*'[2]PRODUTOS DE LIMPEZA'!$I$36+L63*'[2]PRODUTOS DE LIMPEZA'!$I$37+O63*'[2]PRODUTOS DE LIMPEZA'!$I$38)</f>
        <v>180.25</v>
      </c>
      <c r="AQ63" s="67">
        <f t="shared" si="29"/>
        <v>267.17</v>
      </c>
      <c r="AR63" s="19">
        <f t="shared" si="30"/>
        <v>181.07013818181818</v>
      </c>
      <c r="AS63" s="19">
        <f t="shared" si="8"/>
        <v>13.580260363636363</v>
      </c>
      <c r="AT63" s="81">
        <f t="shared" si="9"/>
        <v>9.0535069090909097</v>
      </c>
      <c r="AU63" s="19">
        <f t="shared" si="10"/>
        <v>1.8107013818181819</v>
      </c>
      <c r="AV63" s="81">
        <f t="shared" si="11"/>
        <v>22.633767272727273</v>
      </c>
      <c r="AW63" s="19">
        <f t="shared" si="12"/>
        <v>72.428055272727278</v>
      </c>
      <c r="AX63" s="81">
        <f t="shared" si="13"/>
        <v>27.160520727272726</v>
      </c>
      <c r="AY63" s="19">
        <f t="shared" si="14"/>
        <v>5.4321041454545451</v>
      </c>
      <c r="AZ63" s="19">
        <f t="shared" si="15"/>
        <v>333.16905425454553</v>
      </c>
      <c r="BA63" s="67">
        <f t="shared" si="31"/>
        <v>75.415712552727271</v>
      </c>
      <c r="BB63" s="67">
        <f t="shared" si="32"/>
        <v>25.168749207272725</v>
      </c>
      <c r="BC63" s="67">
        <f t="shared" si="33"/>
        <v>37.028843258181816</v>
      </c>
      <c r="BD63" s="67">
        <f t="shared" si="34"/>
        <v>137.61330501818182</v>
      </c>
      <c r="BE63" s="67">
        <f t="shared" si="35"/>
        <v>1.176955898181818</v>
      </c>
      <c r="BF63" s="67">
        <f t="shared" si="36"/>
        <v>0.45267534545454546</v>
      </c>
      <c r="BG63" s="67">
        <f t="shared" si="66"/>
        <v>1.6296312436363634</v>
      </c>
      <c r="BH63" s="67">
        <f t="shared" si="37"/>
        <v>6.7901301818181814</v>
      </c>
      <c r="BI63" s="67">
        <f t="shared" si="38"/>
        <v>0.54321041454545449</v>
      </c>
      <c r="BJ63" s="67">
        <f t="shared" si="39"/>
        <v>0.27160520727272724</v>
      </c>
      <c r="BK63" s="67">
        <f t="shared" si="40"/>
        <v>3.1687274181818181</v>
      </c>
      <c r="BL63" s="67">
        <f t="shared" si="41"/>
        <v>1.176955898181818</v>
      </c>
      <c r="BM63" s="67">
        <f t="shared" si="42"/>
        <v>38.930079709090904</v>
      </c>
      <c r="BN63" s="67">
        <f t="shared" si="43"/>
        <v>1.5390961745454543</v>
      </c>
      <c r="BO63" s="67">
        <f t="shared" si="44"/>
        <v>52.419805003636363</v>
      </c>
      <c r="BP63" s="67">
        <f t="shared" si="45"/>
        <v>75.415712552727271</v>
      </c>
      <c r="BQ63" s="67">
        <f t="shared" si="46"/>
        <v>12.584374603636363</v>
      </c>
      <c r="BR63" s="67">
        <f t="shared" si="47"/>
        <v>7.6049458036363626</v>
      </c>
      <c r="BS63" s="67">
        <f t="shared" si="48"/>
        <v>2.9876572800000001</v>
      </c>
      <c r="BT63" s="67">
        <f t="shared" si="49"/>
        <v>0</v>
      </c>
      <c r="BU63" s="67">
        <f t="shared" si="50"/>
        <v>36.304562705454543</v>
      </c>
      <c r="BV63" s="67">
        <f t="shared" si="51"/>
        <v>134.89725294545454</v>
      </c>
      <c r="BW63" s="67">
        <f t="shared" si="52"/>
        <v>659.72904846545464</v>
      </c>
      <c r="BX63" s="67">
        <f t="shared" si="17"/>
        <v>659.72904846545453</v>
      </c>
      <c r="BY63" s="67">
        <f t="shared" si="18"/>
        <v>2235.2301393745456</v>
      </c>
      <c r="BZ63" s="67">
        <f t="shared" si="53"/>
        <v>115.19</v>
      </c>
      <c r="CA63" s="70">
        <f t="shared" si="67"/>
        <v>2</v>
      </c>
      <c r="CB63" s="82">
        <f t="shared" si="20"/>
        <v>11.25</v>
      </c>
      <c r="CC63" s="20">
        <f t="shared" si="21"/>
        <v>2.2535211267605644</v>
      </c>
      <c r="CD63" s="69">
        <f t="shared" si="54"/>
        <v>50.371383422524993</v>
      </c>
      <c r="CE63" s="20">
        <f t="shared" si="22"/>
        <v>8.5633802816901436</v>
      </c>
      <c r="CF63" s="73">
        <f t="shared" si="55"/>
        <v>191.41125700559496</v>
      </c>
      <c r="CG63" s="20">
        <f t="shared" si="23"/>
        <v>1.8591549295774654</v>
      </c>
      <c r="CH63" s="67">
        <f t="shared" si="56"/>
        <v>41.556391323583114</v>
      </c>
      <c r="CI63" s="67">
        <f t="shared" si="57"/>
        <v>81.400000000000006</v>
      </c>
      <c r="CJ63" s="67">
        <f t="shared" si="58"/>
        <v>479.92903175170306</v>
      </c>
      <c r="CK63" s="74">
        <f t="shared" si="59"/>
        <v>2715.1591711262486</v>
      </c>
    </row>
    <row r="64" spans="1:90" ht="15" customHeight="1">
      <c r="A64" s="84" t="str">
        <f>[2]CCT!D71</f>
        <v>Fethemg Interior</v>
      </c>
      <c r="B64" s="76" t="str">
        <f>[2]CCT!C71</f>
        <v>Minas Novas</v>
      </c>
      <c r="C64" s="18"/>
      <c r="D64" s="77"/>
      <c r="E64" s="17">
        <f t="shared" si="0"/>
        <v>0</v>
      </c>
      <c r="F64" s="78"/>
      <c r="G64" s="17"/>
      <c r="H64" s="77">
        <f t="shared" si="1"/>
        <v>0</v>
      </c>
      <c r="I64" s="18"/>
      <c r="J64" s="77"/>
      <c r="K64" s="17">
        <f t="shared" si="2"/>
        <v>0</v>
      </c>
      <c r="L64" s="21"/>
      <c r="M64" s="77"/>
      <c r="N64" s="17">
        <f t="shared" si="3"/>
        <v>0</v>
      </c>
      <c r="O64" s="21">
        <f>[2]CCT!N71</f>
        <v>1</v>
      </c>
      <c r="P64" s="77">
        <f>[2]CCT!M71</f>
        <v>212.14</v>
      </c>
      <c r="Q64" s="80">
        <f t="shared" si="4"/>
        <v>212.14</v>
      </c>
      <c r="R64" s="66">
        <f t="shared" si="24"/>
        <v>1</v>
      </c>
      <c r="S64" s="67">
        <f t="shared" si="25"/>
        <v>212.14</v>
      </c>
      <c r="T64" s="19"/>
      <c r="U64" s="19"/>
      <c r="V64" s="19"/>
      <c r="W64" s="19"/>
      <c r="X64" s="19"/>
      <c r="Y64" s="19"/>
      <c r="Z64" s="19"/>
      <c r="AA64" s="68">
        <f t="shared" si="26"/>
        <v>6.9427636363636358</v>
      </c>
      <c r="AB64" s="67">
        <f t="shared" si="60"/>
        <v>219.08276363636361</v>
      </c>
      <c r="AC64" s="67"/>
      <c r="AD64" s="67">
        <f>(VLOOKUP('Resumo Geral limpeza imposto cd'!A64,VATOTAL,6,FALSE)*20-1)*R64</f>
        <v>279</v>
      </c>
      <c r="AE64" s="67">
        <f t="shared" si="62"/>
        <v>111.27160000000001</v>
      </c>
      <c r="AF64" s="67"/>
      <c r="AG64" s="67">
        <f>$AG$2*R64</f>
        <v>3.12</v>
      </c>
      <c r="AH64" s="67">
        <f t="shared" si="63"/>
        <v>0</v>
      </c>
      <c r="AI64" s="67">
        <f t="shared" si="64"/>
        <v>8.43</v>
      </c>
      <c r="AJ64" s="67">
        <f t="shared" si="65"/>
        <v>0</v>
      </c>
      <c r="AK64" s="67">
        <v>0</v>
      </c>
      <c r="AL64" s="67">
        <f t="shared" si="28"/>
        <v>401.82160000000005</v>
      </c>
      <c r="AM64" s="67">
        <f>C64*'[2]Uniforme Limpeza'!$Z$10+F64*'[2]Uniforme Limpeza'!$Z$11+I64*'[2]Uniforme Limpeza'!$Z$12+L64*'[2]Uniforme Limpeza'!$Z$12+O64*'[2]Uniforme Limpeza'!$Z$12</f>
        <v>39.76</v>
      </c>
      <c r="AN64" s="67">
        <f>I64*'[2]Materiais de Consumo'!$F$33+L64*'[2]Materiais de Consumo'!$F$34+O64*'[2]Materiais de Consumo'!$F$35</f>
        <v>10.32</v>
      </c>
      <c r="AO64" s="67">
        <f>'[2]Equipamentos  TOTAL'!$H$19*'Resumo Geral limpeza imposto cd'!F64+'Resumo Geral limpeza imposto cd'!I64*'[2]Equipamentos  TOTAL'!$I$11+'[2]Equipamentos  TOTAL'!$I$12*'Resumo Geral limpeza imposto cd'!L64+'Resumo Geral limpeza imposto cd'!O64*'[2]Equipamentos  TOTAL'!$I$13</f>
        <v>1.47</v>
      </c>
      <c r="AP64" s="67">
        <f>(I64*'[2]PRODUTOS DE LIMPEZA'!$I$36+L64*'[2]PRODUTOS DE LIMPEZA'!$I$37+O64*'[2]PRODUTOS DE LIMPEZA'!$I$38)</f>
        <v>45.06</v>
      </c>
      <c r="AQ64" s="67">
        <f t="shared" si="29"/>
        <v>96.61</v>
      </c>
      <c r="AR64" s="19">
        <f t="shared" si="30"/>
        <v>43.816552727272722</v>
      </c>
      <c r="AS64" s="19">
        <f t="shared" si="8"/>
        <v>3.2862414545454541</v>
      </c>
      <c r="AT64" s="81">
        <f t="shared" si="9"/>
        <v>2.1908276363636361</v>
      </c>
      <c r="AU64" s="19">
        <f t="shared" si="10"/>
        <v>0.43816552727272723</v>
      </c>
      <c r="AV64" s="81">
        <f t="shared" si="11"/>
        <v>5.4770690909090902</v>
      </c>
      <c r="AW64" s="19">
        <f t="shared" si="12"/>
        <v>17.526621090909089</v>
      </c>
      <c r="AX64" s="81">
        <f t="shared" si="13"/>
        <v>6.5724829090909083</v>
      </c>
      <c r="AY64" s="19">
        <f t="shared" si="14"/>
        <v>1.3144965818181817</v>
      </c>
      <c r="AZ64" s="19">
        <f t="shared" si="15"/>
        <v>80.622457018181805</v>
      </c>
      <c r="BA64" s="67">
        <f t="shared" si="31"/>
        <v>18.249594210909088</v>
      </c>
      <c r="BB64" s="67">
        <f t="shared" si="32"/>
        <v>6.0905008290909084</v>
      </c>
      <c r="BC64" s="67">
        <f t="shared" si="33"/>
        <v>8.9604850327272718</v>
      </c>
      <c r="BD64" s="67">
        <f t="shared" si="34"/>
        <v>33.300580072727264</v>
      </c>
      <c r="BE64" s="67">
        <f t="shared" si="35"/>
        <v>0.28480759272727268</v>
      </c>
      <c r="BF64" s="67">
        <f t="shared" si="36"/>
        <v>0.10954138181818181</v>
      </c>
      <c r="BG64" s="67">
        <f t="shared" si="66"/>
        <v>0.39434897454545448</v>
      </c>
      <c r="BH64" s="67">
        <f t="shared" si="37"/>
        <v>1.6431207272727271</v>
      </c>
      <c r="BI64" s="67">
        <f t="shared" si="38"/>
        <v>0.13144965818181814</v>
      </c>
      <c r="BJ64" s="67">
        <f t="shared" si="39"/>
        <v>6.572482909090907E-2</v>
      </c>
      <c r="BK64" s="67">
        <f t="shared" si="40"/>
        <v>0.76678967272727261</v>
      </c>
      <c r="BL64" s="67">
        <f t="shared" si="41"/>
        <v>0.28480759272727268</v>
      </c>
      <c r="BM64" s="67">
        <f t="shared" si="42"/>
        <v>9.4205588363636341</v>
      </c>
      <c r="BN64" s="67">
        <f t="shared" si="43"/>
        <v>0.37244069818181813</v>
      </c>
      <c r="BO64" s="67">
        <f t="shared" si="44"/>
        <v>12.684892014545451</v>
      </c>
      <c r="BP64" s="67">
        <f t="shared" si="45"/>
        <v>18.249594210909088</v>
      </c>
      <c r="BQ64" s="67">
        <f t="shared" si="46"/>
        <v>3.0452504145454542</v>
      </c>
      <c r="BR64" s="67">
        <f t="shared" si="47"/>
        <v>1.8402952145454543</v>
      </c>
      <c r="BS64" s="67">
        <f t="shared" si="48"/>
        <v>0.72297311999999991</v>
      </c>
      <c r="BT64" s="67">
        <f t="shared" si="49"/>
        <v>0</v>
      </c>
      <c r="BU64" s="67">
        <f t="shared" si="50"/>
        <v>8.7852188218181801</v>
      </c>
      <c r="BV64" s="67">
        <f t="shared" si="51"/>
        <v>32.643331781818176</v>
      </c>
      <c r="BW64" s="67">
        <f t="shared" si="52"/>
        <v>159.6456098618182</v>
      </c>
      <c r="BX64" s="67">
        <f t="shared" si="17"/>
        <v>159.64560986181817</v>
      </c>
      <c r="BY64" s="67">
        <f t="shared" si="18"/>
        <v>877.1599734981819</v>
      </c>
      <c r="BZ64" s="67">
        <f t="shared" si="53"/>
        <v>115.19</v>
      </c>
      <c r="CA64" s="70">
        <f t="shared" si="67"/>
        <v>3</v>
      </c>
      <c r="CB64" s="82">
        <f t="shared" si="20"/>
        <v>12.25</v>
      </c>
      <c r="CC64" s="20">
        <f t="shared" si="21"/>
        <v>3.4188034188034218</v>
      </c>
      <c r="CD64" s="69">
        <f t="shared" si="54"/>
        <v>29.988375162331032</v>
      </c>
      <c r="CE64" s="20">
        <f t="shared" si="22"/>
        <v>8.6609686609686669</v>
      </c>
      <c r="CF64" s="73">
        <f t="shared" si="55"/>
        <v>75.970550411238605</v>
      </c>
      <c r="CG64" s="20">
        <f t="shared" si="23"/>
        <v>1.8803418803418819</v>
      </c>
      <c r="CH64" s="67">
        <f t="shared" si="56"/>
        <v>16.493606339282067</v>
      </c>
      <c r="CI64" s="67">
        <f t="shared" si="57"/>
        <v>81.400000000000006</v>
      </c>
      <c r="CJ64" s="67">
        <f t="shared" si="58"/>
        <v>319.0425319128517</v>
      </c>
      <c r="CK64" s="74">
        <f t="shared" si="59"/>
        <v>1196.2025054110336</v>
      </c>
    </row>
    <row r="65" spans="1:89" ht="15" customHeight="1">
      <c r="A65" s="84" t="str">
        <f>[2]CCT!D72</f>
        <v>Região de Juiz de Fora</v>
      </c>
      <c r="B65" s="76" t="str">
        <f>[2]CCT!C72</f>
        <v>Miradouro</v>
      </c>
      <c r="C65" s="18"/>
      <c r="D65" s="77"/>
      <c r="E65" s="17">
        <f t="shared" si="0"/>
        <v>0</v>
      </c>
      <c r="F65" s="78"/>
      <c r="G65" s="17"/>
      <c r="H65" s="77">
        <f t="shared" si="1"/>
        <v>0</v>
      </c>
      <c r="I65" s="18"/>
      <c r="J65" s="77"/>
      <c r="K65" s="17">
        <f t="shared" si="2"/>
        <v>0</v>
      </c>
      <c r="L65" s="18"/>
      <c r="M65" s="77"/>
      <c r="N65" s="17">
        <f t="shared" si="3"/>
        <v>0</v>
      </c>
      <c r="O65" s="21">
        <f>[2]CCT!N72</f>
        <v>1</v>
      </c>
      <c r="P65" s="77">
        <f>[2]CCT!M72</f>
        <v>212.14</v>
      </c>
      <c r="Q65" s="80">
        <f t="shared" si="4"/>
        <v>212.14</v>
      </c>
      <c r="R65" s="66">
        <f t="shared" si="24"/>
        <v>1</v>
      </c>
      <c r="S65" s="67">
        <f t="shared" si="25"/>
        <v>212.14</v>
      </c>
      <c r="T65" s="19"/>
      <c r="U65" s="19"/>
      <c r="V65" s="19"/>
      <c r="W65" s="19"/>
      <c r="X65" s="19"/>
      <c r="Y65" s="19"/>
      <c r="Z65" s="19"/>
      <c r="AA65" s="68">
        <f t="shared" si="26"/>
        <v>6.9427636363636358</v>
      </c>
      <c r="AB65" s="67">
        <f t="shared" si="60"/>
        <v>219.08276363636361</v>
      </c>
      <c r="AC65" s="67"/>
      <c r="AD65" s="67">
        <f>(VLOOKUP('Resumo Geral limpeza imposto cd'!A65,VATOTAL,6,FALSE)*20-1)*R65</f>
        <v>279</v>
      </c>
      <c r="AE65" s="67">
        <f t="shared" si="62"/>
        <v>111.27160000000001</v>
      </c>
      <c r="AF65" s="67"/>
      <c r="AG65" s="67">
        <f t="shared" si="27"/>
        <v>3.12</v>
      </c>
      <c r="AH65" s="67">
        <f t="shared" si="63"/>
        <v>0</v>
      </c>
      <c r="AI65" s="67">
        <f t="shared" si="64"/>
        <v>0</v>
      </c>
      <c r="AJ65" s="67">
        <f t="shared" si="65"/>
        <v>0</v>
      </c>
      <c r="AK65" s="67">
        <v>0</v>
      </c>
      <c r="AL65" s="67">
        <f t="shared" si="28"/>
        <v>393.39160000000004</v>
      </c>
      <c r="AM65" s="67">
        <f>C65*'[2]Uniforme Limpeza'!$Z$10+F65*'[2]Uniforme Limpeza'!$Z$11+I65*'[2]Uniforme Limpeza'!$Z$12+L65*'[2]Uniforme Limpeza'!$Z$12+O65*'[2]Uniforme Limpeza'!$Z$12</f>
        <v>39.76</v>
      </c>
      <c r="AN65" s="67">
        <f>I65*'[2]Materiais de Consumo'!$F$33+L65*'[2]Materiais de Consumo'!$F$34+O65*'[2]Materiais de Consumo'!$F$35</f>
        <v>10.32</v>
      </c>
      <c r="AO65" s="67">
        <f>'[2]Equipamentos  TOTAL'!$H$19*'Resumo Geral limpeza imposto cd'!F65+'Resumo Geral limpeza imposto cd'!I65*'[2]Equipamentos  TOTAL'!$I$11+'[2]Equipamentos  TOTAL'!$I$12*'Resumo Geral limpeza imposto cd'!L65+'Resumo Geral limpeza imposto cd'!O65*'[2]Equipamentos  TOTAL'!$I$13</f>
        <v>1.47</v>
      </c>
      <c r="AP65" s="67">
        <f>(I65*'[2]PRODUTOS DE LIMPEZA'!$I$36+L65*'[2]PRODUTOS DE LIMPEZA'!$I$37+O65*'[2]PRODUTOS DE LIMPEZA'!$I$38)</f>
        <v>45.06</v>
      </c>
      <c r="AQ65" s="67">
        <f t="shared" si="29"/>
        <v>96.61</v>
      </c>
      <c r="AR65" s="19">
        <f t="shared" si="30"/>
        <v>43.816552727272722</v>
      </c>
      <c r="AS65" s="19">
        <f t="shared" si="8"/>
        <v>3.2862414545454541</v>
      </c>
      <c r="AT65" s="81">
        <f t="shared" si="9"/>
        <v>2.1908276363636361</v>
      </c>
      <c r="AU65" s="19">
        <f t="shared" si="10"/>
        <v>0.43816552727272723</v>
      </c>
      <c r="AV65" s="81">
        <f t="shared" si="11"/>
        <v>5.4770690909090902</v>
      </c>
      <c r="AW65" s="19">
        <f t="shared" si="12"/>
        <v>17.526621090909089</v>
      </c>
      <c r="AX65" s="81">
        <f t="shared" si="13"/>
        <v>6.5724829090909083</v>
      </c>
      <c r="AY65" s="19">
        <f t="shared" si="14"/>
        <v>1.3144965818181817</v>
      </c>
      <c r="AZ65" s="19">
        <f t="shared" si="15"/>
        <v>80.622457018181805</v>
      </c>
      <c r="BA65" s="67">
        <f t="shared" si="31"/>
        <v>18.249594210909088</v>
      </c>
      <c r="BB65" s="67">
        <f t="shared" si="32"/>
        <v>6.0905008290909084</v>
      </c>
      <c r="BC65" s="67">
        <f t="shared" si="33"/>
        <v>8.9604850327272718</v>
      </c>
      <c r="BD65" s="67">
        <f t="shared" si="34"/>
        <v>33.300580072727264</v>
      </c>
      <c r="BE65" s="67">
        <f t="shared" si="35"/>
        <v>0.28480759272727268</v>
      </c>
      <c r="BF65" s="67">
        <f t="shared" si="36"/>
        <v>0.10954138181818181</v>
      </c>
      <c r="BG65" s="67">
        <f t="shared" si="66"/>
        <v>0.39434897454545448</v>
      </c>
      <c r="BH65" s="67">
        <f t="shared" si="37"/>
        <v>1.6431207272727271</v>
      </c>
      <c r="BI65" s="67">
        <f t="shared" si="38"/>
        <v>0.13144965818181814</v>
      </c>
      <c r="BJ65" s="67">
        <f t="shared" si="39"/>
        <v>6.572482909090907E-2</v>
      </c>
      <c r="BK65" s="67">
        <f t="shared" si="40"/>
        <v>0.76678967272727261</v>
      </c>
      <c r="BL65" s="67">
        <f t="shared" si="41"/>
        <v>0.28480759272727268</v>
      </c>
      <c r="BM65" s="67">
        <f t="shared" si="42"/>
        <v>9.4205588363636341</v>
      </c>
      <c r="BN65" s="67">
        <f t="shared" si="43"/>
        <v>0.37244069818181813</v>
      </c>
      <c r="BO65" s="67">
        <f t="shared" si="44"/>
        <v>12.684892014545451</v>
      </c>
      <c r="BP65" s="67">
        <f t="shared" si="45"/>
        <v>18.249594210909088</v>
      </c>
      <c r="BQ65" s="67">
        <f t="shared" si="46"/>
        <v>3.0452504145454542</v>
      </c>
      <c r="BR65" s="67">
        <f t="shared" si="47"/>
        <v>1.8402952145454543</v>
      </c>
      <c r="BS65" s="67">
        <f t="shared" si="48"/>
        <v>0.72297311999999991</v>
      </c>
      <c r="BT65" s="67">
        <f t="shared" si="49"/>
        <v>0</v>
      </c>
      <c r="BU65" s="67">
        <f t="shared" si="50"/>
        <v>8.7852188218181801</v>
      </c>
      <c r="BV65" s="67">
        <f t="shared" si="51"/>
        <v>32.643331781818176</v>
      </c>
      <c r="BW65" s="67">
        <f t="shared" si="52"/>
        <v>159.6456098618182</v>
      </c>
      <c r="BX65" s="67">
        <f t="shared" si="17"/>
        <v>159.64560986181817</v>
      </c>
      <c r="BY65" s="67">
        <f t="shared" si="18"/>
        <v>868.72997349818183</v>
      </c>
      <c r="BZ65" s="67">
        <f t="shared" si="53"/>
        <v>115.19</v>
      </c>
      <c r="CA65" s="70">
        <f t="shared" si="67"/>
        <v>5</v>
      </c>
      <c r="CB65" s="82">
        <f t="shared" si="20"/>
        <v>14.25</v>
      </c>
      <c r="CC65" s="20">
        <f t="shared" si="21"/>
        <v>5.8309037900874632</v>
      </c>
      <c r="CD65" s="69">
        <f t="shared" si="54"/>
        <v>50.654808950331301</v>
      </c>
      <c r="CE65" s="20">
        <f t="shared" si="22"/>
        <v>8.8629737609329435</v>
      </c>
      <c r="CF65" s="73">
        <f t="shared" si="55"/>
        <v>76.995309604503575</v>
      </c>
      <c r="CG65" s="20">
        <f t="shared" si="23"/>
        <v>1.9241982507288626</v>
      </c>
      <c r="CH65" s="67">
        <f t="shared" si="56"/>
        <v>16.716086953609327</v>
      </c>
      <c r="CI65" s="67">
        <f t="shared" si="57"/>
        <v>81.400000000000006</v>
      </c>
      <c r="CJ65" s="67">
        <f t="shared" si="58"/>
        <v>340.95620550844421</v>
      </c>
      <c r="CK65" s="74">
        <f t="shared" si="59"/>
        <v>1209.6861790066259</v>
      </c>
    </row>
    <row r="66" spans="1:89" ht="15" customHeight="1">
      <c r="A66" s="84" t="str">
        <f>[2]CCT!D73</f>
        <v>Região de Juiz de Fora</v>
      </c>
      <c r="B66" s="76" t="str">
        <f>[2]CCT!C73</f>
        <v>Miraí</v>
      </c>
      <c r="C66" s="18"/>
      <c r="D66" s="77"/>
      <c r="E66" s="17">
        <f t="shared" si="0"/>
        <v>0</v>
      </c>
      <c r="F66" s="78"/>
      <c r="G66" s="17"/>
      <c r="H66" s="77">
        <f t="shared" si="1"/>
        <v>0</v>
      </c>
      <c r="I66" s="18"/>
      <c r="J66" s="77"/>
      <c r="K66" s="17">
        <f t="shared" si="2"/>
        <v>0</v>
      </c>
      <c r="L66" s="18"/>
      <c r="M66" s="77"/>
      <c r="N66" s="17">
        <f t="shared" si="3"/>
        <v>0</v>
      </c>
      <c r="O66" s="21">
        <f>[2]CCT!N73</f>
        <v>1</v>
      </c>
      <c r="P66" s="77">
        <f>[2]CCT!M73</f>
        <v>212.14</v>
      </c>
      <c r="Q66" s="80">
        <f t="shared" si="4"/>
        <v>212.14</v>
      </c>
      <c r="R66" s="66">
        <f t="shared" si="24"/>
        <v>1</v>
      </c>
      <c r="S66" s="67">
        <f t="shared" si="25"/>
        <v>212.14</v>
      </c>
      <c r="T66" s="19"/>
      <c r="U66" s="19"/>
      <c r="V66" s="19"/>
      <c r="W66" s="19"/>
      <c r="X66" s="19"/>
      <c r="Y66" s="19"/>
      <c r="Z66" s="19"/>
      <c r="AA66" s="68">
        <f t="shared" si="26"/>
        <v>6.9427636363636358</v>
      </c>
      <c r="AB66" s="67">
        <f t="shared" si="60"/>
        <v>219.08276363636361</v>
      </c>
      <c r="AC66" s="67"/>
      <c r="AD66" s="67">
        <f>(VLOOKUP('Resumo Geral limpeza imposto cd'!A66,VATOTAL,6,FALSE)*20-1)*R66</f>
        <v>279</v>
      </c>
      <c r="AE66" s="67">
        <f t="shared" si="62"/>
        <v>111.27160000000001</v>
      </c>
      <c r="AF66" s="67"/>
      <c r="AG66" s="67">
        <f t="shared" si="27"/>
        <v>3.12</v>
      </c>
      <c r="AH66" s="67">
        <f t="shared" si="63"/>
        <v>0</v>
      </c>
      <c r="AI66" s="67">
        <f t="shared" si="64"/>
        <v>0</v>
      </c>
      <c r="AJ66" s="67">
        <f t="shared" si="65"/>
        <v>0</v>
      </c>
      <c r="AK66" s="67">
        <v>0</v>
      </c>
      <c r="AL66" s="67">
        <f t="shared" si="28"/>
        <v>393.39160000000004</v>
      </c>
      <c r="AM66" s="67">
        <f>C66*'[2]Uniforme Limpeza'!$Z$10+F66*'[2]Uniforme Limpeza'!$Z$11+I66*'[2]Uniforme Limpeza'!$Z$12+L66*'[2]Uniforme Limpeza'!$Z$12+O66*'[2]Uniforme Limpeza'!$Z$12</f>
        <v>39.76</v>
      </c>
      <c r="AN66" s="67">
        <f>I66*'[2]Materiais de Consumo'!$F$33+L66*'[2]Materiais de Consumo'!$F$34+O66*'[2]Materiais de Consumo'!$F$35</f>
        <v>10.32</v>
      </c>
      <c r="AO66" s="67">
        <f>'[2]Equipamentos  TOTAL'!$H$19*'Resumo Geral limpeza imposto cd'!F66+'Resumo Geral limpeza imposto cd'!I66*'[2]Equipamentos  TOTAL'!$I$11+'[2]Equipamentos  TOTAL'!$I$12*'Resumo Geral limpeza imposto cd'!L66+'Resumo Geral limpeza imposto cd'!O66*'[2]Equipamentos  TOTAL'!$I$13</f>
        <v>1.47</v>
      </c>
      <c r="AP66" s="67">
        <f>(I66*'[2]PRODUTOS DE LIMPEZA'!$I$36+L66*'[2]PRODUTOS DE LIMPEZA'!$I$37+O66*'[2]PRODUTOS DE LIMPEZA'!$I$38)</f>
        <v>45.06</v>
      </c>
      <c r="AQ66" s="67">
        <f t="shared" si="29"/>
        <v>96.61</v>
      </c>
      <c r="AR66" s="19">
        <f t="shared" si="30"/>
        <v>43.816552727272722</v>
      </c>
      <c r="AS66" s="19">
        <f t="shared" si="8"/>
        <v>3.2862414545454541</v>
      </c>
      <c r="AT66" s="81">
        <f t="shared" si="9"/>
        <v>2.1908276363636361</v>
      </c>
      <c r="AU66" s="19">
        <f t="shared" si="10"/>
        <v>0.43816552727272723</v>
      </c>
      <c r="AV66" s="81">
        <f t="shared" si="11"/>
        <v>5.4770690909090902</v>
      </c>
      <c r="AW66" s="19">
        <f t="shared" si="12"/>
        <v>17.526621090909089</v>
      </c>
      <c r="AX66" s="81">
        <f t="shared" si="13"/>
        <v>6.5724829090909083</v>
      </c>
      <c r="AY66" s="19">
        <f t="shared" si="14"/>
        <v>1.3144965818181817</v>
      </c>
      <c r="AZ66" s="19">
        <f t="shared" si="15"/>
        <v>80.622457018181805</v>
      </c>
      <c r="BA66" s="67">
        <f t="shared" si="31"/>
        <v>18.249594210909088</v>
      </c>
      <c r="BB66" s="67">
        <f t="shared" si="32"/>
        <v>6.0905008290909084</v>
      </c>
      <c r="BC66" s="67">
        <f t="shared" si="33"/>
        <v>8.9604850327272718</v>
      </c>
      <c r="BD66" s="67">
        <f t="shared" si="34"/>
        <v>33.300580072727264</v>
      </c>
      <c r="BE66" s="67">
        <f t="shared" si="35"/>
        <v>0.28480759272727268</v>
      </c>
      <c r="BF66" s="67">
        <f t="shared" si="36"/>
        <v>0.10954138181818181</v>
      </c>
      <c r="BG66" s="67">
        <f t="shared" si="66"/>
        <v>0.39434897454545448</v>
      </c>
      <c r="BH66" s="67">
        <f t="shared" si="37"/>
        <v>1.6431207272727271</v>
      </c>
      <c r="BI66" s="67">
        <f t="shared" si="38"/>
        <v>0.13144965818181814</v>
      </c>
      <c r="BJ66" s="67">
        <f t="shared" si="39"/>
        <v>6.572482909090907E-2</v>
      </c>
      <c r="BK66" s="67">
        <f t="shared" si="40"/>
        <v>0.76678967272727261</v>
      </c>
      <c r="BL66" s="67">
        <f t="shared" si="41"/>
        <v>0.28480759272727268</v>
      </c>
      <c r="BM66" s="67">
        <f t="shared" si="42"/>
        <v>9.4205588363636341</v>
      </c>
      <c r="BN66" s="67">
        <f t="shared" si="43"/>
        <v>0.37244069818181813</v>
      </c>
      <c r="BO66" s="67">
        <f t="shared" si="44"/>
        <v>12.684892014545451</v>
      </c>
      <c r="BP66" s="67">
        <f t="shared" si="45"/>
        <v>18.249594210909088</v>
      </c>
      <c r="BQ66" s="67">
        <f t="shared" si="46"/>
        <v>3.0452504145454542</v>
      </c>
      <c r="BR66" s="67">
        <f t="shared" si="47"/>
        <v>1.8402952145454543</v>
      </c>
      <c r="BS66" s="67">
        <f t="shared" si="48"/>
        <v>0.72297311999999991</v>
      </c>
      <c r="BT66" s="67">
        <f t="shared" si="49"/>
        <v>0</v>
      </c>
      <c r="BU66" s="67">
        <f t="shared" si="50"/>
        <v>8.7852188218181801</v>
      </c>
      <c r="BV66" s="67">
        <f t="shared" si="51"/>
        <v>32.643331781818176</v>
      </c>
      <c r="BW66" s="67">
        <f t="shared" si="52"/>
        <v>159.6456098618182</v>
      </c>
      <c r="BX66" s="67">
        <f t="shared" si="17"/>
        <v>159.64560986181817</v>
      </c>
      <c r="BY66" s="67">
        <f t="shared" si="18"/>
        <v>868.72997349818183</v>
      </c>
      <c r="BZ66" s="67">
        <f t="shared" si="53"/>
        <v>115.19</v>
      </c>
      <c r="CA66" s="70">
        <f t="shared" si="67"/>
        <v>3</v>
      </c>
      <c r="CB66" s="82">
        <f t="shared" si="20"/>
        <v>12.25</v>
      </c>
      <c r="CC66" s="20">
        <f t="shared" si="21"/>
        <v>3.4188034188034218</v>
      </c>
      <c r="CD66" s="69">
        <f t="shared" si="54"/>
        <v>29.7001700341259</v>
      </c>
      <c r="CE66" s="20">
        <f t="shared" si="22"/>
        <v>8.6609686609686669</v>
      </c>
      <c r="CF66" s="73">
        <f t="shared" si="55"/>
        <v>75.240430753118929</v>
      </c>
      <c r="CG66" s="20">
        <f t="shared" si="23"/>
        <v>1.8803418803418819</v>
      </c>
      <c r="CH66" s="67">
        <f t="shared" si="56"/>
        <v>16.335093518769245</v>
      </c>
      <c r="CI66" s="67">
        <f t="shared" si="57"/>
        <v>81.400000000000006</v>
      </c>
      <c r="CJ66" s="67">
        <f t="shared" si="58"/>
        <v>317.86569430601406</v>
      </c>
      <c r="CK66" s="74">
        <f t="shared" si="59"/>
        <v>1186.595667804196</v>
      </c>
    </row>
    <row r="67" spans="1:89" ht="15" customHeight="1">
      <c r="A67" s="84" t="str">
        <f>[2]CCT!D74</f>
        <v>Sethac Norte de Minas</v>
      </c>
      <c r="B67" s="76" t="str">
        <f>[2]CCT!C74</f>
        <v>Monte Azul</v>
      </c>
      <c r="C67" s="18"/>
      <c r="D67" s="77"/>
      <c r="E67" s="17">
        <f t="shared" si="0"/>
        <v>0</v>
      </c>
      <c r="F67" s="78"/>
      <c r="G67" s="17"/>
      <c r="H67" s="77">
        <f t="shared" si="1"/>
        <v>0</v>
      </c>
      <c r="I67" s="18"/>
      <c r="J67" s="77"/>
      <c r="K67" s="17">
        <f t="shared" si="2"/>
        <v>0</v>
      </c>
      <c r="L67" s="18"/>
      <c r="M67" s="77"/>
      <c r="N67" s="17">
        <f t="shared" si="3"/>
        <v>0</v>
      </c>
      <c r="O67" s="21">
        <f>[2]CCT!N74</f>
        <v>1</v>
      </c>
      <c r="P67" s="77">
        <f>[2]CCT!M74</f>
        <v>212.14</v>
      </c>
      <c r="Q67" s="80">
        <f t="shared" si="4"/>
        <v>212.14</v>
      </c>
      <c r="R67" s="66">
        <f t="shared" si="24"/>
        <v>1</v>
      </c>
      <c r="S67" s="67">
        <f t="shared" si="25"/>
        <v>212.14</v>
      </c>
      <c r="T67" s="19"/>
      <c r="U67" s="19"/>
      <c r="V67" s="19"/>
      <c r="W67" s="19"/>
      <c r="X67" s="19"/>
      <c r="Y67" s="19"/>
      <c r="Z67" s="19"/>
      <c r="AA67" s="68">
        <f t="shared" si="26"/>
        <v>6.9427636363636358</v>
      </c>
      <c r="AB67" s="67">
        <f t="shared" si="60"/>
        <v>219.08276363636361</v>
      </c>
      <c r="AC67" s="67"/>
      <c r="AD67" s="67">
        <f>(VLOOKUP('Resumo Geral limpeza imposto cd'!A67,VATOTAL,6,FALSE)*20-1)*R67</f>
        <v>279</v>
      </c>
      <c r="AE67" s="67">
        <f t="shared" si="62"/>
        <v>111.27160000000001</v>
      </c>
      <c r="AF67" s="67"/>
      <c r="AG67" s="67">
        <f t="shared" si="27"/>
        <v>3.12</v>
      </c>
      <c r="AH67" s="67">
        <f t="shared" si="63"/>
        <v>28.19</v>
      </c>
      <c r="AI67" s="67">
        <f t="shared" si="64"/>
        <v>0</v>
      </c>
      <c r="AJ67" s="67">
        <f t="shared" si="65"/>
        <v>0</v>
      </c>
      <c r="AK67" s="67">
        <v>0</v>
      </c>
      <c r="AL67" s="67">
        <f t="shared" si="28"/>
        <v>421.58160000000004</v>
      </c>
      <c r="AM67" s="67">
        <f>C67*'[2]Uniforme Limpeza'!$Z$10+F67*'[2]Uniforme Limpeza'!$Z$11+I67*'[2]Uniforme Limpeza'!$Z$12+L67*'[2]Uniforme Limpeza'!$Z$12+O67*'[2]Uniforme Limpeza'!$Z$12</f>
        <v>39.76</v>
      </c>
      <c r="AN67" s="67">
        <f>I67*'[2]Materiais de Consumo'!$F$33+L67*'[2]Materiais de Consumo'!$F$34+O67*'[2]Materiais de Consumo'!$F$35</f>
        <v>10.32</v>
      </c>
      <c r="AO67" s="67">
        <f>'[2]Equipamentos  TOTAL'!$H$19*'Resumo Geral limpeza imposto cd'!F67+'Resumo Geral limpeza imposto cd'!I67*'[2]Equipamentos  TOTAL'!$I$11+'[2]Equipamentos  TOTAL'!$I$12*'Resumo Geral limpeza imposto cd'!L67+'Resumo Geral limpeza imposto cd'!O67*'[2]Equipamentos  TOTAL'!$I$13</f>
        <v>1.47</v>
      </c>
      <c r="AP67" s="67">
        <f>(I67*'[2]PRODUTOS DE LIMPEZA'!$I$36+L67*'[2]PRODUTOS DE LIMPEZA'!$I$37+O67*'[2]PRODUTOS DE LIMPEZA'!$I$38)</f>
        <v>45.06</v>
      </c>
      <c r="AQ67" s="67">
        <f t="shared" si="29"/>
        <v>96.61</v>
      </c>
      <c r="AR67" s="19">
        <f t="shared" si="30"/>
        <v>43.816552727272722</v>
      </c>
      <c r="AS67" s="19">
        <f t="shared" si="8"/>
        <v>3.2862414545454541</v>
      </c>
      <c r="AT67" s="81">
        <f t="shared" si="9"/>
        <v>2.1908276363636361</v>
      </c>
      <c r="AU67" s="19">
        <f t="shared" si="10"/>
        <v>0.43816552727272723</v>
      </c>
      <c r="AV67" s="81">
        <f t="shared" si="11"/>
        <v>5.4770690909090902</v>
      </c>
      <c r="AW67" s="19">
        <f t="shared" si="12"/>
        <v>17.526621090909089</v>
      </c>
      <c r="AX67" s="81">
        <f t="shared" si="13"/>
        <v>6.5724829090909083</v>
      </c>
      <c r="AY67" s="19">
        <f t="shared" si="14"/>
        <v>1.3144965818181817</v>
      </c>
      <c r="AZ67" s="19">
        <f t="shared" ref="AZ67:AZ110" si="68">SUM(AR67:AY67)</f>
        <v>80.622457018181805</v>
      </c>
      <c r="BA67" s="67">
        <f t="shared" si="31"/>
        <v>18.249594210909088</v>
      </c>
      <c r="BB67" s="67">
        <f t="shared" si="32"/>
        <v>6.0905008290909084</v>
      </c>
      <c r="BC67" s="67">
        <f t="shared" si="33"/>
        <v>8.9604850327272718</v>
      </c>
      <c r="BD67" s="67">
        <f t="shared" si="34"/>
        <v>33.300580072727264</v>
      </c>
      <c r="BE67" s="67">
        <f t="shared" si="35"/>
        <v>0.28480759272727268</v>
      </c>
      <c r="BF67" s="67">
        <f t="shared" si="36"/>
        <v>0.10954138181818181</v>
      </c>
      <c r="BG67" s="67">
        <f t="shared" si="66"/>
        <v>0.39434897454545448</v>
      </c>
      <c r="BH67" s="67">
        <f t="shared" si="37"/>
        <v>1.6431207272727271</v>
      </c>
      <c r="BI67" s="67">
        <f t="shared" si="38"/>
        <v>0.13144965818181814</v>
      </c>
      <c r="BJ67" s="67">
        <f t="shared" si="39"/>
        <v>6.572482909090907E-2</v>
      </c>
      <c r="BK67" s="67">
        <f t="shared" si="40"/>
        <v>0.76678967272727261</v>
      </c>
      <c r="BL67" s="67">
        <f t="shared" si="41"/>
        <v>0.28480759272727268</v>
      </c>
      <c r="BM67" s="67">
        <f t="shared" si="42"/>
        <v>9.4205588363636341</v>
      </c>
      <c r="BN67" s="67">
        <f t="shared" si="43"/>
        <v>0.37244069818181813</v>
      </c>
      <c r="BO67" s="67">
        <f t="shared" si="44"/>
        <v>12.684892014545451</v>
      </c>
      <c r="BP67" s="67">
        <f t="shared" si="45"/>
        <v>18.249594210909088</v>
      </c>
      <c r="BQ67" s="67">
        <f t="shared" si="46"/>
        <v>3.0452504145454542</v>
      </c>
      <c r="BR67" s="67">
        <f t="shared" si="47"/>
        <v>1.8402952145454543</v>
      </c>
      <c r="BS67" s="67">
        <f t="shared" si="48"/>
        <v>0.72297311999999991</v>
      </c>
      <c r="BT67" s="67">
        <f t="shared" si="49"/>
        <v>0</v>
      </c>
      <c r="BU67" s="67">
        <f t="shared" si="50"/>
        <v>8.7852188218181801</v>
      </c>
      <c r="BV67" s="67">
        <f t="shared" si="51"/>
        <v>32.643331781818176</v>
      </c>
      <c r="BW67" s="67">
        <f t="shared" si="52"/>
        <v>159.6456098618182</v>
      </c>
      <c r="BX67" s="67">
        <f t="shared" si="17"/>
        <v>159.64560986181817</v>
      </c>
      <c r="BY67" s="67">
        <f t="shared" si="18"/>
        <v>896.91997349818189</v>
      </c>
      <c r="BZ67" s="67">
        <f t="shared" si="53"/>
        <v>115.19</v>
      </c>
      <c r="CA67" s="70">
        <f t="shared" si="67"/>
        <v>3</v>
      </c>
      <c r="CB67" s="82">
        <f t="shared" si="20"/>
        <v>12.25</v>
      </c>
      <c r="CC67" s="20">
        <f t="shared" si="21"/>
        <v>3.4188034188034218</v>
      </c>
      <c r="CD67" s="69">
        <f t="shared" si="54"/>
        <v>30.663930717886586</v>
      </c>
      <c r="CE67" s="20">
        <f t="shared" si="22"/>
        <v>8.6609686609686669</v>
      </c>
      <c r="CF67" s="73">
        <f t="shared" si="55"/>
        <v>77.681957818646012</v>
      </c>
      <c r="CG67" s="20">
        <f t="shared" si="23"/>
        <v>1.8803418803418819</v>
      </c>
      <c r="CH67" s="67">
        <f t="shared" si="56"/>
        <v>16.865161894837623</v>
      </c>
      <c r="CI67" s="67">
        <f t="shared" si="57"/>
        <v>81.400000000000006</v>
      </c>
      <c r="CJ67" s="67">
        <f t="shared" si="58"/>
        <v>321.80105043137019</v>
      </c>
      <c r="CK67" s="74">
        <f t="shared" si="59"/>
        <v>1218.7210239295521</v>
      </c>
    </row>
    <row r="68" spans="1:89" ht="15" customHeight="1">
      <c r="A68" s="84" t="str">
        <f>[2]CCT!D75</f>
        <v>Montes Claros</v>
      </c>
      <c r="B68" s="76" t="str">
        <f>[2]CCT!C75</f>
        <v>Montes Claros</v>
      </c>
      <c r="C68" s="18"/>
      <c r="D68" s="77"/>
      <c r="E68" s="17">
        <f t="shared" ref="E68:E110" si="69">C68*D68</f>
        <v>0</v>
      </c>
      <c r="F68" s="78"/>
      <c r="G68" s="17"/>
      <c r="H68" s="77">
        <f t="shared" ref="H68:H110" si="70">F68*G68</f>
        <v>0</v>
      </c>
      <c r="I68" s="21">
        <f>[2]CCT!J75</f>
        <v>5</v>
      </c>
      <c r="J68" s="77">
        <f>[2]CCT!I75</f>
        <v>876.66</v>
      </c>
      <c r="K68" s="17">
        <f t="shared" ref="K68:K110" si="71">I68*J68</f>
        <v>4383.3</v>
      </c>
      <c r="L68" s="18"/>
      <c r="M68" s="77"/>
      <c r="N68" s="17">
        <f t="shared" ref="N68:N110" si="72">L68*M68</f>
        <v>0</v>
      </c>
      <c r="O68" s="18"/>
      <c r="P68" s="77"/>
      <c r="Q68" s="80">
        <f t="shared" ref="Q68:Q110" si="73">O68*P68</f>
        <v>0</v>
      </c>
      <c r="R68" s="66">
        <f t="shared" si="24"/>
        <v>5</v>
      </c>
      <c r="S68" s="67">
        <f t="shared" si="25"/>
        <v>4383.3</v>
      </c>
      <c r="T68" s="19"/>
      <c r="U68" s="19"/>
      <c r="V68" s="19"/>
      <c r="W68" s="19"/>
      <c r="X68" s="19"/>
      <c r="Y68" s="19"/>
      <c r="Z68" s="19"/>
      <c r="AA68" s="68">
        <f t="shared" si="26"/>
        <v>143.45345454545455</v>
      </c>
      <c r="AB68" s="67">
        <f t="shared" si="60"/>
        <v>4526.7534545454546</v>
      </c>
      <c r="AC68" s="67"/>
      <c r="AD68" s="67">
        <f>(VLOOKUP('Resumo Geral limpeza imposto cd'!A68,VATOTAL,6,FALSE)*20-1)*R68</f>
        <v>1395</v>
      </c>
      <c r="AE68" s="67">
        <f t="shared" ref="AE68:AE99" si="74">(VLOOKUP(B68,valetransporte1,4,FALSE)*(2*20*R68))-(IF(S68*6%&lt;=(VLOOKUP(B68,valetransporte1,4,FALSE)*(2*20*R68)),S68*6%,VLOOKUP(B68,valetransporte1,4,FALSE)*(2*20*R68)))</f>
        <v>357.00200000000001</v>
      </c>
      <c r="AF68" s="67"/>
      <c r="AG68" s="67">
        <f t="shared" si="27"/>
        <v>15.600000000000001</v>
      </c>
      <c r="AH68" s="67">
        <f t="shared" ref="AH68:AH99" si="75">VLOOKUP(A68,VATOTAL,2,FALSE)*R68</f>
        <v>140.95000000000002</v>
      </c>
      <c r="AI68" s="67">
        <f t="shared" ref="AI68:AI99" si="76">VLOOKUP(A68,VATOTAL,3,FALSE)*R68</f>
        <v>0</v>
      </c>
      <c r="AJ68" s="67">
        <f t="shared" ref="AJ68:AJ99" si="77">VLOOKUP(A68,VATOTAL,4,FALSE)*R68</f>
        <v>0</v>
      </c>
      <c r="AK68" s="67">
        <v>0</v>
      </c>
      <c r="AL68" s="67">
        <f t="shared" ref="AL68:AL110" si="78">SUM(AC68:AK68)</f>
        <v>1908.5519999999999</v>
      </c>
      <c r="AM68" s="67">
        <f>C68*'[2]Uniforme Limpeza'!$Z$10+F68*'[2]Uniforme Limpeza'!$Z$11+I68*'[2]Uniforme Limpeza'!$Z$12+L68*'[2]Uniforme Limpeza'!$Z$12+O68*'[2]Uniforme Limpeza'!$Z$12</f>
        <v>198.79999999999998</v>
      </c>
      <c r="AN68" s="67">
        <f>I68*'[2]Materiais de Consumo'!$F$33+L68*'[2]Materiais de Consumo'!$F$34+O68*'[2]Materiais de Consumo'!$F$35</f>
        <v>206.45</v>
      </c>
      <c r="AO68" s="67">
        <f>'[2]Equipamentos  TOTAL'!$H$19*'Resumo Geral limpeza imposto cd'!F68+'Resumo Geral limpeza imposto cd'!I68*'[2]Equipamentos  TOTAL'!$I$11+'[2]Equipamentos  TOTAL'!$I$12*'Resumo Geral limpeza imposto cd'!L68+'Resumo Geral limpeza imposto cd'!O68*'[2]Equipamentos  TOTAL'!$I$13</f>
        <v>29.35</v>
      </c>
      <c r="AP68" s="67">
        <f>(I68*'[2]PRODUTOS DE LIMPEZA'!$I$36+L68*'[2]PRODUTOS DE LIMPEZA'!$I$37+O68*'[2]PRODUTOS DE LIMPEZA'!$I$38)</f>
        <v>901.25</v>
      </c>
      <c r="AQ68" s="67">
        <f t="shared" si="29"/>
        <v>1335.85</v>
      </c>
      <c r="AR68" s="19">
        <f t="shared" si="30"/>
        <v>905.35069090909099</v>
      </c>
      <c r="AS68" s="19">
        <f t="shared" ref="AS68:AS110" si="79">AB68*$AS$2</f>
        <v>67.901301818181821</v>
      </c>
      <c r="AT68" s="81">
        <f t="shared" ref="AT68:AT110" si="80">AB68*$AT$2</f>
        <v>45.267534545454545</v>
      </c>
      <c r="AU68" s="19">
        <f t="shared" ref="AU68:AU110" si="81">AB68*$AU$2</f>
        <v>9.0535069090909097</v>
      </c>
      <c r="AV68" s="81">
        <f t="shared" ref="AV68:AV110" si="82">AB68*$AV$2</f>
        <v>113.16883636363637</v>
      </c>
      <c r="AW68" s="19">
        <f t="shared" ref="AW68:AW110" si="83">AB68*$AW$2</f>
        <v>362.14027636363636</v>
      </c>
      <c r="AX68" s="81">
        <f t="shared" ref="AX68:AX110" si="84">AB68*$AX$2</f>
        <v>135.80260363636364</v>
      </c>
      <c r="AY68" s="19">
        <f t="shared" ref="AY68:AY110" si="85">AB68*$AY$2</f>
        <v>27.160520727272729</v>
      </c>
      <c r="AZ68" s="19">
        <f t="shared" si="68"/>
        <v>1665.8452712727271</v>
      </c>
      <c r="BA68" s="67">
        <f t="shared" si="31"/>
        <v>377.07856276363634</v>
      </c>
      <c r="BB68" s="67">
        <f t="shared" si="32"/>
        <v>125.84374603636363</v>
      </c>
      <c r="BC68" s="67">
        <f t="shared" si="33"/>
        <v>185.1442162909091</v>
      </c>
      <c r="BD68" s="67">
        <f t="shared" si="34"/>
        <v>688.06652509090907</v>
      </c>
      <c r="BE68" s="67">
        <f t="shared" si="35"/>
        <v>5.8847794909090911</v>
      </c>
      <c r="BF68" s="67">
        <f t="shared" si="36"/>
        <v>2.2633767272727274</v>
      </c>
      <c r="BG68" s="67">
        <f t="shared" ref="BG68:BG99" si="86">SUM(BE68:BF68)</f>
        <v>8.1481562181818177</v>
      </c>
      <c r="BH68" s="67">
        <f t="shared" si="37"/>
        <v>33.950650909090911</v>
      </c>
      <c r="BI68" s="67">
        <f t="shared" si="38"/>
        <v>2.7160520727272726</v>
      </c>
      <c r="BJ68" s="67">
        <f t="shared" si="39"/>
        <v>1.3580260363636363</v>
      </c>
      <c r="BK68" s="67">
        <f t="shared" si="40"/>
        <v>15.843637090909091</v>
      </c>
      <c r="BL68" s="67">
        <f t="shared" si="41"/>
        <v>5.8847794909090911</v>
      </c>
      <c r="BM68" s="67">
        <f t="shared" si="42"/>
        <v>194.65039854545452</v>
      </c>
      <c r="BN68" s="67">
        <f t="shared" si="43"/>
        <v>7.6954808727272725</v>
      </c>
      <c r="BO68" s="67">
        <f t="shared" si="44"/>
        <v>262.09902501818181</v>
      </c>
      <c r="BP68" s="67">
        <f t="shared" si="45"/>
        <v>377.07856276363634</v>
      </c>
      <c r="BQ68" s="67">
        <f t="shared" si="46"/>
        <v>62.921873018181813</v>
      </c>
      <c r="BR68" s="67">
        <f t="shared" si="47"/>
        <v>38.024729018181816</v>
      </c>
      <c r="BS68" s="67">
        <f t="shared" si="48"/>
        <v>14.938286400000001</v>
      </c>
      <c r="BT68" s="67">
        <f t="shared" si="49"/>
        <v>0</v>
      </c>
      <c r="BU68" s="67">
        <f t="shared" si="50"/>
        <v>181.52281352727272</v>
      </c>
      <c r="BV68" s="67">
        <f t="shared" si="51"/>
        <v>674.48626472727267</v>
      </c>
      <c r="BW68" s="67">
        <f t="shared" si="52"/>
        <v>3298.6452423272735</v>
      </c>
      <c r="BX68" s="67">
        <f t="shared" ref="BX68:BX111" si="87">SUM(BV68,BO68,BG68,BD68,AZ68)</f>
        <v>3298.6452423272726</v>
      </c>
      <c r="BY68" s="67">
        <f t="shared" ref="BY68:BY111" si="88">SUM(BX68,AQ68,AL68,AB68)</f>
        <v>11069.800696872728</v>
      </c>
      <c r="BZ68" s="67">
        <f t="shared" si="53"/>
        <v>575.95000000000005</v>
      </c>
      <c r="CA68" s="70">
        <f t="shared" ref="CA68:CA99" si="89">VLOOKUP(B68,ISS_LIMPEZA,2,FALSE)*100</f>
        <v>3</v>
      </c>
      <c r="CB68" s="82">
        <f t="shared" ref="CB68:CB110" si="90">CA68+7.6+1.65</f>
        <v>12.25</v>
      </c>
      <c r="CC68" s="20">
        <f t="shared" ref="CC68:CC110" si="91">((100/((100-CB68)%)-100)*CA68)/CB68</f>
        <v>3.4188034188034218</v>
      </c>
      <c r="CD68" s="69">
        <f t="shared" si="54"/>
        <v>378.45472467940982</v>
      </c>
      <c r="CE68" s="20">
        <f t="shared" ref="CE68:CE110" si="92">((100/((100-CB68)%)-100)*$CF$2)/CB68</f>
        <v>8.6609686609686669</v>
      </c>
      <c r="CF68" s="73">
        <f t="shared" si="55"/>
        <v>958.75196918783809</v>
      </c>
      <c r="CG68" s="20">
        <f t="shared" ref="CG68:CG110" si="93">((100/((100-CB68)%)-100)*$CH$2)/CB68</f>
        <v>1.8803418803418819</v>
      </c>
      <c r="CH68" s="67">
        <f t="shared" si="56"/>
        <v>208.15009857367539</v>
      </c>
      <c r="CI68" s="67">
        <f t="shared" si="57"/>
        <v>407</v>
      </c>
      <c r="CJ68" s="67">
        <f t="shared" si="58"/>
        <v>2528.3067924409233</v>
      </c>
      <c r="CK68" s="74">
        <f t="shared" si="59"/>
        <v>13598.10748931365</v>
      </c>
    </row>
    <row r="69" spans="1:89" ht="15" customHeight="1">
      <c r="A69" s="84" t="str">
        <f>[2]CCT!D76</f>
        <v>Cataguases</v>
      </c>
      <c r="B69" s="76" t="str">
        <f>[2]CCT!C76</f>
        <v>Muriaé</v>
      </c>
      <c r="C69" s="18"/>
      <c r="D69" s="77"/>
      <c r="E69" s="17">
        <f t="shared" si="69"/>
        <v>0</v>
      </c>
      <c r="F69" s="78"/>
      <c r="G69" s="17"/>
      <c r="H69" s="77">
        <f t="shared" si="70"/>
        <v>0</v>
      </c>
      <c r="I69" s="18"/>
      <c r="J69" s="77"/>
      <c r="K69" s="17">
        <f t="shared" si="71"/>
        <v>0</v>
      </c>
      <c r="L69" s="21">
        <f>[2]CCT!L76</f>
        <v>1</v>
      </c>
      <c r="M69" s="77">
        <f>[2]CCT!K76</f>
        <v>424.29</v>
      </c>
      <c r="N69" s="17">
        <f t="shared" si="72"/>
        <v>424.29</v>
      </c>
      <c r="O69" s="18"/>
      <c r="P69" s="77"/>
      <c r="Q69" s="80">
        <f t="shared" si="73"/>
        <v>0</v>
      </c>
      <c r="R69" s="66">
        <f t="shared" ref="R69:R111" si="94">O69+L69+I69+F69+C69</f>
        <v>1</v>
      </c>
      <c r="S69" s="67">
        <f t="shared" ref="S69:S111" si="95">Q69+N69+K69+H69+E69</f>
        <v>424.29</v>
      </c>
      <c r="T69" s="19"/>
      <c r="U69" s="19"/>
      <c r="V69" s="19"/>
      <c r="W69" s="19"/>
      <c r="X69" s="19"/>
      <c r="Y69" s="19"/>
      <c r="Z69" s="19"/>
      <c r="AA69" s="68">
        <f t="shared" ref="AA69:AA111" si="96">(J69/220*2)*I69*$AA$2*30+(M69/110*1)*L69*$AA$2*30+(P69/55*0.5)*O69*$AA$2*30</f>
        <v>13.885854545454546</v>
      </c>
      <c r="AB69" s="67">
        <f t="shared" ref="AB69:AB109" si="97">SUM(S69:AA69)</f>
        <v>438.17585454545457</v>
      </c>
      <c r="AC69" s="67"/>
      <c r="AD69" s="67">
        <f>(VLOOKUP('Resumo Geral limpeza imposto cd'!A69,VATOTAL,6,FALSE)*20-1)*R69</f>
        <v>279</v>
      </c>
      <c r="AE69" s="67">
        <f t="shared" si="74"/>
        <v>98.542599999999993</v>
      </c>
      <c r="AF69" s="67"/>
      <c r="AG69" s="67">
        <f t="shared" ref="AG69:AG111" si="98">$AG$2*R69</f>
        <v>3.12</v>
      </c>
      <c r="AH69" s="67">
        <f t="shared" si="75"/>
        <v>32.049999999999997</v>
      </c>
      <c r="AI69" s="67">
        <f t="shared" si="76"/>
        <v>0</v>
      </c>
      <c r="AJ69" s="67">
        <f t="shared" si="77"/>
        <v>0</v>
      </c>
      <c r="AK69" s="67">
        <v>0</v>
      </c>
      <c r="AL69" s="67">
        <f t="shared" si="78"/>
        <v>412.71260000000001</v>
      </c>
      <c r="AM69" s="67">
        <f>C69*'[2]Uniforme Limpeza'!$Z$10+F69*'[2]Uniforme Limpeza'!$Z$11+I69*'[2]Uniforme Limpeza'!$Z$12+L69*'[2]Uniforme Limpeza'!$Z$12+O69*'[2]Uniforme Limpeza'!$Z$12</f>
        <v>39.76</v>
      </c>
      <c r="AN69" s="67">
        <f>I69*'[2]Materiais de Consumo'!$F$33+L69*'[2]Materiais de Consumo'!$F$34+O69*'[2]Materiais de Consumo'!$F$35</f>
        <v>20.65</v>
      </c>
      <c r="AO69" s="67">
        <f>'[2]Equipamentos  TOTAL'!$H$19*'Resumo Geral limpeza imposto cd'!F69+'Resumo Geral limpeza imposto cd'!I69*'[2]Equipamentos  TOTAL'!$I$11+'[2]Equipamentos  TOTAL'!$I$12*'Resumo Geral limpeza imposto cd'!L69+'Resumo Geral limpeza imposto cd'!O69*'[2]Equipamentos  TOTAL'!$I$13</f>
        <v>2.94</v>
      </c>
      <c r="AP69" s="67">
        <f>(I69*'[2]PRODUTOS DE LIMPEZA'!$I$36+L69*'[2]PRODUTOS DE LIMPEZA'!$I$37+O69*'[2]PRODUTOS DE LIMPEZA'!$I$38)</f>
        <v>90.13</v>
      </c>
      <c r="AQ69" s="67">
        <f t="shared" ref="AQ69:AQ110" si="99">SUM(AM69:AP69)</f>
        <v>153.47999999999999</v>
      </c>
      <c r="AR69" s="19">
        <f t="shared" ref="AR69:AR110" si="100">AB69*$AR$2</f>
        <v>87.635170909090917</v>
      </c>
      <c r="AS69" s="19">
        <f t="shared" si="79"/>
        <v>6.5726378181818186</v>
      </c>
      <c r="AT69" s="81">
        <f t="shared" si="80"/>
        <v>4.381758545454546</v>
      </c>
      <c r="AU69" s="19">
        <f t="shared" si="81"/>
        <v>0.8763517090909092</v>
      </c>
      <c r="AV69" s="81">
        <f t="shared" si="82"/>
        <v>10.954396363636365</v>
      </c>
      <c r="AW69" s="19">
        <f t="shared" si="83"/>
        <v>35.054068363636368</v>
      </c>
      <c r="AX69" s="81">
        <f t="shared" si="84"/>
        <v>13.145275636363637</v>
      </c>
      <c r="AY69" s="19">
        <f t="shared" si="85"/>
        <v>2.6290551272727276</v>
      </c>
      <c r="AZ69" s="19">
        <f t="shared" si="68"/>
        <v>161.24871447272727</v>
      </c>
      <c r="BA69" s="67">
        <f t="shared" ref="BA69:BA110" si="101">$BA$2*AB69</f>
        <v>36.500048683636365</v>
      </c>
      <c r="BB69" s="67">
        <f t="shared" ref="BB69:BB110" si="102">$BB$2*AB69</f>
        <v>12.181288756363637</v>
      </c>
      <c r="BC69" s="67">
        <f t="shared" ref="BC69:BC110" si="103">$BC$2*AB69</f>
        <v>17.921392450909092</v>
      </c>
      <c r="BD69" s="67">
        <f t="shared" ref="BD69:BD110" si="104">SUM(BA69:BC69)</f>
        <v>66.602729890909089</v>
      </c>
      <c r="BE69" s="67">
        <f t="shared" ref="BE69:BE110" si="105">$BE$2*AB69</f>
        <v>0.56962861090909089</v>
      </c>
      <c r="BF69" s="67">
        <f t="shared" ref="BF69:BF110" si="106">$BF$2*AB69</f>
        <v>0.2190879272727273</v>
      </c>
      <c r="BG69" s="67">
        <f t="shared" si="86"/>
        <v>0.78871653818181819</v>
      </c>
      <c r="BH69" s="67">
        <f t="shared" ref="BH69:BH110" si="107">$BH$2*AB69</f>
        <v>3.2863189090909093</v>
      </c>
      <c r="BI69" s="67">
        <f t="shared" ref="BI69:BI110" si="108">$BI$2*AB69</f>
        <v>0.26290551272727269</v>
      </c>
      <c r="BJ69" s="67">
        <f t="shared" ref="BJ69:BJ110" si="109">$BJ$2*AB69</f>
        <v>0.13145275636363635</v>
      </c>
      <c r="BK69" s="67">
        <f t="shared" ref="BK69:BK110" si="110">$BK$2*AB69</f>
        <v>1.5336154909090911</v>
      </c>
      <c r="BL69" s="67">
        <f t="shared" ref="BL69:BL110" si="111">$BL$2*AB69</f>
        <v>0.56962861090909089</v>
      </c>
      <c r="BM69" s="67">
        <f t="shared" ref="BM69:BM110" si="112">$BM$2*AB69</f>
        <v>18.841561745454545</v>
      </c>
      <c r="BN69" s="67">
        <f t="shared" ref="BN69:BN110" si="113">$BN$2*AB69</f>
        <v>0.74489895272727269</v>
      </c>
      <c r="BO69" s="67">
        <f t="shared" ref="BO69:BO110" si="114">SUM(BH69:BN69)</f>
        <v>25.370381978181818</v>
      </c>
      <c r="BP69" s="67">
        <f t="shared" ref="BP69:BP110" si="115">$BP$2*AB69</f>
        <v>36.500048683636365</v>
      </c>
      <c r="BQ69" s="67">
        <f t="shared" ref="BQ69:BQ110" si="116">$BQ$2*AB69</f>
        <v>6.0906443781818185</v>
      </c>
      <c r="BR69" s="67">
        <f t="shared" ref="BR69:BR110" si="117">$BR$2*AB69</f>
        <v>3.6806771781818179</v>
      </c>
      <c r="BS69" s="67">
        <f t="shared" ref="BS69:BS110" si="118">$BS$2*AB69</f>
        <v>1.4459803200000001</v>
      </c>
      <c r="BT69" s="67">
        <f t="shared" ref="BT69:BT110" si="119">$BT$2*AB69</f>
        <v>0</v>
      </c>
      <c r="BU69" s="67">
        <f t="shared" ref="BU69:BU110" si="120">$BU$2*AB69</f>
        <v>17.570851767272728</v>
      </c>
      <c r="BV69" s="67">
        <f t="shared" ref="BV69:BV110" si="121">SUM(BP69:BU69)</f>
        <v>65.288202327272728</v>
      </c>
      <c r="BW69" s="67">
        <f t="shared" ref="BW69:BW108" si="122">$BW$2*AB69</f>
        <v>319.29874520727282</v>
      </c>
      <c r="BX69" s="67">
        <f t="shared" si="87"/>
        <v>319.29874520727276</v>
      </c>
      <c r="BY69" s="67">
        <f t="shared" si="88"/>
        <v>1323.6671997527274</v>
      </c>
      <c r="BZ69" s="67">
        <f t="shared" ref="BZ69:BZ111" si="123">$BZ$2*R69</f>
        <v>115.19</v>
      </c>
      <c r="CA69" s="70">
        <f t="shared" si="89"/>
        <v>3</v>
      </c>
      <c r="CB69" s="82">
        <f t="shared" si="90"/>
        <v>12.25</v>
      </c>
      <c r="CC69" s="20">
        <f t="shared" si="91"/>
        <v>3.4188034188034218</v>
      </c>
      <c r="CD69" s="69">
        <f t="shared" ref="CD69:CD111" si="124">((BY69)*CC69)%</f>
        <v>45.253579478725761</v>
      </c>
      <c r="CE69" s="20">
        <f t="shared" si="92"/>
        <v>8.6609686609686669</v>
      </c>
      <c r="CF69" s="73">
        <f t="shared" ref="CF69:CF111" si="125">((BY69)*CE69)%</f>
        <v>114.64240134610523</v>
      </c>
      <c r="CG69" s="20">
        <f t="shared" si="93"/>
        <v>1.8803418803418819</v>
      </c>
      <c r="CH69" s="67">
        <f t="shared" ref="CH69:CH111" si="126">((BY69)*CG69)%</f>
        <v>24.889468713299166</v>
      </c>
      <c r="CI69" s="67">
        <f t="shared" ref="CI69:CI111" si="127">$CI$2*R69</f>
        <v>81.400000000000006</v>
      </c>
      <c r="CJ69" s="67">
        <f t="shared" ref="CJ69:CJ110" si="128">BZ69+CD69+CF69+CH69+CI69</f>
        <v>381.37544953813017</v>
      </c>
      <c r="CK69" s="74">
        <f t="shared" ref="CK69:CK109" si="129">CJ69+BY69</f>
        <v>1705.0426492908575</v>
      </c>
    </row>
    <row r="70" spans="1:89" ht="15" customHeight="1">
      <c r="A70" s="84" t="str">
        <f>[2]CCT!D77</f>
        <v>Sind - Asseio</v>
      </c>
      <c r="B70" s="76" t="str">
        <f>[2]CCT!C77</f>
        <v>Nova Lima</v>
      </c>
      <c r="C70" s="18"/>
      <c r="D70" s="77"/>
      <c r="E70" s="17">
        <f t="shared" si="69"/>
        <v>0</v>
      </c>
      <c r="F70" s="78"/>
      <c r="G70" s="17"/>
      <c r="H70" s="77">
        <f t="shared" si="70"/>
        <v>0</v>
      </c>
      <c r="I70" s="21">
        <f>[2]CCT!J77</f>
        <v>2</v>
      </c>
      <c r="J70" s="77">
        <f>[2]CCT!I77</f>
        <v>876.66</v>
      </c>
      <c r="K70" s="17">
        <f t="shared" si="71"/>
        <v>1753.32</v>
      </c>
      <c r="L70" s="18"/>
      <c r="M70" s="77"/>
      <c r="N70" s="17">
        <f t="shared" si="72"/>
        <v>0</v>
      </c>
      <c r="O70" s="18"/>
      <c r="P70" s="77"/>
      <c r="Q70" s="80">
        <f t="shared" si="73"/>
        <v>0</v>
      </c>
      <c r="R70" s="66">
        <f t="shared" si="94"/>
        <v>2</v>
      </c>
      <c r="S70" s="67">
        <f t="shared" si="95"/>
        <v>1753.32</v>
      </c>
      <c r="T70" s="19"/>
      <c r="U70" s="19"/>
      <c r="V70" s="19"/>
      <c r="W70" s="19"/>
      <c r="X70" s="19"/>
      <c r="Y70" s="19"/>
      <c r="Z70" s="19"/>
      <c r="AA70" s="68">
        <f t="shared" si="96"/>
        <v>57.381381818181815</v>
      </c>
      <c r="AB70" s="67">
        <f t="shared" si="97"/>
        <v>1810.7013818181817</v>
      </c>
      <c r="AC70" s="67"/>
      <c r="AD70" s="67">
        <f>(VLOOKUP('Resumo Geral limpeza imposto cd'!A70,VATOTAL,6,FALSE)*20-1)*R70</f>
        <v>558</v>
      </c>
      <c r="AE70" s="67">
        <f t="shared" si="74"/>
        <v>142.80080000000001</v>
      </c>
      <c r="AF70" s="67"/>
      <c r="AG70" s="67">
        <f t="shared" si="98"/>
        <v>6.24</v>
      </c>
      <c r="AH70" s="67">
        <f t="shared" si="75"/>
        <v>0</v>
      </c>
      <c r="AI70" s="67">
        <f t="shared" si="76"/>
        <v>16.86</v>
      </c>
      <c r="AJ70" s="67">
        <f t="shared" si="77"/>
        <v>82.06</v>
      </c>
      <c r="AK70" s="67">
        <v>0</v>
      </c>
      <c r="AL70" s="67">
        <f t="shared" si="78"/>
        <v>805.96080000000006</v>
      </c>
      <c r="AM70" s="67">
        <f>C70*'[2]Uniforme Limpeza'!$Z$10+F70*'[2]Uniforme Limpeza'!$Z$11+I70*'[2]Uniforme Limpeza'!$Z$12+L70*'[2]Uniforme Limpeza'!$Z$12+O70*'[2]Uniforme Limpeza'!$Z$12</f>
        <v>79.52</v>
      </c>
      <c r="AN70" s="67">
        <f>I70*'[2]Materiais de Consumo'!$F$33+L70*'[2]Materiais de Consumo'!$F$34+O70*'[2]Materiais de Consumo'!$F$35</f>
        <v>82.58</v>
      </c>
      <c r="AO70" s="67">
        <f>'[2]Equipamentos  TOTAL'!$H$19*'Resumo Geral limpeza imposto cd'!F70+'Resumo Geral limpeza imposto cd'!I70*'[2]Equipamentos  TOTAL'!$I$11+'[2]Equipamentos  TOTAL'!$I$12*'Resumo Geral limpeza imposto cd'!L70+'Resumo Geral limpeza imposto cd'!O70*'[2]Equipamentos  TOTAL'!$I$13</f>
        <v>11.74</v>
      </c>
      <c r="AP70" s="67">
        <f>(I70*'[2]PRODUTOS DE LIMPEZA'!$I$36+L70*'[2]PRODUTOS DE LIMPEZA'!$I$37+O70*'[2]PRODUTOS DE LIMPEZA'!$I$38)</f>
        <v>360.5</v>
      </c>
      <c r="AQ70" s="67">
        <f t="shared" si="99"/>
        <v>534.34</v>
      </c>
      <c r="AR70" s="19">
        <f t="shared" si="100"/>
        <v>362.14027636363636</v>
      </c>
      <c r="AS70" s="19">
        <f t="shared" si="79"/>
        <v>27.160520727272726</v>
      </c>
      <c r="AT70" s="81">
        <f t="shared" si="80"/>
        <v>18.107013818181819</v>
      </c>
      <c r="AU70" s="19">
        <f t="shared" si="81"/>
        <v>3.6214027636363637</v>
      </c>
      <c r="AV70" s="81">
        <f t="shared" si="82"/>
        <v>45.267534545454545</v>
      </c>
      <c r="AW70" s="19">
        <f t="shared" si="83"/>
        <v>144.85611054545456</v>
      </c>
      <c r="AX70" s="81">
        <f t="shared" si="84"/>
        <v>54.321041454545451</v>
      </c>
      <c r="AY70" s="19">
        <f t="shared" si="85"/>
        <v>10.86420829090909</v>
      </c>
      <c r="AZ70" s="19">
        <f t="shared" si="68"/>
        <v>666.33810850909106</v>
      </c>
      <c r="BA70" s="67">
        <f t="shared" si="101"/>
        <v>150.83142510545454</v>
      </c>
      <c r="BB70" s="67">
        <f t="shared" si="102"/>
        <v>50.33749841454545</v>
      </c>
      <c r="BC70" s="67">
        <f t="shared" si="103"/>
        <v>74.057686516363631</v>
      </c>
      <c r="BD70" s="67">
        <f t="shared" si="104"/>
        <v>275.22661003636364</v>
      </c>
      <c r="BE70" s="67">
        <f t="shared" si="105"/>
        <v>2.353911796363636</v>
      </c>
      <c r="BF70" s="67">
        <f t="shared" si="106"/>
        <v>0.90535069090909093</v>
      </c>
      <c r="BG70" s="67">
        <f t="shared" si="86"/>
        <v>3.2592624872727267</v>
      </c>
      <c r="BH70" s="67">
        <f t="shared" si="107"/>
        <v>13.580260363636363</v>
      </c>
      <c r="BI70" s="67">
        <f t="shared" si="108"/>
        <v>1.086420829090909</v>
      </c>
      <c r="BJ70" s="67">
        <f t="shared" si="109"/>
        <v>0.54321041454545449</v>
      </c>
      <c r="BK70" s="67">
        <f t="shared" si="110"/>
        <v>6.3374548363636363</v>
      </c>
      <c r="BL70" s="67">
        <f t="shared" si="111"/>
        <v>2.353911796363636</v>
      </c>
      <c r="BM70" s="67">
        <f t="shared" si="112"/>
        <v>77.860159418181809</v>
      </c>
      <c r="BN70" s="67">
        <f t="shared" si="113"/>
        <v>3.0781923490909087</v>
      </c>
      <c r="BO70" s="67">
        <f t="shared" si="114"/>
        <v>104.83961000727273</v>
      </c>
      <c r="BP70" s="67">
        <f t="shared" si="115"/>
        <v>150.83142510545454</v>
      </c>
      <c r="BQ70" s="67">
        <f t="shared" si="116"/>
        <v>25.168749207272725</v>
      </c>
      <c r="BR70" s="67">
        <f t="shared" si="117"/>
        <v>15.209891607272725</v>
      </c>
      <c r="BS70" s="67">
        <f t="shared" si="118"/>
        <v>5.9753145600000002</v>
      </c>
      <c r="BT70" s="67">
        <f t="shared" si="119"/>
        <v>0</v>
      </c>
      <c r="BU70" s="67">
        <f t="shared" si="120"/>
        <v>72.609125410909087</v>
      </c>
      <c r="BV70" s="67">
        <f t="shared" si="121"/>
        <v>269.79450589090908</v>
      </c>
      <c r="BW70" s="67">
        <f t="shared" si="122"/>
        <v>1319.4580969309093</v>
      </c>
      <c r="BX70" s="67">
        <f t="shared" si="87"/>
        <v>1319.4580969309091</v>
      </c>
      <c r="BY70" s="67">
        <f t="shared" si="88"/>
        <v>4470.4602787490912</v>
      </c>
      <c r="BZ70" s="67">
        <f t="shared" si="123"/>
        <v>230.38</v>
      </c>
      <c r="CA70" s="70">
        <f t="shared" si="89"/>
        <v>3</v>
      </c>
      <c r="CB70" s="82">
        <f t="shared" si="90"/>
        <v>12.25</v>
      </c>
      <c r="CC70" s="20">
        <f t="shared" si="91"/>
        <v>3.4188034188034218</v>
      </c>
      <c r="CD70" s="69">
        <f t="shared" si="124"/>
        <v>152.83624884612291</v>
      </c>
      <c r="CE70" s="20">
        <f t="shared" si="92"/>
        <v>8.6609686609686669</v>
      </c>
      <c r="CF70" s="73">
        <f t="shared" si="125"/>
        <v>387.18516374351128</v>
      </c>
      <c r="CG70" s="20">
        <f t="shared" si="93"/>
        <v>1.8803418803418819</v>
      </c>
      <c r="CH70" s="67">
        <f t="shared" si="126"/>
        <v>84.059936865367604</v>
      </c>
      <c r="CI70" s="67">
        <f t="shared" si="127"/>
        <v>162.80000000000001</v>
      </c>
      <c r="CJ70" s="67">
        <f t="shared" si="128"/>
        <v>1017.2613494550019</v>
      </c>
      <c r="CK70" s="74">
        <f t="shared" si="129"/>
        <v>5487.7216282040936</v>
      </c>
    </row>
    <row r="71" spans="1:89" ht="15" customHeight="1">
      <c r="A71" s="84" t="str">
        <f>[2]CCT!D78</f>
        <v>Alto Paranaiba</v>
      </c>
      <c r="B71" s="76" t="str">
        <f>[2]CCT!C78</f>
        <v>Nova Ponte</v>
      </c>
      <c r="C71" s="18"/>
      <c r="D71" s="77"/>
      <c r="E71" s="17">
        <f t="shared" si="69"/>
        <v>0</v>
      </c>
      <c r="F71" s="78"/>
      <c r="G71" s="17"/>
      <c r="H71" s="77">
        <f t="shared" si="70"/>
        <v>0</v>
      </c>
      <c r="I71" s="21">
        <f>[2]CCT!J78</f>
        <v>2</v>
      </c>
      <c r="J71" s="77">
        <f>[2]CCT!I78</f>
        <v>848.57</v>
      </c>
      <c r="K71" s="17">
        <f t="shared" si="71"/>
        <v>1697.14</v>
      </c>
      <c r="L71" s="18"/>
      <c r="M71" s="77"/>
      <c r="N71" s="17">
        <f t="shared" si="72"/>
        <v>0</v>
      </c>
      <c r="O71" s="18"/>
      <c r="P71" s="77"/>
      <c r="Q71" s="80">
        <f t="shared" si="73"/>
        <v>0</v>
      </c>
      <c r="R71" s="66">
        <f t="shared" si="94"/>
        <v>2</v>
      </c>
      <c r="S71" s="67">
        <f t="shared" si="95"/>
        <v>1697.14</v>
      </c>
      <c r="T71" s="19"/>
      <c r="U71" s="19"/>
      <c r="V71" s="19"/>
      <c r="W71" s="19"/>
      <c r="X71" s="19"/>
      <c r="Y71" s="19"/>
      <c r="Z71" s="19"/>
      <c r="AA71" s="68">
        <f t="shared" si="96"/>
        <v>55.542763636363631</v>
      </c>
      <c r="AB71" s="67">
        <f t="shared" si="97"/>
        <v>1752.6827636363637</v>
      </c>
      <c r="AC71" s="67"/>
      <c r="AD71" s="67">
        <f>(VLOOKUP('Resumo Geral limpeza imposto cd'!A71,VATOTAL,6,FALSE))*R71</f>
        <v>438.04</v>
      </c>
      <c r="AE71" s="67">
        <f t="shared" si="74"/>
        <v>146.17160000000001</v>
      </c>
      <c r="AF71" s="67"/>
      <c r="AG71" s="67">
        <f t="shared" si="98"/>
        <v>6.24</v>
      </c>
      <c r="AH71" s="67">
        <f t="shared" si="75"/>
        <v>38.880000000000003</v>
      </c>
      <c r="AI71" s="67">
        <f t="shared" si="76"/>
        <v>0</v>
      </c>
      <c r="AJ71" s="67">
        <f t="shared" si="77"/>
        <v>0</v>
      </c>
      <c r="AK71" s="67">
        <v>0</v>
      </c>
      <c r="AL71" s="67">
        <f t="shared" si="78"/>
        <v>629.33160000000009</v>
      </c>
      <c r="AM71" s="67">
        <f>C71*'[2]Uniforme Limpeza'!$Z$10+F71*'[2]Uniforme Limpeza'!$Z$11+I71*'[2]Uniforme Limpeza'!$Z$12+L71*'[2]Uniforme Limpeza'!$Z$12+O71*'[2]Uniforme Limpeza'!$Z$12</f>
        <v>79.52</v>
      </c>
      <c r="AN71" s="67">
        <f>I71*'[2]Materiais de Consumo'!$F$33+L71*'[2]Materiais de Consumo'!$F$34+O71*'[2]Materiais de Consumo'!$F$35</f>
        <v>82.58</v>
      </c>
      <c r="AO71" s="67">
        <f>'[2]Equipamentos  TOTAL'!$H$19*'Resumo Geral limpeza imposto cd'!F71+'Resumo Geral limpeza imposto cd'!I71*'[2]Equipamentos  TOTAL'!$I$11+'[2]Equipamentos  TOTAL'!$I$12*'Resumo Geral limpeza imposto cd'!L71+'Resumo Geral limpeza imposto cd'!O71*'[2]Equipamentos  TOTAL'!$I$13</f>
        <v>11.74</v>
      </c>
      <c r="AP71" s="67">
        <f>(I71*'[2]PRODUTOS DE LIMPEZA'!$I$36+L71*'[2]PRODUTOS DE LIMPEZA'!$I$37+O71*'[2]PRODUTOS DE LIMPEZA'!$I$38)</f>
        <v>360.5</v>
      </c>
      <c r="AQ71" s="67">
        <f t="shared" si="99"/>
        <v>534.34</v>
      </c>
      <c r="AR71" s="19">
        <f t="shared" si="100"/>
        <v>350.53655272727275</v>
      </c>
      <c r="AS71" s="19">
        <f t="shared" si="79"/>
        <v>26.290241454545455</v>
      </c>
      <c r="AT71" s="81">
        <f t="shared" si="80"/>
        <v>17.526827636363638</v>
      </c>
      <c r="AU71" s="19">
        <f t="shared" si="81"/>
        <v>3.5053655272727275</v>
      </c>
      <c r="AV71" s="81">
        <f t="shared" si="82"/>
        <v>43.817069090909094</v>
      </c>
      <c r="AW71" s="19">
        <f t="shared" si="83"/>
        <v>140.21462109090911</v>
      </c>
      <c r="AX71" s="81">
        <f t="shared" si="84"/>
        <v>52.580482909090911</v>
      </c>
      <c r="AY71" s="19">
        <f t="shared" si="85"/>
        <v>10.516096581818182</v>
      </c>
      <c r="AZ71" s="19">
        <f t="shared" si="68"/>
        <v>644.98725701818194</v>
      </c>
      <c r="BA71" s="67">
        <f t="shared" si="101"/>
        <v>145.99847421090908</v>
      </c>
      <c r="BB71" s="67">
        <f t="shared" si="102"/>
        <v>48.724580829090911</v>
      </c>
      <c r="BC71" s="67">
        <f t="shared" si="103"/>
        <v>71.684725032727272</v>
      </c>
      <c r="BD71" s="67">
        <f t="shared" si="104"/>
        <v>266.40778007272729</v>
      </c>
      <c r="BE71" s="67">
        <f t="shared" si="105"/>
        <v>2.2784875927272727</v>
      </c>
      <c r="BF71" s="67">
        <f t="shared" si="106"/>
        <v>0.87634138181818189</v>
      </c>
      <c r="BG71" s="67">
        <f t="shared" si="86"/>
        <v>3.1548289745454547</v>
      </c>
      <c r="BH71" s="67">
        <f t="shared" si="107"/>
        <v>13.145120727272728</v>
      </c>
      <c r="BI71" s="67">
        <f t="shared" si="108"/>
        <v>1.0516096581818182</v>
      </c>
      <c r="BJ71" s="67">
        <f t="shared" si="109"/>
        <v>0.52580482909090909</v>
      </c>
      <c r="BK71" s="67">
        <f t="shared" si="110"/>
        <v>6.1343896727272726</v>
      </c>
      <c r="BL71" s="67">
        <f t="shared" si="111"/>
        <v>2.2784875927272727</v>
      </c>
      <c r="BM71" s="67">
        <f t="shared" si="112"/>
        <v>75.365358836363626</v>
      </c>
      <c r="BN71" s="67">
        <f t="shared" si="113"/>
        <v>2.9795606981818179</v>
      </c>
      <c r="BO71" s="67">
        <f t="shared" si="114"/>
        <v>101.48033201454544</v>
      </c>
      <c r="BP71" s="67">
        <f t="shared" si="115"/>
        <v>145.99847421090908</v>
      </c>
      <c r="BQ71" s="67">
        <f t="shared" si="116"/>
        <v>24.362290414545456</v>
      </c>
      <c r="BR71" s="67">
        <f t="shared" si="117"/>
        <v>14.722535214545454</v>
      </c>
      <c r="BS71" s="67">
        <f t="shared" si="118"/>
        <v>5.7838531199999998</v>
      </c>
      <c r="BT71" s="67">
        <f t="shared" si="119"/>
        <v>0</v>
      </c>
      <c r="BU71" s="67">
        <f t="shared" si="120"/>
        <v>70.282578821818177</v>
      </c>
      <c r="BV71" s="67">
        <f t="shared" si="121"/>
        <v>261.14973178181816</v>
      </c>
      <c r="BW71" s="67">
        <f t="shared" si="122"/>
        <v>1277.1799298618184</v>
      </c>
      <c r="BX71" s="67">
        <f t="shared" si="87"/>
        <v>1277.1799298618184</v>
      </c>
      <c r="BY71" s="67">
        <f t="shared" si="88"/>
        <v>4193.5342934981818</v>
      </c>
      <c r="BZ71" s="67">
        <f t="shared" si="123"/>
        <v>230.38</v>
      </c>
      <c r="CA71" s="70">
        <f t="shared" si="89"/>
        <v>2</v>
      </c>
      <c r="CB71" s="82">
        <f t="shared" si="90"/>
        <v>11.25</v>
      </c>
      <c r="CC71" s="20">
        <f t="shared" si="91"/>
        <v>2.2535211267605644</v>
      </c>
      <c r="CD71" s="69">
        <f t="shared" si="124"/>
        <v>94.502181261930886</v>
      </c>
      <c r="CE71" s="20">
        <f t="shared" si="92"/>
        <v>8.5633802816901436</v>
      </c>
      <c r="CF71" s="73">
        <f t="shared" si="125"/>
        <v>359.10828879533733</v>
      </c>
      <c r="CG71" s="20">
        <f t="shared" si="93"/>
        <v>1.8591549295774654</v>
      </c>
      <c r="CH71" s="67">
        <f t="shared" si="126"/>
        <v>77.964299541092984</v>
      </c>
      <c r="CI71" s="67">
        <f t="shared" si="127"/>
        <v>162.80000000000001</v>
      </c>
      <c r="CJ71" s="67">
        <f t="shared" si="128"/>
        <v>924.75476959836124</v>
      </c>
      <c r="CK71" s="74">
        <f t="shared" si="129"/>
        <v>5118.289063096543</v>
      </c>
    </row>
    <row r="72" spans="1:89" ht="15" customHeight="1">
      <c r="A72" s="84" t="str">
        <f>[2]CCT!D79</f>
        <v>Região de Divinopolis</v>
      </c>
      <c r="B72" s="76" t="str">
        <f>[2]CCT!C79</f>
        <v>Nova Serrana</v>
      </c>
      <c r="C72" s="18"/>
      <c r="D72" s="77"/>
      <c r="E72" s="17">
        <f t="shared" si="69"/>
        <v>0</v>
      </c>
      <c r="F72" s="78"/>
      <c r="G72" s="17"/>
      <c r="H72" s="77">
        <f t="shared" si="70"/>
        <v>0</v>
      </c>
      <c r="I72" s="18"/>
      <c r="J72" s="77"/>
      <c r="K72" s="17">
        <f t="shared" si="71"/>
        <v>0</v>
      </c>
      <c r="L72" s="18"/>
      <c r="M72" s="77"/>
      <c r="N72" s="17">
        <f t="shared" si="72"/>
        <v>0</v>
      </c>
      <c r="O72" s="21">
        <f>[2]CCT!N79</f>
        <v>1</v>
      </c>
      <c r="P72" s="77">
        <f>[2]CCT!M79</f>
        <v>212.14</v>
      </c>
      <c r="Q72" s="80">
        <f t="shared" si="73"/>
        <v>212.14</v>
      </c>
      <c r="R72" s="66">
        <f t="shared" si="94"/>
        <v>1</v>
      </c>
      <c r="S72" s="67">
        <f t="shared" si="95"/>
        <v>212.14</v>
      </c>
      <c r="T72" s="19"/>
      <c r="U72" s="19"/>
      <c r="V72" s="19"/>
      <c r="W72" s="19"/>
      <c r="X72" s="19"/>
      <c r="Y72" s="19"/>
      <c r="Z72" s="19"/>
      <c r="AA72" s="68">
        <f t="shared" si="96"/>
        <v>6.9427636363636358</v>
      </c>
      <c r="AB72" s="67">
        <f t="shared" si="97"/>
        <v>219.08276363636361</v>
      </c>
      <c r="AC72" s="67"/>
      <c r="AD72" s="67">
        <f>(VLOOKUP('Resumo Geral limpeza imposto cd'!A72,VATOTAL,6,FALSE)*20-1)*R72</f>
        <v>279</v>
      </c>
      <c r="AE72" s="67">
        <f t="shared" si="74"/>
        <v>111.27160000000001</v>
      </c>
      <c r="AF72" s="67"/>
      <c r="AG72" s="67">
        <f t="shared" si="98"/>
        <v>3.12</v>
      </c>
      <c r="AH72" s="67">
        <f t="shared" si="75"/>
        <v>28.19</v>
      </c>
      <c r="AI72" s="67">
        <f t="shared" si="76"/>
        <v>0</v>
      </c>
      <c r="AJ72" s="67">
        <f t="shared" si="77"/>
        <v>0</v>
      </c>
      <c r="AK72" s="67">
        <v>0</v>
      </c>
      <c r="AL72" s="67">
        <f t="shared" si="78"/>
        <v>421.58160000000004</v>
      </c>
      <c r="AM72" s="67">
        <f>C72*'[2]Uniforme Limpeza'!$Z$10+F72*'[2]Uniforme Limpeza'!$Z$11+I72*'[2]Uniforme Limpeza'!$Z$12+L72*'[2]Uniforme Limpeza'!$Z$12+O72*'[2]Uniforme Limpeza'!$Z$12</f>
        <v>39.76</v>
      </c>
      <c r="AN72" s="67">
        <f>I72*'[2]Materiais de Consumo'!$F$33+L72*'[2]Materiais de Consumo'!$F$34+O72*'[2]Materiais de Consumo'!$F$35</f>
        <v>10.32</v>
      </c>
      <c r="AO72" s="67">
        <f>'[2]Equipamentos  TOTAL'!$H$19*'Resumo Geral limpeza imposto cd'!F72+'Resumo Geral limpeza imposto cd'!I72*'[2]Equipamentos  TOTAL'!$I$11+'[2]Equipamentos  TOTAL'!$I$12*'Resumo Geral limpeza imposto cd'!L72+'Resumo Geral limpeza imposto cd'!O72*'[2]Equipamentos  TOTAL'!$I$13</f>
        <v>1.47</v>
      </c>
      <c r="AP72" s="67">
        <f>(I72*'[2]PRODUTOS DE LIMPEZA'!$I$36+L72*'[2]PRODUTOS DE LIMPEZA'!$I$37+O72*'[2]PRODUTOS DE LIMPEZA'!$I$38)</f>
        <v>45.06</v>
      </c>
      <c r="AQ72" s="67">
        <f t="shared" si="99"/>
        <v>96.61</v>
      </c>
      <c r="AR72" s="19">
        <f t="shared" si="100"/>
        <v>43.816552727272722</v>
      </c>
      <c r="AS72" s="19">
        <f t="shared" si="79"/>
        <v>3.2862414545454541</v>
      </c>
      <c r="AT72" s="81">
        <f t="shared" si="80"/>
        <v>2.1908276363636361</v>
      </c>
      <c r="AU72" s="19">
        <f t="shared" si="81"/>
        <v>0.43816552727272723</v>
      </c>
      <c r="AV72" s="81">
        <f t="shared" si="82"/>
        <v>5.4770690909090902</v>
      </c>
      <c r="AW72" s="19">
        <f t="shared" si="83"/>
        <v>17.526621090909089</v>
      </c>
      <c r="AX72" s="81">
        <f t="shared" si="84"/>
        <v>6.5724829090909083</v>
      </c>
      <c r="AY72" s="19">
        <f t="shared" si="85"/>
        <v>1.3144965818181817</v>
      </c>
      <c r="AZ72" s="19">
        <f t="shared" si="68"/>
        <v>80.622457018181805</v>
      </c>
      <c r="BA72" s="67">
        <f t="shared" si="101"/>
        <v>18.249594210909088</v>
      </c>
      <c r="BB72" s="67">
        <f t="shared" si="102"/>
        <v>6.0905008290909084</v>
      </c>
      <c r="BC72" s="67">
        <f t="shared" si="103"/>
        <v>8.9604850327272718</v>
      </c>
      <c r="BD72" s="67">
        <f t="shared" si="104"/>
        <v>33.300580072727264</v>
      </c>
      <c r="BE72" s="67">
        <f t="shared" si="105"/>
        <v>0.28480759272727268</v>
      </c>
      <c r="BF72" s="67">
        <f t="shared" si="106"/>
        <v>0.10954138181818181</v>
      </c>
      <c r="BG72" s="67">
        <f t="shared" si="86"/>
        <v>0.39434897454545448</v>
      </c>
      <c r="BH72" s="67">
        <f t="shared" si="107"/>
        <v>1.6431207272727271</v>
      </c>
      <c r="BI72" s="67">
        <f t="shared" si="108"/>
        <v>0.13144965818181814</v>
      </c>
      <c r="BJ72" s="67">
        <f t="shared" si="109"/>
        <v>6.572482909090907E-2</v>
      </c>
      <c r="BK72" s="67">
        <f t="shared" si="110"/>
        <v>0.76678967272727261</v>
      </c>
      <c r="BL72" s="67">
        <f t="shared" si="111"/>
        <v>0.28480759272727268</v>
      </c>
      <c r="BM72" s="67">
        <f t="shared" si="112"/>
        <v>9.4205588363636341</v>
      </c>
      <c r="BN72" s="67">
        <f t="shared" si="113"/>
        <v>0.37244069818181813</v>
      </c>
      <c r="BO72" s="67">
        <f t="shared" si="114"/>
        <v>12.684892014545451</v>
      </c>
      <c r="BP72" s="67">
        <f t="shared" si="115"/>
        <v>18.249594210909088</v>
      </c>
      <c r="BQ72" s="67">
        <f t="shared" si="116"/>
        <v>3.0452504145454542</v>
      </c>
      <c r="BR72" s="67">
        <f t="shared" si="117"/>
        <v>1.8402952145454543</v>
      </c>
      <c r="BS72" s="67">
        <f t="shared" si="118"/>
        <v>0.72297311999999991</v>
      </c>
      <c r="BT72" s="67">
        <f t="shared" si="119"/>
        <v>0</v>
      </c>
      <c r="BU72" s="67">
        <f t="shared" si="120"/>
        <v>8.7852188218181801</v>
      </c>
      <c r="BV72" s="67">
        <f t="shared" si="121"/>
        <v>32.643331781818176</v>
      </c>
      <c r="BW72" s="67">
        <f t="shared" si="122"/>
        <v>159.6456098618182</v>
      </c>
      <c r="BX72" s="67">
        <f t="shared" si="87"/>
        <v>159.64560986181817</v>
      </c>
      <c r="BY72" s="67">
        <f t="shared" si="88"/>
        <v>896.91997349818189</v>
      </c>
      <c r="BZ72" s="67">
        <f t="shared" si="123"/>
        <v>115.19</v>
      </c>
      <c r="CA72" s="70">
        <f t="shared" si="89"/>
        <v>2</v>
      </c>
      <c r="CB72" s="82">
        <f t="shared" si="90"/>
        <v>11.25</v>
      </c>
      <c r="CC72" s="20">
        <f t="shared" si="91"/>
        <v>2.2535211267605644</v>
      </c>
      <c r="CD72" s="69">
        <f t="shared" si="124"/>
        <v>20.212281092916786</v>
      </c>
      <c r="CE72" s="20">
        <f t="shared" si="92"/>
        <v>8.5633802816901436</v>
      </c>
      <c r="CF72" s="73">
        <f t="shared" si="125"/>
        <v>76.806668153083777</v>
      </c>
      <c r="CG72" s="20">
        <f t="shared" si="93"/>
        <v>1.8591549295774654</v>
      </c>
      <c r="CH72" s="67">
        <f t="shared" si="126"/>
        <v>16.675131901656346</v>
      </c>
      <c r="CI72" s="67">
        <f t="shared" si="127"/>
        <v>81.400000000000006</v>
      </c>
      <c r="CJ72" s="67">
        <f t="shared" si="128"/>
        <v>310.28408114765693</v>
      </c>
      <c r="CK72" s="74">
        <f t="shared" si="129"/>
        <v>1207.2040546458388</v>
      </c>
    </row>
    <row r="73" spans="1:89" ht="15" customHeight="1">
      <c r="A73" s="84" t="str">
        <f>[2]CCT!D80</f>
        <v>Região de Divinopolis</v>
      </c>
      <c r="B73" s="76" t="str">
        <f>[2]CCT!C80</f>
        <v>Oliveira</v>
      </c>
      <c r="C73" s="18"/>
      <c r="D73" s="77"/>
      <c r="E73" s="17">
        <f t="shared" si="69"/>
        <v>0</v>
      </c>
      <c r="F73" s="78"/>
      <c r="G73" s="17"/>
      <c r="H73" s="77">
        <f t="shared" si="70"/>
        <v>0</v>
      </c>
      <c r="I73" s="18"/>
      <c r="J73" s="77"/>
      <c r="K73" s="17">
        <f t="shared" si="71"/>
        <v>0</v>
      </c>
      <c r="L73" s="21">
        <f>[2]CCT!L80</f>
        <v>1</v>
      </c>
      <c r="M73" s="77">
        <f>[2]CCT!K80</f>
        <v>424.29</v>
      </c>
      <c r="N73" s="17">
        <f t="shared" si="72"/>
        <v>424.29</v>
      </c>
      <c r="O73" s="18"/>
      <c r="P73" s="77"/>
      <c r="Q73" s="80">
        <f t="shared" si="73"/>
        <v>0</v>
      </c>
      <c r="R73" s="66">
        <f t="shared" si="94"/>
        <v>1</v>
      </c>
      <c r="S73" s="67">
        <f t="shared" si="95"/>
        <v>424.29</v>
      </c>
      <c r="T73" s="19"/>
      <c r="U73" s="19"/>
      <c r="V73" s="19"/>
      <c r="W73" s="19"/>
      <c r="X73" s="19"/>
      <c r="Y73" s="19"/>
      <c r="Z73" s="19"/>
      <c r="AA73" s="68">
        <f t="shared" si="96"/>
        <v>13.885854545454546</v>
      </c>
      <c r="AB73" s="67">
        <f t="shared" si="97"/>
        <v>438.17585454545457</v>
      </c>
      <c r="AC73" s="67"/>
      <c r="AD73" s="67">
        <f>(VLOOKUP('Resumo Geral limpeza imposto cd'!A73,VATOTAL,6,FALSE)*20-1)*R73</f>
        <v>279</v>
      </c>
      <c r="AE73" s="67">
        <f t="shared" si="74"/>
        <v>98.542599999999993</v>
      </c>
      <c r="AF73" s="67"/>
      <c r="AG73" s="67">
        <f t="shared" si="98"/>
        <v>3.12</v>
      </c>
      <c r="AH73" s="67">
        <f t="shared" si="75"/>
        <v>28.19</v>
      </c>
      <c r="AI73" s="67">
        <f t="shared" si="76"/>
        <v>0</v>
      </c>
      <c r="AJ73" s="67">
        <f t="shared" si="77"/>
        <v>0</v>
      </c>
      <c r="AK73" s="67">
        <v>0</v>
      </c>
      <c r="AL73" s="67">
        <f t="shared" si="78"/>
        <v>408.8526</v>
      </c>
      <c r="AM73" s="67">
        <f>C73*'[2]Uniforme Limpeza'!$Z$10+F73*'[2]Uniforme Limpeza'!$Z$11+I73*'[2]Uniforme Limpeza'!$Z$12+L73*'[2]Uniforme Limpeza'!$Z$12+O73*'[2]Uniforme Limpeza'!$Z$12</f>
        <v>39.76</v>
      </c>
      <c r="AN73" s="67">
        <f>I73*'[2]Materiais de Consumo'!$F$33+L73*'[2]Materiais de Consumo'!$F$34+O73*'[2]Materiais de Consumo'!$F$35</f>
        <v>20.65</v>
      </c>
      <c r="AO73" s="67">
        <f>'[2]Equipamentos  TOTAL'!$H$19*'Resumo Geral limpeza imposto cd'!F73+'Resumo Geral limpeza imposto cd'!I73*'[2]Equipamentos  TOTAL'!$I$11+'[2]Equipamentos  TOTAL'!$I$12*'Resumo Geral limpeza imposto cd'!L73+'Resumo Geral limpeza imposto cd'!O73*'[2]Equipamentos  TOTAL'!$I$13</f>
        <v>2.94</v>
      </c>
      <c r="AP73" s="67">
        <f>(I73*'[2]PRODUTOS DE LIMPEZA'!$I$36+L73*'[2]PRODUTOS DE LIMPEZA'!$I$37+O73*'[2]PRODUTOS DE LIMPEZA'!$I$38)</f>
        <v>90.13</v>
      </c>
      <c r="AQ73" s="67">
        <f t="shared" si="99"/>
        <v>153.47999999999999</v>
      </c>
      <c r="AR73" s="19">
        <f t="shared" si="100"/>
        <v>87.635170909090917</v>
      </c>
      <c r="AS73" s="19">
        <f t="shared" si="79"/>
        <v>6.5726378181818186</v>
      </c>
      <c r="AT73" s="81">
        <f t="shared" si="80"/>
        <v>4.381758545454546</v>
      </c>
      <c r="AU73" s="19">
        <f t="shared" si="81"/>
        <v>0.8763517090909092</v>
      </c>
      <c r="AV73" s="81">
        <f t="shared" si="82"/>
        <v>10.954396363636365</v>
      </c>
      <c r="AW73" s="19">
        <f t="shared" si="83"/>
        <v>35.054068363636368</v>
      </c>
      <c r="AX73" s="81">
        <f t="shared" si="84"/>
        <v>13.145275636363637</v>
      </c>
      <c r="AY73" s="19">
        <f t="shared" si="85"/>
        <v>2.6290551272727276</v>
      </c>
      <c r="AZ73" s="19">
        <f t="shared" si="68"/>
        <v>161.24871447272727</v>
      </c>
      <c r="BA73" s="67">
        <f t="shared" si="101"/>
        <v>36.500048683636365</v>
      </c>
      <c r="BB73" s="67">
        <f t="shared" si="102"/>
        <v>12.181288756363637</v>
      </c>
      <c r="BC73" s="67">
        <f t="shared" si="103"/>
        <v>17.921392450909092</v>
      </c>
      <c r="BD73" s="67">
        <f t="shared" si="104"/>
        <v>66.602729890909089</v>
      </c>
      <c r="BE73" s="67">
        <f t="shared" si="105"/>
        <v>0.56962861090909089</v>
      </c>
      <c r="BF73" s="67">
        <f t="shared" si="106"/>
        <v>0.2190879272727273</v>
      </c>
      <c r="BG73" s="67">
        <f t="shared" si="86"/>
        <v>0.78871653818181819</v>
      </c>
      <c r="BH73" s="67">
        <f t="shared" si="107"/>
        <v>3.2863189090909093</v>
      </c>
      <c r="BI73" s="67">
        <f t="shared" si="108"/>
        <v>0.26290551272727269</v>
      </c>
      <c r="BJ73" s="67">
        <f t="shared" si="109"/>
        <v>0.13145275636363635</v>
      </c>
      <c r="BK73" s="67">
        <f t="shared" si="110"/>
        <v>1.5336154909090911</v>
      </c>
      <c r="BL73" s="67">
        <f t="shared" si="111"/>
        <v>0.56962861090909089</v>
      </c>
      <c r="BM73" s="67">
        <f t="shared" si="112"/>
        <v>18.841561745454545</v>
      </c>
      <c r="BN73" s="67">
        <f t="shared" si="113"/>
        <v>0.74489895272727269</v>
      </c>
      <c r="BO73" s="67">
        <f t="shared" si="114"/>
        <v>25.370381978181818</v>
      </c>
      <c r="BP73" s="67">
        <f t="shared" si="115"/>
        <v>36.500048683636365</v>
      </c>
      <c r="BQ73" s="67">
        <f t="shared" si="116"/>
        <v>6.0906443781818185</v>
      </c>
      <c r="BR73" s="67">
        <f t="shared" si="117"/>
        <v>3.6806771781818179</v>
      </c>
      <c r="BS73" s="67">
        <f t="shared" si="118"/>
        <v>1.4459803200000001</v>
      </c>
      <c r="BT73" s="67">
        <f t="shared" si="119"/>
        <v>0</v>
      </c>
      <c r="BU73" s="67">
        <f t="shared" si="120"/>
        <v>17.570851767272728</v>
      </c>
      <c r="BV73" s="67">
        <f t="shared" si="121"/>
        <v>65.288202327272728</v>
      </c>
      <c r="BW73" s="67">
        <f t="shared" si="122"/>
        <v>319.29874520727282</v>
      </c>
      <c r="BX73" s="67">
        <f t="shared" si="87"/>
        <v>319.29874520727276</v>
      </c>
      <c r="BY73" s="67">
        <f t="shared" si="88"/>
        <v>1319.8071997527272</v>
      </c>
      <c r="BZ73" s="67">
        <f t="shared" si="123"/>
        <v>115.19</v>
      </c>
      <c r="CA73" s="70">
        <f t="shared" si="89"/>
        <v>3</v>
      </c>
      <c r="CB73" s="82">
        <f t="shared" si="90"/>
        <v>12.25</v>
      </c>
      <c r="CC73" s="20">
        <f t="shared" si="91"/>
        <v>3.4188034188034218</v>
      </c>
      <c r="CD73" s="69">
        <f t="shared" si="124"/>
        <v>45.121613666759941</v>
      </c>
      <c r="CE73" s="20">
        <f t="shared" si="92"/>
        <v>8.6609686609686669</v>
      </c>
      <c r="CF73" s="73">
        <f t="shared" si="125"/>
        <v>114.30808795579183</v>
      </c>
      <c r="CG73" s="20">
        <f t="shared" si="93"/>
        <v>1.8803418803418819</v>
      </c>
      <c r="CH73" s="67">
        <f t="shared" si="126"/>
        <v>24.816887516717969</v>
      </c>
      <c r="CI73" s="67">
        <f t="shared" si="127"/>
        <v>81.400000000000006</v>
      </c>
      <c r="CJ73" s="67">
        <f t="shared" si="128"/>
        <v>380.83658913926968</v>
      </c>
      <c r="CK73" s="74">
        <f t="shared" si="129"/>
        <v>1700.6437888919968</v>
      </c>
    </row>
    <row r="74" spans="1:89" ht="15" customHeight="1">
      <c r="A74" s="84" t="str">
        <f>[2]CCT!D81</f>
        <v>Região de São Lourenço</v>
      </c>
      <c r="B74" s="76" t="str">
        <f>[2]CCT!C81</f>
        <v>Ouro Fino</v>
      </c>
      <c r="C74" s="18"/>
      <c r="D74" s="77"/>
      <c r="E74" s="17">
        <f t="shared" si="69"/>
        <v>0</v>
      </c>
      <c r="F74" s="78"/>
      <c r="G74" s="17"/>
      <c r="H74" s="77">
        <f t="shared" si="70"/>
        <v>0</v>
      </c>
      <c r="I74" s="18"/>
      <c r="J74" s="77"/>
      <c r="K74" s="17">
        <f t="shared" si="71"/>
        <v>0</v>
      </c>
      <c r="L74" s="18"/>
      <c r="M74" s="77"/>
      <c r="N74" s="17">
        <f t="shared" si="72"/>
        <v>0</v>
      </c>
      <c r="O74" s="21">
        <f>[2]CCT!N81</f>
        <v>1</v>
      </c>
      <c r="P74" s="77">
        <f>[2]CCT!M81</f>
        <v>212.14</v>
      </c>
      <c r="Q74" s="80">
        <f t="shared" si="73"/>
        <v>212.14</v>
      </c>
      <c r="R74" s="66">
        <f t="shared" si="94"/>
        <v>1</v>
      </c>
      <c r="S74" s="67">
        <f t="shared" si="95"/>
        <v>212.14</v>
      </c>
      <c r="T74" s="19"/>
      <c r="U74" s="19"/>
      <c r="V74" s="19"/>
      <c r="W74" s="19"/>
      <c r="X74" s="19"/>
      <c r="Y74" s="19"/>
      <c r="Z74" s="19"/>
      <c r="AA74" s="68">
        <f t="shared" si="96"/>
        <v>6.9427636363636358</v>
      </c>
      <c r="AB74" s="67">
        <f t="shared" si="97"/>
        <v>219.08276363636361</v>
      </c>
      <c r="AC74" s="67"/>
      <c r="AD74" s="67">
        <f>(VLOOKUP('Resumo Geral limpeza imposto cd'!A74,VATOTAL,6,FALSE)*20-1)*R74</f>
        <v>279</v>
      </c>
      <c r="AE74" s="67">
        <f t="shared" si="74"/>
        <v>111.27160000000001</v>
      </c>
      <c r="AF74" s="67"/>
      <c r="AG74" s="67">
        <f t="shared" si="98"/>
        <v>3.12</v>
      </c>
      <c r="AH74" s="67">
        <v>0</v>
      </c>
      <c r="AI74" s="67">
        <f t="shared" si="76"/>
        <v>0</v>
      </c>
      <c r="AJ74" s="67">
        <f t="shared" si="77"/>
        <v>0</v>
      </c>
      <c r="AK74" s="67">
        <v>0</v>
      </c>
      <c r="AL74" s="67">
        <f t="shared" si="78"/>
        <v>393.39160000000004</v>
      </c>
      <c r="AM74" s="67">
        <f>C74*'[2]Uniforme Limpeza'!$Z$10+F74*'[2]Uniforme Limpeza'!$Z$11+I74*'[2]Uniforme Limpeza'!$Z$12+L74*'[2]Uniforme Limpeza'!$Z$12+O74*'[2]Uniforme Limpeza'!$Z$12</f>
        <v>39.76</v>
      </c>
      <c r="AN74" s="67">
        <f>I74*'[2]Materiais de Consumo'!$F$33+L74*'[2]Materiais de Consumo'!$F$34+O74*'[2]Materiais de Consumo'!$F$35</f>
        <v>10.32</v>
      </c>
      <c r="AO74" s="67">
        <f>'[2]Equipamentos  TOTAL'!$H$19*'Resumo Geral limpeza imposto cd'!F74+'Resumo Geral limpeza imposto cd'!I74*'[2]Equipamentos  TOTAL'!$I$11+'[2]Equipamentos  TOTAL'!$I$12*'Resumo Geral limpeza imposto cd'!L74+'Resumo Geral limpeza imposto cd'!O74*'[2]Equipamentos  TOTAL'!$I$13</f>
        <v>1.47</v>
      </c>
      <c r="AP74" s="67">
        <f>(I74*'[2]PRODUTOS DE LIMPEZA'!$I$36+L74*'[2]PRODUTOS DE LIMPEZA'!$I$37+O74*'[2]PRODUTOS DE LIMPEZA'!$I$38)</f>
        <v>45.06</v>
      </c>
      <c r="AQ74" s="67">
        <f t="shared" si="99"/>
        <v>96.61</v>
      </c>
      <c r="AR74" s="19">
        <f t="shared" si="100"/>
        <v>43.816552727272722</v>
      </c>
      <c r="AS74" s="19">
        <f t="shared" si="79"/>
        <v>3.2862414545454541</v>
      </c>
      <c r="AT74" s="81">
        <f t="shared" si="80"/>
        <v>2.1908276363636361</v>
      </c>
      <c r="AU74" s="19">
        <f t="shared" si="81"/>
        <v>0.43816552727272723</v>
      </c>
      <c r="AV74" s="81">
        <f t="shared" si="82"/>
        <v>5.4770690909090902</v>
      </c>
      <c r="AW74" s="19">
        <f t="shared" si="83"/>
        <v>17.526621090909089</v>
      </c>
      <c r="AX74" s="81">
        <f t="shared" si="84"/>
        <v>6.5724829090909083</v>
      </c>
      <c r="AY74" s="19">
        <f t="shared" si="85"/>
        <v>1.3144965818181817</v>
      </c>
      <c r="AZ74" s="19">
        <f t="shared" si="68"/>
        <v>80.622457018181805</v>
      </c>
      <c r="BA74" s="67">
        <f t="shared" si="101"/>
        <v>18.249594210909088</v>
      </c>
      <c r="BB74" s="67">
        <f t="shared" si="102"/>
        <v>6.0905008290909084</v>
      </c>
      <c r="BC74" s="67">
        <f t="shared" si="103"/>
        <v>8.9604850327272718</v>
      </c>
      <c r="BD74" s="67">
        <f t="shared" si="104"/>
        <v>33.300580072727264</v>
      </c>
      <c r="BE74" s="67">
        <f t="shared" si="105"/>
        <v>0.28480759272727268</v>
      </c>
      <c r="BF74" s="67">
        <f t="shared" si="106"/>
        <v>0.10954138181818181</v>
      </c>
      <c r="BG74" s="67">
        <f t="shared" si="86"/>
        <v>0.39434897454545448</v>
      </c>
      <c r="BH74" s="67">
        <f t="shared" si="107"/>
        <v>1.6431207272727271</v>
      </c>
      <c r="BI74" s="67">
        <f t="shared" si="108"/>
        <v>0.13144965818181814</v>
      </c>
      <c r="BJ74" s="67">
        <f t="shared" si="109"/>
        <v>6.572482909090907E-2</v>
      </c>
      <c r="BK74" s="67">
        <f t="shared" si="110"/>
        <v>0.76678967272727261</v>
      </c>
      <c r="BL74" s="67">
        <f t="shared" si="111"/>
        <v>0.28480759272727268</v>
      </c>
      <c r="BM74" s="67">
        <f t="shared" si="112"/>
        <v>9.4205588363636341</v>
      </c>
      <c r="BN74" s="67">
        <f t="shared" si="113"/>
        <v>0.37244069818181813</v>
      </c>
      <c r="BO74" s="67">
        <f t="shared" si="114"/>
        <v>12.684892014545451</v>
      </c>
      <c r="BP74" s="67">
        <f t="shared" si="115"/>
        <v>18.249594210909088</v>
      </c>
      <c r="BQ74" s="67">
        <f t="shared" si="116"/>
        <v>3.0452504145454542</v>
      </c>
      <c r="BR74" s="67">
        <f t="shared" si="117"/>
        <v>1.8402952145454543</v>
      </c>
      <c r="BS74" s="67">
        <f t="shared" si="118"/>
        <v>0.72297311999999991</v>
      </c>
      <c r="BT74" s="67">
        <f t="shared" si="119"/>
        <v>0</v>
      </c>
      <c r="BU74" s="67">
        <f t="shared" si="120"/>
        <v>8.7852188218181801</v>
      </c>
      <c r="BV74" s="67">
        <f t="shared" si="121"/>
        <v>32.643331781818176</v>
      </c>
      <c r="BW74" s="67">
        <f t="shared" si="122"/>
        <v>159.6456098618182</v>
      </c>
      <c r="BX74" s="67">
        <f t="shared" si="87"/>
        <v>159.64560986181817</v>
      </c>
      <c r="BY74" s="67">
        <f t="shared" si="88"/>
        <v>868.72997349818183</v>
      </c>
      <c r="BZ74" s="67">
        <f t="shared" si="123"/>
        <v>115.19</v>
      </c>
      <c r="CA74" s="70">
        <f t="shared" si="89"/>
        <v>5</v>
      </c>
      <c r="CB74" s="82">
        <f t="shared" si="90"/>
        <v>14.25</v>
      </c>
      <c r="CC74" s="20">
        <f t="shared" si="91"/>
        <v>5.8309037900874632</v>
      </c>
      <c r="CD74" s="69">
        <f t="shared" si="124"/>
        <v>50.654808950331301</v>
      </c>
      <c r="CE74" s="20">
        <f t="shared" si="92"/>
        <v>8.8629737609329435</v>
      </c>
      <c r="CF74" s="73">
        <f t="shared" si="125"/>
        <v>76.995309604503575</v>
      </c>
      <c r="CG74" s="20">
        <f t="shared" si="93"/>
        <v>1.9241982507288626</v>
      </c>
      <c r="CH74" s="67">
        <f t="shared" si="126"/>
        <v>16.716086953609327</v>
      </c>
      <c r="CI74" s="67">
        <f t="shared" si="127"/>
        <v>81.400000000000006</v>
      </c>
      <c r="CJ74" s="67">
        <f t="shared" si="128"/>
        <v>340.95620550844421</v>
      </c>
      <c r="CK74" s="74">
        <f t="shared" si="129"/>
        <v>1209.6861790066259</v>
      </c>
    </row>
    <row r="75" spans="1:89" ht="15" customHeight="1">
      <c r="A75" s="84" t="str">
        <f>[2]CCT!D82</f>
        <v>Região de Ouro Preto</v>
      </c>
      <c r="B75" s="76" t="str">
        <f>[2]CCT!C82</f>
        <v>Ouro Preto</v>
      </c>
      <c r="C75" s="18"/>
      <c r="D75" s="77"/>
      <c r="E75" s="17">
        <f t="shared" si="69"/>
        <v>0</v>
      </c>
      <c r="F75" s="78"/>
      <c r="G75" s="17"/>
      <c r="H75" s="77">
        <f t="shared" si="70"/>
        <v>0</v>
      </c>
      <c r="I75" s="21">
        <f>[2]CCT!J82</f>
        <v>1</v>
      </c>
      <c r="J75" s="77">
        <f>[2]CCT!I82</f>
        <v>848.57</v>
      </c>
      <c r="K75" s="17">
        <f t="shared" si="71"/>
        <v>848.57</v>
      </c>
      <c r="L75" s="18"/>
      <c r="M75" s="77"/>
      <c r="N75" s="17">
        <f t="shared" si="72"/>
        <v>0</v>
      </c>
      <c r="O75" s="18"/>
      <c r="P75" s="77"/>
      <c r="Q75" s="80">
        <f t="shared" si="73"/>
        <v>0</v>
      </c>
      <c r="R75" s="66">
        <f t="shared" si="94"/>
        <v>1</v>
      </c>
      <c r="S75" s="67">
        <f t="shared" si="95"/>
        <v>848.57</v>
      </c>
      <c r="T75" s="19"/>
      <c r="U75" s="19"/>
      <c r="V75" s="19"/>
      <c r="W75" s="19"/>
      <c r="X75" s="19"/>
      <c r="Y75" s="19"/>
      <c r="Z75" s="19"/>
      <c r="AA75" s="68">
        <f t="shared" si="96"/>
        <v>27.771381818181816</v>
      </c>
      <c r="AB75" s="67">
        <f t="shared" si="97"/>
        <v>876.34138181818184</v>
      </c>
      <c r="AC75" s="67"/>
      <c r="AD75" s="67">
        <f>(VLOOKUP('Resumo Geral limpeza imposto cd'!A75,VATOTAL,6,FALSE)*20-1)*R75</f>
        <v>279</v>
      </c>
      <c r="AE75" s="67">
        <f t="shared" si="74"/>
        <v>73.085800000000006</v>
      </c>
      <c r="AF75" s="67"/>
      <c r="AG75" s="67">
        <f t="shared" si="98"/>
        <v>3.12</v>
      </c>
      <c r="AH75" s="67">
        <f t="shared" si="75"/>
        <v>28.19</v>
      </c>
      <c r="AI75" s="67">
        <f t="shared" si="76"/>
        <v>0</v>
      </c>
      <c r="AJ75" s="67">
        <f t="shared" si="77"/>
        <v>0</v>
      </c>
      <c r="AK75" s="67">
        <v>0</v>
      </c>
      <c r="AL75" s="67">
        <f t="shared" si="78"/>
        <v>383.39580000000001</v>
      </c>
      <c r="AM75" s="67">
        <f>C75*'[2]Uniforme Limpeza'!$Z$10+F75*'[2]Uniforme Limpeza'!$Z$11+I75*'[2]Uniforme Limpeza'!$Z$12+L75*'[2]Uniforme Limpeza'!$Z$12+O75*'[2]Uniforme Limpeza'!$Z$12</f>
        <v>39.76</v>
      </c>
      <c r="AN75" s="67">
        <f>I75*'[2]Materiais de Consumo'!$F$33+L75*'[2]Materiais de Consumo'!$F$34+O75*'[2]Materiais de Consumo'!$F$35</f>
        <v>41.29</v>
      </c>
      <c r="AO75" s="67">
        <f>'[2]Equipamentos  TOTAL'!$H$19*'Resumo Geral limpeza imposto cd'!F75+'Resumo Geral limpeza imposto cd'!I75*'[2]Equipamentos  TOTAL'!$I$11+'[2]Equipamentos  TOTAL'!$I$12*'Resumo Geral limpeza imposto cd'!L75+'Resumo Geral limpeza imposto cd'!O75*'[2]Equipamentos  TOTAL'!$I$13</f>
        <v>5.87</v>
      </c>
      <c r="AP75" s="67">
        <f>(I75*'[2]PRODUTOS DE LIMPEZA'!$I$36+L75*'[2]PRODUTOS DE LIMPEZA'!$I$37+O75*'[2]PRODUTOS DE LIMPEZA'!$I$38)</f>
        <v>180.25</v>
      </c>
      <c r="AQ75" s="67">
        <f t="shared" si="99"/>
        <v>267.17</v>
      </c>
      <c r="AR75" s="19">
        <f t="shared" si="100"/>
        <v>175.26827636363637</v>
      </c>
      <c r="AS75" s="19">
        <f t="shared" si="79"/>
        <v>13.145120727272728</v>
      </c>
      <c r="AT75" s="81">
        <f t="shared" si="80"/>
        <v>8.7634138181818191</v>
      </c>
      <c r="AU75" s="19">
        <f t="shared" si="81"/>
        <v>1.7526827636363638</v>
      </c>
      <c r="AV75" s="81">
        <f t="shared" si="82"/>
        <v>21.908534545454547</v>
      </c>
      <c r="AW75" s="19">
        <f t="shared" si="83"/>
        <v>70.107310545454553</v>
      </c>
      <c r="AX75" s="81">
        <f t="shared" si="84"/>
        <v>26.290241454545455</v>
      </c>
      <c r="AY75" s="19">
        <f t="shared" si="85"/>
        <v>5.2580482909090911</v>
      </c>
      <c r="AZ75" s="19">
        <f t="shared" si="68"/>
        <v>322.49362850909097</v>
      </c>
      <c r="BA75" s="67">
        <f t="shared" si="101"/>
        <v>72.99923710545454</v>
      </c>
      <c r="BB75" s="67">
        <f t="shared" si="102"/>
        <v>24.362290414545456</v>
      </c>
      <c r="BC75" s="67">
        <f t="shared" si="103"/>
        <v>35.842362516363636</v>
      </c>
      <c r="BD75" s="67">
        <f t="shared" si="104"/>
        <v>133.20389003636365</v>
      </c>
      <c r="BE75" s="67">
        <f t="shared" si="105"/>
        <v>1.1392437963636364</v>
      </c>
      <c r="BF75" s="67">
        <f t="shared" si="106"/>
        <v>0.43817069090909094</v>
      </c>
      <c r="BG75" s="67">
        <f t="shared" si="86"/>
        <v>1.5774144872727274</v>
      </c>
      <c r="BH75" s="67">
        <f t="shared" si="107"/>
        <v>6.5725603636363639</v>
      </c>
      <c r="BI75" s="67">
        <f t="shared" si="108"/>
        <v>0.52580482909090909</v>
      </c>
      <c r="BJ75" s="67">
        <f t="shared" si="109"/>
        <v>0.26290241454545454</v>
      </c>
      <c r="BK75" s="67">
        <f t="shared" si="110"/>
        <v>3.0671948363636363</v>
      </c>
      <c r="BL75" s="67">
        <f t="shared" si="111"/>
        <v>1.1392437963636364</v>
      </c>
      <c r="BM75" s="67">
        <f t="shared" si="112"/>
        <v>37.682679418181813</v>
      </c>
      <c r="BN75" s="67">
        <f t="shared" si="113"/>
        <v>1.489780349090909</v>
      </c>
      <c r="BO75" s="67">
        <f t="shared" si="114"/>
        <v>50.74016600727272</v>
      </c>
      <c r="BP75" s="67">
        <f t="shared" si="115"/>
        <v>72.99923710545454</v>
      </c>
      <c r="BQ75" s="67">
        <f t="shared" si="116"/>
        <v>12.181145207272728</v>
      </c>
      <c r="BR75" s="67">
        <f t="shared" si="117"/>
        <v>7.361267607272727</v>
      </c>
      <c r="BS75" s="67">
        <f t="shared" si="118"/>
        <v>2.8919265599999999</v>
      </c>
      <c r="BT75" s="67">
        <f t="shared" si="119"/>
        <v>0</v>
      </c>
      <c r="BU75" s="67">
        <f t="shared" si="120"/>
        <v>35.141289410909089</v>
      </c>
      <c r="BV75" s="67">
        <f t="shared" si="121"/>
        <v>130.57486589090908</v>
      </c>
      <c r="BW75" s="67">
        <f t="shared" si="122"/>
        <v>638.58996493090922</v>
      </c>
      <c r="BX75" s="67">
        <f t="shared" si="87"/>
        <v>638.58996493090922</v>
      </c>
      <c r="BY75" s="67">
        <f t="shared" si="88"/>
        <v>2165.4971467490914</v>
      </c>
      <c r="BZ75" s="67">
        <f t="shared" si="123"/>
        <v>115.19</v>
      </c>
      <c r="CA75" s="70">
        <f t="shared" si="89"/>
        <v>3</v>
      </c>
      <c r="CB75" s="82">
        <f t="shared" si="90"/>
        <v>12.25</v>
      </c>
      <c r="CC75" s="20">
        <f t="shared" si="91"/>
        <v>3.4188034188034218</v>
      </c>
      <c r="CD75" s="69">
        <f t="shared" si="124"/>
        <v>74.03409048714849</v>
      </c>
      <c r="CE75" s="20">
        <f t="shared" si="92"/>
        <v>8.6609686609686669</v>
      </c>
      <c r="CF75" s="73">
        <f t="shared" si="125"/>
        <v>187.55302923410946</v>
      </c>
      <c r="CG75" s="20">
        <f t="shared" si="93"/>
        <v>1.8803418803418819</v>
      </c>
      <c r="CH75" s="67">
        <f t="shared" si="126"/>
        <v>40.718749767931669</v>
      </c>
      <c r="CI75" s="67">
        <f t="shared" si="127"/>
        <v>81.400000000000006</v>
      </c>
      <c r="CJ75" s="67">
        <f t="shared" si="128"/>
        <v>498.89586948918964</v>
      </c>
      <c r="CK75" s="74">
        <f t="shared" si="129"/>
        <v>2664.3930162382812</v>
      </c>
    </row>
    <row r="76" spans="1:89" ht="15" customHeight="1">
      <c r="A76" s="84" t="str">
        <f>[2]CCT!D83</f>
        <v>Fethemg Interior</v>
      </c>
      <c r="B76" s="76" t="str">
        <f>[2]CCT!C83</f>
        <v>Pará de Minas</v>
      </c>
      <c r="C76" s="18"/>
      <c r="D76" s="77"/>
      <c r="E76" s="17">
        <f t="shared" si="69"/>
        <v>0</v>
      </c>
      <c r="F76" s="78"/>
      <c r="G76" s="17"/>
      <c r="H76" s="77">
        <f t="shared" si="70"/>
        <v>0</v>
      </c>
      <c r="I76" s="21">
        <f>[2]CCT!J83</f>
        <v>1</v>
      </c>
      <c r="J76" s="77">
        <f>[2]CCT!I83</f>
        <v>848.57</v>
      </c>
      <c r="K76" s="17">
        <f t="shared" si="71"/>
        <v>848.57</v>
      </c>
      <c r="L76" s="18"/>
      <c r="M76" s="77"/>
      <c r="N76" s="17">
        <f t="shared" si="72"/>
        <v>0</v>
      </c>
      <c r="O76" s="18"/>
      <c r="P76" s="77"/>
      <c r="Q76" s="80">
        <f t="shared" si="73"/>
        <v>0</v>
      </c>
      <c r="R76" s="66">
        <f t="shared" si="94"/>
        <v>1</v>
      </c>
      <c r="S76" s="67">
        <f t="shared" si="95"/>
        <v>848.57</v>
      </c>
      <c r="T76" s="19"/>
      <c r="U76" s="19"/>
      <c r="V76" s="19"/>
      <c r="W76" s="19"/>
      <c r="X76" s="19"/>
      <c r="Y76" s="19"/>
      <c r="Z76" s="19"/>
      <c r="AA76" s="68">
        <f t="shared" si="96"/>
        <v>27.771381818181816</v>
      </c>
      <c r="AB76" s="67">
        <f t="shared" si="97"/>
        <v>876.34138181818184</v>
      </c>
      <c r="AC76" s="67"/>
      <c r="AD76" s="67">
        <f>(VLOOKUP('Resumo Geral limpeza imposto cd'!A76,VATOTAL,6,FALSE)*20-1)*R76</f>
        <v>279</v>
      </c>
      <c r="AE76" s="67">
        <f t="shared" si="74"/>
        <v>73.085800000000006</v>
      </c>
      <c r="AF76" s="67"/>
      <c r="AG76" s="67">
        <f t="shared" si="98"/>
        <v>3.12</v>
      </c>
      <c r="AH76" s="67">
        <f t="shared" si="75"/>
        <v>0</v>
      </c>
      <c r="AI76" s="67">
        <f t="shared" si="76"/>
        <v>8.43</v>
      </c>
      <c r="AJ76" s="67">
        <f t="shared" si="77"/>
        <v>0</v>
      </c>
      <c r="AK76" s="67">
        <v>0</v>
      </c>
      <c r="AL76" s="67">
        <f t="shared" si="78"/>
        <v>363.63580000000002</v>
      </c>
      <c r="AM76" s="67">
        <f>C76*'[2]Uniforme Limpeza'!$Z$10+F76*'[2]Uniforme Limpeza'!$Z$11+I76*'[2]Uniforme Limpeza'!$Z$12+L76*'[2]Uniforme Limpeza'!$Z$12+O76*'[2]Uniforme Limpeza'!$Z$12</f>
        <v>39.76</v>
      </c>
      <c r="AN76" s="67">
        <f>I76*'[2]Materiais de Consumo'!$F$33+L76*'[2]Materiais de Consumo'!$F$34+O76*'[2]Materiais de Consumo'!$F$35</f>
        <v>41.29</v>
      </c>
      <c r="AO76" s="67">
        <f>'[2]Equipamentos  TOTAL'!$H$19*'Resumo Geral limpeza imposto cd'!F76+'Resumo Geral limpeza imposto cd'!I76*'[2]Equipamentos  TOTAL'!$I$11+'[2]Equipamentos  TOTAL'!$I$12*'Resumo Geral limpeza imposto cd'!L76+'Resumo Geral limpeza imposto cd'!O76*'[2]Equipamentos  TOTAL'!$I$13</f>
        <v>5.87</v>
      </c>
      <c r="AP76" s="67">
        <f>(I76*'[2]PRODUTOS DE LIMPEZA'!$I$36+L76*'[2]PRODUTOS DE LIMPEZA'!$I$37+O76*'[2]PRODUTOS DE LIMPEZA'!$I$38)</f>
        <v>180.25</v>
      </c>
      <c r="AQ76" s="67">
        <f t="shared" si="99"/>
        <v>267.17</v>
      </c>
      <c r="AR76" s="19">
        <f t="shared" si="100"/>
        <v>175.26827636363637</v>
      </c>
      <c r="AS76" s="19">
        <f t="shared" si="79"/>
        <v>13.145120727272728</v>
      </c>
      <c r="AT76" s="81">
        <f t="shared" si="80"/>
        <v>8.7634138181818191</v>
      </c>
      <c r="AU76" s="19">
        <f t="shared" si="81"/>
        <v>1.7526827636363638</v>
      </c>
      <c r="AV76" s="81">
        <f t="shared" si="82"/>
        <v>21.908534545454547</v>
      </c>
      <c r="AW76" s="19">
        <f t="shared" si="83"/>
        <v>70.107310545454553</v>
      </c>
      <c r="AX76" s="81">
        <f t="shared" si="84"/>
        <v>26.290241454545455</v>
      </c>
      <c r="AY76" s="19">
        <f t="shared" si="85"/>
        <v>5.2580482909090911</v>
      </c>
      <c r="AZ76" s="19">
        <f t="shared" si="68"/>
        <v>322.49362850909097</v>
      </c>
      <c r="BA76" s="67">
        <f t="shared" si="101"/>
        <v>72.99923710545454</v>
      </c>
      <c r="BB76" s="67">
        <f t="shared" si="102"/>
        <v>24.362290414545456</v>
      </c>
      <c r="BC76" s="67">
        <f t="shared" si="103"/>
        <v>35.842362516363636</v>
      </c>
      <c r="BD76" s="67">
        <f t="shared" si="104"/>
        <v>133.20389003636365</v>
      </c>
      <c r="BE76" s="67">
        <f t="shared" si="105"/>
        <v>1.1392437963636364</v>
      </c>
      <c r="BF76" s="67">
        <f t="shared" si="106"/>
        <v>0.43817069090909094</v>
      </c>
      <c r="BG76" s="67">
        <f t="shared" si="86"/>
        <v>1.5774144872727274</v>
      </c>
      <c r="BH76" s="67">
        <f t="shared" si="107"/>
        <v>6.5725603636363639</v>
      </c>
      <c r="BI76" s="67">
        <f t="shared" si="108"/>
        <v>0.52580482909090909</v>
      </c>
      <c r="BJ76" s="67">
        <f t="shared" si="109"/>
        <v>0.26290241454545454</v>
      </c>
      <c r="BK76" s="67">
        <f t="shared" si="110"/>
        <v>3.0671948363636363</v>
      </c>
      <c r="BL76" s="67">
        <f t="shared" si="111"/>
        <v>1.1392437963636364</v>
      </c>
      <c r="BM76" s="67">
        <f t="shared" si="112"/>
        <v>37.682679418181813</v>
      </c>
      <c r="BN76" s="67">
        <f t="shared" si="113"/>
        <v>1.489780349090909</v>
      </c>
      <c r="BO76" s="67">
        <f t="shared" si="114"/>
        <v>50.74016600727272</v>
      </c>
      <c r="BP76" s="67">
        <f t="shared" si="115"/>
        <v>72.99923710545454</v>
      </c>
      <c r="BQ76" s="67">
        <f t="shared" si="116"/>
        <v>12.181145207272728</v>
      </c>
      <c r="BR76" s="67">
        <f t="shared" si="117"/>
        <v>7.361267607272727</v>
      </c>
      <c r="BS76" s="67">
        <f t="shared" si="118"/>
        <v>2.8919265599999999</v>
      </c>
      <c r="BT76" s="67">
        <f t="shared" si="119"/>
        <v>0</v>
      </c>
      <c r="BU76" s="67">
        <f t="shared" si="120"/>
        <v>35.141289410909089</v>
      </c>
      <c r="BV76" s="67">
        <f t="shared" si="121"/>
        <v>130.57486589090908</v>
      </c>
      <c r="BW76" s="67">
        <f t="shared" si="122"/>
        <v>638.58996493090922</v>
      </c>
      <c r="BX76" s="67">
        <f t="shared" si="87"/>
        <v>638.58996493090922</v>
      </c>
      <c r="BY76" s="67">
        <f t="shared" si="88"/>
        <v>2145.7371467490912</v>
      </c>
      <c r="BZ76" s="67">
        <f t="shared" si="123"/>
        <v>115.19</v>
      </c>
      <c r="CA76" s="70">
        <f t="shared" si="89"/>
        <v>3</v>
      </c>
      <c r="CB76" s="82">
        <f t="shared" si="90"/>
        <v>12.25</v>
      </c>
      <c r="CC76" s="20">
        <f t="shared" si="91"/>
        <v>3.4188034188034218</v>
      </c>
      <c r="CD76" s="69">
        <f t="shared" si="124"/>
        <v>73.358534931592928</v>
      </c>
      <c r="CE76" s="20">
        <f t="shared" si="92"/>
        <v>8.6609686609686669</v>
      </c>
      <c r="CF76" s="73">
        <f t="shared" si="125"/>
        <v>185.84162182670204</v>
      </c>
      <c r="CG76" s="20">
        <f t="shared" si="93"/>
        <v>1.8803418803418819</v>
      </c>
      <c r="CH76" s="67">
        <f t="shared" si="126"/>
        <v>40.34719421237611</v>
      </c>
      <c r="CI76" s="67">
        <f t="shared" si="127"/>
        <v>81.400000000000006</v>
      </c>
      <c r="CJ76" s="67">
        <f t="shared" si="128"/>
        <v>496.13735097067115</v>
      </c>
      <c r="CK76" s="74">
        <f t="shared" si="129"/>
        <v>2641.8744977197621</v>
      </c>
    </row>
    <row r="77" spans="1:89" ht="15" customHeight="1">
      <c r="A77" s="84" t="str">
        <f>[2]CCT!D84</f>
        <v>Região de São Lourenço</v>
      </c>
      <c r="B77" s="76" t="str">
        <f>[2]CCT!C84</f>
        <v>Passos</v>
      </c>
      <c r="C77" s="18"/>
      <c r="D77" s="77"/>
      <c r="E77" s="17">
        <f t="shared" si="69"/>
        <v>0</v>
      </c>
      <c r="F77" s="78"/>
      <c r="G77" s="17"/>
      <c r="H77" s="77">
        <f t="shared" si="70"/>
        <v>0</v>
      </c>
      <c r="I77" s="21">
        <f>[2]CCT!J84</f>
        <v>1</v>
      </c>
      <c r="J77" s="77">
        <f>[2]CCT!I84</f>
        <v>848.57</v>
      </c>
      <c r="K77" s="17">
        <f t="shared" si="71"/>
        <v>848.57</v>
      </c>
      <c r="L77" s="18"/>
      <c r="M77" s="77"/>
      <c r="N77" s="17">
        <f t="shared" si="72"/>
        <v>0</v>
      </c>
      <c r="O77" s="18"/>
      <c r="P77" s="77"/>
      <c r="Q77" s="80">
        <f t="shared" si="73"/>
        <v>0</v>
      </c>
      <c r="R77" s="66">
        <f t="shared" si="94"/>
        <v>1</v>
      </c>
      <c r="S77" s="67">
        <f t="shared" si="95"/>
        <v>848.57</v>
      </c>
      <c r="T77" s="19"/>
      <c r="U77" s="19"/>
      <c r="V77" s="19"/>
      <c r="W77" s="19"/>
      <c r="X77" s="19"/>
      <c r="Y77" s="19"/>
      <c r="Z77" s="19"/>
      <c r="AA77" s="68">
        <f t="shared" si="96"/>
        <v>27.771381818181816</v>
      </c>
      <c r="AB77" s="67">
        <f t="shared" si="97"/>
        <v>876.34138181818184</v>
      </c>
      <c r="AC77" s="67"/>
      <c r="AD77" s="67">
        <f>(VLOOKUP('Resumo Geral limpeza imposto cd'!A77,VATOTAL,6,FALSE)*20-1)*R77</f>
        <v>279</v>
      </c>
      <c r="AE77" s="67">
        <f t="shared" si="74"/>
        <v>73.085800000000006</v>
      </c>
      <c r="AF77" s="67"/>
      <c r="AG77" s="67">
        <f t="shared" si="98"/>
        <v>3.12</v>
      </c>
      <c r="AH77" s="67">
        <v>0</v>
      </c>
      <c r="AI77" s="67">
        <f t="shared" si="76"/>
        <v>0</v>
      </c>
      <c r="AJ77" s="67">
        <f t="shared" si="77"/>
        <v>0</v>
      </c>
      <c r="AK77" s="67">
        <v>0</v>
      </c>
      <c r="AL77" s="67">
        <f t="shared" si="78"/>
        <v>355.20580000000001</v>
      </c>
      <c r="AM77" s="67">
        <f>C77*'[2]Uniforme Limpeza'!$Z$10+F77*'[2]Uniforme Limpeza'!$Z$11+I77*'[2]Uniforme Limpeza'!$Z$12+L77*'[2]Uniforme Limpeza'!$Z$12+O77*'[2]Uniforme Limpeza'!$Z$12</f>
        <v>39.76</v>
      </c>
      <c r="AN77" s="67">
        <f>I77*'[2]Materiais de Consumo'!$F$33+L77*'[2]Materiais de Consumo'!$F$34+O77*'[2]Materiais de Consumo'!$F$35</f>
        <v>41.29</v>
      </c>
      <c r="AO77" s="67">
        <f>'[2]Equipamentos  TOTAL'!$H$19*'Resumo Geral limpeza imposto cd'!F77+'Resumo Geral limpeza imposto cd'!I77*'[2]Equipamentos  TOTAL'!$I$11+'[2]Equipamentos  TOTAL'!$I$12*'Resumo Geral limpeza imposto cd'!L77+'Resumo Geral limpeza imposto cd'!O77*'[2]Equipamentos  TOTAL'!$I$13</f>
        <v>5.87</v>
      </c>
      <c r="AP77" s="67">
        <f>(I77*'[2]PRODUTOS DE LIMPEZA'!$I$36+L77*'[2]PRODUTOS DE LIMPEZA'!$I$37+O77*'[2]PRODUTOS DE LIMPEZA'!$I$38)</f>
        <v>180.25</v>
      </c>
      <c r="AQ77" s="67">
        <f t="shared" si="99"/>
        <v>267.17</v>
      </c>
      <c r="AR77" s="19">
        <f t="shared" si="100"/>
        <v>175.26827636363637</v>
      </c>
      <c r="AS77" s="19">
        <f t="shared" si="79"/>
        <v>13.145120727272728</v>
      </c>
      <c r="AT77" s="81">
        <f t="shared" si="80"/>
        <v>8.7634138181818191</v>
      </c>
      <c r="AU77" s="19">
        <f t="shared" si="81"/>
        <v>1.7526827636363638</v>
      </c>
      <c r="AV77" s="81">
        <f t="shared" si="82"/>
        <v>21.908534545454547</v>
      </c>
      <c r="AW77" s="19">
        <f t="shared" si="83"/>
        <v>70.107310545454553</v>
      </c>
      <c r="AX77" s="81">
        <f t="shared" si="84"/>
        <v>26.290241454545455</v>
      </c>
      <c r="AY77" s="19">
        <f>AB77*$AY$2</f>
        <v>5.2580482909090911</v>
      </c>
      <c r="AZ77" s="19">
        <f t="shared" si="68"/>
        <v>322.49362850909097</v>
      </c>
      <c r="BA77" s="67">
        <f t="shared" si="101"/>
        <v>72.99923710545454</v>
      </c>
      <c r="BB77" s="67">
        <f t="shared" si="102"/>
        <v>24.362290414545456</v>
      </c>
      <c r="BC77" s="67">
        <f t="shared" si="103"/>
        <v>35.842362516363636</v>
      </c>
      <c r="BD77" s="67">
        <f t="shared" si="104"/>
        <v>133.20389003636365</v>
      </c>
      <c r="BE77" s="67">
        <f t="shared" si="105"/>
        <v>1.1392437963636364</v>
      </c>
      <c r="BF77" s="67">
        <f t="shared" si="106"/>
        <v>0.43817069090909094</v>
      </c>
      <c r="BG77" s="67">
        <f t="shared" si="86"/>
        <v>1.5774144872727274</v>
      </c>
      <c r="BH77" s="67">
        <f t="shared" si="107"/>
        <v>6.5725603636363639</v>
      </c>
      <c r="BI77" s="67">
        <f t="shared" si="108"/>
        <v>0.52580482909090909</v>
      </c>
      <c r="BJ77" s="67">
        <f t="shared" si="109"/>
        <v>0.26290241454545454</v>
      </c>
      <c r="BK77" s="67">
        <f t="shared" si="110"/>
        <v>3.0671948363636363</v>
      </c>
      <c r="BL77" s="67">
        <f t="shared" si="111"/>
        <v>1.1392437963636364</v>
      </c>
      <c r="BM77" s="67">
        <f t="shared" si="112"/>
        <v>37.682679418181813</v>
      </c>
      <c r="BN77" s="67">
        <f t="shared" si="113"/>
        <v>1.489780349090909</v>
      </c>
      <c r="BO77" s="67">
        <f t="shared" si="114"/>
        <v>50.74016600727272</v>
      </c>
      <c r="BP77" s="67">
        <f t="shared" si="115"/>
        <v>72.99923710545454</v>
      </c>
      <c r="BQ77" s="67">
        <f t="shared" si="116"/>
        <v>12.181145207272728</v>
      </c>
      <c r="BR77" s="67">
        <f t="shared" si="117"/>
        <v>7.361267607272727</v>
      </c>
      <c r="BS77" s="67">
        <f t="shared" si="118"/>
        <v>2.8919265599999999</v>
      </c>
      <c r="BT77" s="67">
        <f t="shared" si="119"/>
        <v>0</v>
      </c>
      <c r="BU77" s="67">
        <f t="shared" si="120"/>
        <v>35.141289410909089</v>
      </c>
      <c r="BV77" s="67">
        <f t="shared" si="121"/>
        <v>130.57486589090908</v>
      </c>
      <c r="BW77" s="67">
        <f t="shared" si="122"/>
        <v>638.58996493090922</v>
      </c>
      <c r="BX77" s="67">
        <f t="shared" si="87"/>
        <v>638.58996493090922</v>
      </c>
      <c r="BY77" s="67">
        <f t="shared" si="88"/>
        <v>2137.3071467490909</v>
      </c>
      <c r="BZ77" s="67">
        <f t="shared" si="123"/>
        <v>115.19</v>
      </c>
      <c r="CA77" s="70">
        <f t="shared" si="89"/>
        <v>3</v>
      </c>
      <c r="CB77" s="82">
        <f t="shared" si="90"/>
        <v>12.25</v>
      </c>
      <c r="CC77" s="20">
        <f t="shared" si="91"/>
        <v>3.4188034188034218</v>
      </c>
      <c r="CD77" s="69">
        <f t="shared" si="124"/>
        <v>73.070329803387779</v>
      </c>
      <c r="CE77" s="20">
        <f t="shared" si="92"/>
        <v>8.6609686609686669</v>
      </c>
      <c r="CF77" s="73">
        <f t="shared" si="125"/>
        <v>185.11150216858235</v>
      </c>
      <c r="CG77" s="20">
        <f t="shared" si="93"/>
        <v>1.8803418803418819</v>
      </c>
      <c r="CH77" s="67">
        <f t="shared" si="126"/>
        <v>40.188681391863277</v>
      </c>
      <c r="CI77" s="67">
        <f t="shared" si="127"/>
        <v>81.400000000000006</v>
      </c>
      <c r="CJ77" s="67">
        <f t="shared" si="128"/>
        <v>494.96051336383334</v>
      </c>
      <c r="CK77" s="74">
        <f t="shared" si="129"/>
        <v>2632.2676601129242</v>
      </c>
    </row>
    <row r="78" spans="1:89" ht="15" customHeight="1">
      <c r="A78" s="84" t="str">
        <f>[2]CCT!D85</f>
        <v>Região Uberaba</v>
      </c>
      <c r="B78" s="76" t="str">
        <f>[2]CCT!C85</f>
        <v>Patos de Minas</v>
      </c>
      <c r="C78" s="18"/>
      <c r="D78" s="77"/>
      <c r="E78" s="17">
        <f t="shared" si="69"/>
        <v>0</v>
      </c>
      <c r="F78" s="78"/>
      <c r="G78" s="17"/>
      <c r="H78" s="77">
        <f t="shared" si="70"/>
        <v>0</v>
      </c>
      <c r="I78" s="21">
        <f>[2]CCT!J85</f>
        <v>1</v>
      </c>
      <c r="J78" s="77">
        <f>[2]CCT!I85</f>
        <v>848.57</v>
      </c>
      <c r="K78" s="17">
        <f t="shared" si="71"/>
        <v>848.57</v>
      </c>
      <c r="L78" s="21">
        <f>[2]CCT!L85</f>
        <v>1</v>
      </c>
      <c r="M78" s="77">
        <f>[2]CCT!K85</f>
        <v>424.28</v>
      </c>
      <c r="N78" s="17">
        <f t="shared" si="72"/>
        <v>424.28</v>
      </c>
      <c r="O78" s="18"/>
      <c r="P78" s="77"/>
      <c r="Q78" s="80">
        <f t="shared" si="73"/>
        <v>0</v>
      </c>
      <c r="R78" s="66">
        <f t="shared" si="94"/>
        <v>2</v>
      </c>
      <c r="S78" s="67">
        <f t="shared" si="95"/>
        <v>1272.8499999999999</v>
      </c>
      <c r="T78" s="19"/>
      <c r="U78" s="19"/>
      <c r="V78" s="19"/>
      <c r="W78" s="19"/>
      <c r="X78" s="19"/>
      <c r="Y78" s="19"/>
      <c r="Z78" s="19"/>
      <c r="AA78" s="68">
        <f t="shared" si="96"/>
        <v>41.656909090909089</v>
      </c>
      <c r="AB78" s="67">
        <f t="shared" si="97"/>
        <v>1314.5069090909089</v>
      </c>
      <c r="AC78" s="67"/>
      <c r="AD78" s="67">
        <f>(VLOOKUP('Resumo Geral limpeza imposto cd'!A78,VATOTAL,6,FALSE)*20-1)*R78</f>
        <v>558</v>
      </c>
      <c r="AE78" s="67">
        <f t="shared" si="74"/>
        <v>171.62900000000002</v>
      </c>
      <c r="AF78" s="67"/>
      <c r="AG78" s="67">
        <f t="shared" si="98"/>
        <v>6.24</v>
      </c>
      <c r="AH78" s="67">
        <f t="shared" si="75"/>
        <v>56.38</v>
      </c>
      <c r="AI78" s="67">
        <f t="shared" si="76"/>
        <v>0</v>
      </c>
      <c r="AJ78" s="67">
        <f t="shared" si="77"/>
        <v>0</v>
      </c>
      <c r="AK78" s="67">
        <v>0</v>
      </c>
      <c r="AL78" s="67">
        <f t="shared" si="78"/>
        <v>792.24900000000002</v>
      </c>
      <c r="AM78" s="67">
        <f>C78*'[2]Uniforme Limpeza'!$Z$10+F78*'[2]Uniforme Limpeza'!$Z$11+I78*'[2]Uniforme Limpeza'!$Z$12+L78*'[2]Uniforme Limpeza'!$Z$12+O78*'[2]Uniforme Limpeza'!$Z$12</f>
        <v>79.52</v>
      </c>
      <c r="AN78" s="67">
        <f>I78*'[2]Materiais de Consumo'!$F$33+L78*'[2]Materiais de Consumo'!$F$34+O78*'[2]Materiais de Consumo'!$F$35</f>
        <v>61.94</v>
      </c>
      <c r="AO78" s="67">
        <f>'[2]Equipamentos  TOTAL'!$H$19*'Resumo Geral limpeza imposto cd'!F78+'Resumo Geral limpeza imposto cd'!I78*'[2]Equipamentos  TOTAL'!$I$11+'[2]Equipamentos  TOTAL'!$I$12*'Resumo Geral limpeza imposto cd'!L78+'Resumo Geral limpeza imposto cd'!O78*'[2]Equipamentos  TOTAL'!$I$13</f>
        <v>8.81</v>
      </c>
      <c r="AP78" s="67">
        <f>(I78*'[2]PRODUTOS DE LIMPEZA'!$I$36+L78*'[2]PRODUTOS DE LIMPEZA'!$I$37+O78*'[2]PRODUTOS DE LIMPEZA'!$I$38)</f>
        <v>270.38</v>
      </c>
      <c r="AQ78" s="67">
        <f t="shared" si="99"/>
        <v>420.65</v>
      </c>
      <c r="AR78" s="19">
        <f t="shared" si="100"/>
        <v>262.90138181818179</v>
      </c>
      <c r="AS78" s="19">
        <f t="shared" si="79"/>
        <v>19.717603636363634</v>
      </c>
      <c r="AT78" s="81">
        <f t="shared" si="80"/>
        <v>13.145069090909089</v>
      </c>
      <c r="AU78" s="19">
        <f t="shared" si="81"/>
        <v>2.6290138181818179</v>
      </c>
      <c r="AV78" s="81">
        <f t="shared" si="82"/>
        <v>32.862672727272724</v>
      </c>
      <c r="AW78" s="19">
        <f t="shared" si="83"/>
        <v>105.16055272727272</v>
      </c>
      <c r="AX78" s="81">
        <f t="shared" si="84"/>
        <v>39.435207272727268</v>
      </c>
      <c r="AY78" s="19">
        <f t="shared" si="85"/>
        <v>7.8870414545454537</v>
      </c>
      <c r="AZ78" s="19">
        <f t="shared" si="68"/>
        <v>483.73854254545449</v>
      </c>
      <c r="BA78" s="67">
        <f t="shared" si="101"/>
        <v>109.49842552727272</v>
      </c>
      <c r="BB78" s="67">
        <f t="shared" si="102"/>
        <v>36.543292072727269</v>
      </c>
      <c r="BC78" s="67">
        <f t="shared" si="103"/>
        <v>53.763332581818176</v>
      </c>
      <c r="BD78" s="67">
        <f t="shared" si="104"/>
        <v>199.80505018181816</v>
      </c>
      <c r="BE78" s="67">
        <f t="shared" si="105"/>
        <v>1.7088589818181816</v>
      </c>
      <c r="BF78" s="67">
        <f t="shared" si="106"/>
        <v>0.65725345454545447</v>
      </c>
      <c r="BG78" s="67">
        <f t="shared" si="86"/>
        <v>2.3661124363636361</v>
      </c>
      <c r="BH78" s="67">
        <f t="shared" si="107"/>
        <v>9.8588018181818171</v>
      </c>
      <c r="BI78" s="67">
        <f t="shared" si="108"/>
        <v>0.78870414545454526</v>
      </c>
      <c r="BJ78" s="67">
        <f t="shared" si="109"/>
        <v>0.39435207272727263</v>
      </c>
      <c r="BK78" s="67">
        <f t="shared" si="110"/>
        <v>4.6007741818181813</v>
      </c>
      <c r="BL78" s="67">
        <f t="shared" si="111"/>
        <v>1.7088589818181816</v>
      </c>
      <c r="BM78" s="67">
        <f t="shared" si="112"/>
        <v>56.523797090909078</v>
      </c>
      <c r="BN78" s="67">
        <f t="shared" si="113"/>
        <v>2.2346617454545452</v>
      </c>
      <c r="BO78" s="67">
        <f t="shared" si="114"/>
        <v>76.109950036363628</v>
      </c>
      <c r="BP78" s="67">
        <f t="shared" si="115"/>
        <v>109.49842552727272</v>
      </c>
      <c r="BQ78" s="67">
        <f t="shared" si="116"/>
        <v>18.271646036363634</v>
      </c>
      <c r="BR78" s="67">
        <f t="shared" si="117"/>
        <v>11.041858036363635</v>
      </c>
      <c r="BS78" s="67">
        <f t="shared" si="118"/>
        <v>4.3378727999999995</v>
      </c>
      <c r="BT78" s="67">
        <f t="shared" si="119"/>
        <v>0</v>
      </c>
      <c r="BU78" s="67">
        <f t="shared" si="120"/>
        <v>52.711727054545442</v>
      </c>
      <c r="BV78" s="67">
        <f t="shared" si="121"/>
        <v>195.86152945454543</v>
      </c>
      <c r="BW78" s="67">
        <f t="shared" si="122"/>
        <v>957.88118465454556</v>
      </c>
      <c r="BX78" s="67">
        <f t="shared" si="87"/>
        <v>957.88118465454534</v>
      </c>
      <c r="BY78" s="67">
        <f t="shared" si="88"/>
        <v>3485.2870937454545</v>
      </c>
      <c r="BZ78" s="67">
        <f t="shared" si="123"/>
        <v>230.38</v>
      </c>
      <c r="CA78" s="70">
        <f t="shared" si="89"/>
        <v>2</v>
      </c>
      <c r="CB78" s="82">
        <f t="shared" si="90"/>
        <v>11.25</v>
      </c>
      <c r="CC78" s="20">
        <f t="shared" si="91"/>
        <v>2.2535211267605644</v>
      </c>
      <c r="CD78" s="69">
        <f t="shared" si="124"/>
        <v>78.541680985813088</v>
      </c>
      <c r="CE78" s="20">
        <f t="shared" si="92"/>
        <v>8.5633802816901436</v>
      </c>
      <c r="CF78" s="73">
        <f t="shared" si="125"/>
        <v>298.45838774608973</v>
      </c>
      <c r="CG78" s="20">
        <f t="shared" si="93"/>
        <v>1.8591549295774654</v>
      </c>
      <c r="CH78" s="67">
        <f t="shared" si="126"/>
        <v>64.796886813295799</v>
      </c>
      <c r="CI78" s="67">
        <f t="shared" si="127"/>
        <v>162.80000000000001</v>
      </c>
      <c r="CJ78" s="67">
        <f t="shared" si="128"/>
        <v>834.97695554519873</v>
      </c>
      <c r="CK78" s="74">
        <f t="shared" si="129"/>
        <v>4320.264049290653</v>
      </c>
    </row>
    <row r="79" spans="1:89" ht="15" customHeight="1">
      <c r="A79" s="84" t="str">
        <f>[2]CCT!D86</f>
        <v>Fethemg RM</v>
      </c>
      <c r="B79" s="76" t="str">
        <f>[2]CCT!C86</f>
        <v>Pedro Leopoldo</v>
      </c>
      <c r="C79" s="18"/>
      <c r="D79" s="77"/>
      <c r="E79" s="17">
        <f t="shared" si="69"/>
        <v>0</v>
      </c>
      <c r="F79" s="78"/>
      <c r="G79" s="17"/>
      <c r="H79" s="77">
        <f t="shared" si="70"/>
        <v>0</v>
      </c>
      <c r="I79" s="21">
        <f>[2]CCT!J86</f>
        <v>1</v>
      </c>
      <c r="J79" s="77">
        <f>[2]CCT!I86</f>
        <v>876.65</v>
      </c>
      <c r="K79" s="17">
        <f t="shared" si="71"/>
        <v>876.65</v>
      </c>
      <c r="L79" s="18"/>
      <c r="M79" s="77"/>
      <c r="N79" s="17">
        <f t="shared" si="72"/>
        <v>0</v>
      </c>
      <c r="O79" s="18"/>
      <c r="P79" s="77"/>
      <c r="Q79" s="80">
        <f t="shared" si="73"/>
        <v>0</v>
      </c>
      <c r="R79" s="66">
        <f t="shared" si="94"/>
        <v>1</v>
      </c>
      <c r="S79" s="67">
        <f t="shared" si="95"/>
        <v>876.65</v>
      </c>
      <c r="T79" s="19"/>
      <c r="U79" s="19"/>
      <c r="V79" s="19"/>
      <c r="W79" s="19"/>
      <c r="X79" s="19"/>
      <c r="Y79" s="19"/>
      <c r="Z79" s="19"/>
      <c r="AA79" s="68">
        <f t="shared" si="96"/>
        <v>28.690363636363635</v>
      </c>
      <c r="AB79" s="67">
        <f t="shared" si="97"/>
        <v>905.34036363636358</v>
      </c>
      <c r="AC79" s="67"/>
      <c r="AD79" s="67">
        <f>(VLOOKUP('Resumo Geral limpeza imposto cd'!A79,VATOTAL,6,FALSE)*20-1)*R79</f>
        <v>279</v>
      </c>
      <c r="AE79" s="67">
        <f t="shared" si="74"/>
        <v>71.40100000000001</v>
      </c>
      <c r="AF79" s="67"/>
      <c r="AG79" s="67">
        <f t="shared" si="98"/>
        <v>3.12</v>
      </c>
      <c r="AH79" s="67">
        <f t="shared" si="75"/>
        <v>0</v>
      </c>
      <c r="AI79" s="67">
        <f t="shared" si="76"/>
        <v>8.43</v>
      </c>
      <c r="AJ79" s="67">
        <f t="shared" si="77"/>
        <v>0</v>
      </c>
      <c r="AK79" s="67">
        <v>0</v>
      </c>
      <c r="AL79" s="67">
        <f t="shared" si="78"/>
        <v>361.95100000000002</v>
      </c>
      <c r="AM79" s="67">
        <f>C79*'[2]Uniforme Limpeza'!$Z$10+F79*'[2]Uniforme Limpeza'!$Z$11+I79*'[2]Uniforme Limpeza'!$Z$12+L79*'[2]Uniforme Limpeza'!$Z$12+O79*'[2]Uniforme Limpeza'!$Z$12</f>
        <v>39.76</v>
      </c>
      <c r="AN79" s="67">
        <f>I79*'[2]Materiais de Consumo'!$F$33+L79*'[2]Materiais de Consumo'!$F$34+O79*'[2]Materiais de Consumo'!$F$35</f>
        <v>41.29</v>
      </c>
      <c r="AO79" s="67">
        <f>'[2]Equipamentos  TOTAL'!$H$19*'Resumo Geral limpeza imposto cd'!F79+'Resumo Geral limpeza imposto cd'!I79*'[2]Equipamentos  TOTAL'!$I$11+'[2]Equipamentos  TOTAL'!$I$12*'Resumo Geral limpeza imposto cd'!L79+'Resumo Geral limpeza imposto cd'!O79*'[2]Equipamentos  TOTAL'!$I$13</f>
        <v>5.87</v>
      </c>
      <c r="AP79" s="67">
        <f>(I79*'[2]PRODUTOS DE LIMPEZA'!$I$36+L79*'[2]PRODUTOS DE LIMPEZA'!$I$37+O79*'[2]PRODUTOS DE LIMPEZA'!$I$38)</f>
        <v>180.25</v>
      </c>
      <c r="AQ79" s="67">
        <f t="shared" si="99"/>
        <v>267.17</v>
      </c>
      <c r="AR79" s="19">
        <f t="shared" si="100"/>
        <v>181.06807272727272</v>
      </c>
      <c r="AS79" s="19">
        <f t="shared" si="79"/>
        <v>13.580105454545453</v>
      </c>
      <c r="AT79" s="81">
        <f t="shared" si="80"/>
        <v>9.0534036363636368</v>
      </c>
      <c r="AU79" s="19">
        <f t="shared" si="81"/>
        <v>1.8106807272727272</v>
      </c>
      <c r="AV79" s="81">
        <f t="shared" si="82"/>
        <v>22.63350909090909</v>
      </c>
      <c r="AW79" s="19">
        <f t="shared" si="83"/>
        <v>72.427229090909094</v>
      </c>
      <c r="AX79" s="81">
        <f t="shared" si="84"/>
        <v>27.160210909090907</v>
      </c>
      <c r="AY79" s="19">
        <f t="shared" si="85"/>
        <v>5.4320421818181819</v>
      </c>
      <c r="AZ79" s="19">
        <f t="shared" si="68"/>
        <v>333.16525381818184</v>
      </c>
      <c r="BA79" s="67">
        <f t="shared" si="101"/>
        <v>75.414852290909081</v>
      </c>
      <c r="BB79" s="67">
        <f t="shared" si="102"/>
        <v>25.168462109090907</v>
      </c>
      <c r="BC79" s="67">
        <f t="shared" si="103"/>
        <v>37.028420872727267</v>
      </c>
      <c r="BD79" s="67">
        <f t="shared" si="104"/>
        <v>137.61173527272726</v>
      </c>
      <c r="BE79" s="67">
        <f t="shared" si="105"/>
        <v>1.1769424727272726</v>
      </c>
      <c r="BF79" s="67">
        <f t="shared" si="106"/>
        <v>0.4526701818181818</v>
      </c>
      <c r="BG79" s="67">
        <f t="shared" si="86"/>
        <v>1.6296126545454543</v>
      </c>
      <c r="BH79" s="67">
        <f t="shared" si="107"/>
        <v>6.7900527272727267</v>
      </c>
      <c r="BI79" s="67">
        <f t="shared" si="108"/>
        <v>0.54320421818181808</v>
      </c>
      <c r="BJ79" s="67">
        <f t="shared" si="109"/>
        <v>0.27160210909090904</v>
      </c>
      <c r="BK79" s="67">
        <f t="shared" si="110"/>
        <v>3.1686912727272727</v>
      </c>
      <c r="BL79" s="67">
        <f t="shared" si="111"/>
        <v>1.1769424727272726</v>
      </c>
      <c r="BM79" s="67">
        <f t="shared" si="112"/>
        <v>38.929635636363628</v>
      </c>
      <c r="BN79" s="67">
        <f t="shared" si="113"/>
        <v>1.5390786181818179</v>
      </c>
      <c r="BO79" s="67">
        <f t="shared" si="114"/>
        <v>52.419207054545446</v>
      </c>
      <c r="BP79" s="67">
        <f t="shared" si="115"/>
        <v>75.414852290909081</v>
      </c>
      <c r="BQ79" s="67">
        <f t="shared" si="116"/>
        <v>12.584231054545453</v>
      </c>
      <c r="BR79" s="67">
        <f t="shared" si="117"/>
        <v>7.6048590545454537</v>
      </c>
      <c r="BS79" s="67">
        <f t="shared" si="118"/>
        <v>2.9876231999999998</v>
      </c>
      <c r="BT79" s="67">
        <f t="shared" si="119"/>
        <v>0</v>
      </c>
      <c r="BU79" s="67">
        <f t="shared" si="120"/>
        <v>36.304148581818176</v>
      </c>
      <c r="BV79" s="67">
        <f t="shared" si="121"/>
        <v>134.89571418181816</v>
      </c>
      <c r="BW79" s="67">
        <f t="shared" si="122"/>
        <v>659.72152298181823</v>
      </c>
      <c r="BX79" s="67">
        <f t="shared" si="87"/>
        <v>659.72152298181823</v>
      </c>
      <c r="BY79" s="67">
        <f t="shared" si="88"/>
        <v>2194.1828866181818</v>
      </c>
      <c r="BZ79" s="67">
        <f t="shared" si="123"/>
        <v>115.19</v>
      </c>
      <c r="CA79" s="70">
        <f t="shared" si="89"/>
        <v>2</v>
      </c>
      <c r="CB79" s="82">
        <f t="shared" si="90"/>
        <v>11.25</v>
      </c>
      <c r="CC79" s="20">
        <f t="shared" si="91"/>
        <v>2.2535211267605644</v>
      </c>
      <c r="CD79" s="69">
        <f t="shared" si="124"/>
        <v>49.446374909705526</v>
      </c>
      <c r="CE79" s="20">
        <f t="shared" si="92"/>
        <v>8.5633802816901436</v>
      </c>
      <c r="CF79" s="73">
        <f t="shared" si="125"/>
        <v>187.89622465688097</v>
      </c>
      <c r="CG79" s="20">
        <f t="shared" si="93"/>
        <v>1.8591549295774654</v>
      </c>
      <c r="CH79" s="67">
        <f t="shared" si="126"/>
        <v>40.79325930050706</v>
      </c>
      <c r="CI79" s="67">
        <f t="shared" si="127"/>
        <v>81.400000000000006</v>
      </c>
      <c r="CJ79" s="67">
        <f t="shared" si="128"/>
        <v>474.72585886709351</v>
      </c>
      <c r="CK79" s="74">
        <f t="shared" si="129"/>
        <v>2668.9087454852752</v>
      </c>
    </row>
    <row r="80" spans="1:89" ht="15" customHeight="1">
      <c r="A80" s="84" t="str">
        <f>[2]CCT!D87</f>
        <v>Região de Divinopolis</v>
      </c>
      <c r="B80" s="76" t="str">
        <f>[2]CCT!C87</f>
        <v>Pitangui</v>
      </c>
      <c r="C80" s="18"/>
      <c r="D80" s="77"/>
      <c r="E80" s="17">
        <f t="shared" si="69"/>
        <v>0</v>
      </c>
      <c r="F80" s="78"/>
      <c r="G80" s="17"/>
      <c r="H80" s="77">
        <f t="shared" si="70"/>
        <v>0</v>
      </c>
      <c r="I80" s="18"/>
      <c r="J80" s="77"/>
      <c r="K80" s="17">
        <f t="shared" si="71"/>
        <v>0</v>
      </c>
      <c r="L80" s="18"/>
      <c r="M80" s="77"/>
      <c r="N80" s="17">
        <f t="shared" si="72"/>
        <v>0</v>
      </c>
      <c r="O80" s="21">
        <f>[2]CCT!N87</f>
        <v>1</v>
      </c>
      <c r="P80" s="77">
        <f>[2]CCT!M87</f>
        <v>212.14</v>
      </c>
      <c r="Q80" s="80">
        <f t="shared" si="73"/>
        <v>212.14</v>
      </c>
      <c r="R80" s="66">
        <f t="shared" si="94"/>
        <v>1</v>
      </c>
      <c r="S80" s="67">
        <f t="shared" si="95"/>
        <v>212.14</v>
      </c>
      <c r="T80" s="19"/>
      <c r="U80" s="19"/>
      <c r="V80" s="19"/>
      <c r="W80" s="19"/>
      <c r="X80" s="19"/>
      <c r="Y80" s="19"/>
      <c r="Z80" s="19"/>
      <c r="AA80" s="68">
        <f t="shared" si="96"/>
        <v>6.9427636363636358</v>
      </c>
      <c r="AB80" s="67">
        <f t="shared" si="97"/>
        <v>219.08276363636361</v>
      </c>
      <c r="AC80" s="67"/>
      <c r="AD80" s="67">
        <f>(VLOOKUP('Resumo Geral limpeza imposto cd'!A80,VATOTAL,6,FALSE)*20-1)*R80</f>
        <v>279</v>
      </c>
      <c r="AE80" s="67">
        <f t="shared" si="74"/>
        <v>111.27160000000001</v>
      </c>
      <c r="AF80" s="67"/>
      <c r="AG80" s="67">
        <f t="shared" si="98"/>
        <v>3.12</v>
      </c>
      <c r="AH80" s="67">
        <f t="shared" si="75"/>
        <v>28.19</v>
      </c>
      <c r="AI80" s="67">
        <f t="shared" si="76"/>
        <v>0</v>
      </c>
      <c r="AJ80" s="67">
        <f t="shared" si="77"/>
        <v>0</v>
      </c>
      <c r="AK80" s="67">
        <v>0</v>
      </c>
      <c r="AL80" s="67">
        <f t="shared" si="78"/>
        <v>421.58160000000004</v>
      </c>
      <c r="AM80" s="67">
        <f>C80*'[2]Uniforme Limpeza'!$Z$10+F80*'[2]Uniforme Limpeza'!$Z$11+I80*'[2]Uniforme Limpeza'!$Z$12+L80*'[2]Uniforme Limpeza'!$Z$12+O80*'[2]Uniforme Limpeza'!$Z$12</f>
        <v>39.76</v>
      </c>
      <c r="AN80" s="67">
        <f>I80*'[2]Materiais de Consumo'!$F$33+L80*'[2]Materiais de Consumo'!$F$34+O80*'[2]Materiais de Consumo'!$F$35</f>
        <v>10.32</v>
      </c>
      <c r="AO80" s="67">
        <f>'[2]Equipamentos  TOTAL'!$H$19*'Resumo Geral limpeza imposto cd'!F80+'Resumo Geral limpeza imposto cd'!I80*'[2]Equipamentos  TOTAL'!$I$11+'[2]Equipamentos  TOTAL'!$I$12*'Resumo Geral limpeza imposto cd'!L80+'Resumo Geral limpeza imposto cd'!O80*'[2]Equipamentos  TOTAL'!$I$13</f>
        <v>1.47</v>
      </c>
      <c r="AP80" s="67">
        <f>(I80*'[2]PRODUTOS DE LIMPEZA'!$I$36+L80*'[2]PRODUTOS DE LIMPEZA'!$I$37+O80*'[2]PRODUTOS DE LIMPEZA'!$I$38)</f>
        <v>45.06</v>
      </c>
      <c r="AQ80" s="67">
        <f t="shared" si="99"/>
        <v>96.61</v>
      </c>
      <c r="AR80" s="19">
        <f t="shared" si="100"/>
        <v>43.816552727272722</v>
      </c>
      <c r="AS80" s="19">
        <f t="shared" si="79"/>
        <v>3.2862414545454541</v>
      </c>
      <c r="AT80" s="81">
        <f t="shared" si="80"/>
        <v>2.1908276363636361</v>
      </c>
      <c r="AU80" s="19">
        <f t="shared" si="81"/>
        <v>0.43816552727272723</v>
      </c>
      <c r="AV80" s="81">
        <f t="shared" si="82"/>
        <v>5.4770690909090902</v>
      </c>
      <c r="AW80" s="19">
        <f t="shared" si="83"/>
        <v>17.526621090909089</v>
      </c>
      <c r="AX80" s="81">
        <f t="shared" si="84"/>
        <v>6.5724829090909083</v>
      </c>
      <c r="AY80" s="19">
        <f t="shared" si="85"/>
        <v>1.3144965818181817</v>
      </c>
      <c r="AZ80" s="19">
        <f t="shared" si="68"/>
        <v>80.622457018181805</v>
      </c>
      <c r="BA80" s="67">
        <f t="shared" si="101"/>
        <v>18.249594210909088</v>
      </c>
      <c r="BB80" s="67">
        <f t="shared" si="102"/>
        <v>6.0905008290909084</v>
      </c>
      <c r="BC80" s="67">
        <f t="shared" si="103"/>
        <v>8.9604850327272718</v>
      </c>
      <c r="BD80" s="67">
        <f t="shared" si="104"/>
        <v>33.300580072727264</v>
      </c>
      <c r="BE80" s="67">
        <f t="shared" si="105"/>
        <v>0.28480759272727268</v>
      </c>
      <c r="BF80" s="67">
        <f t="shared" si="106"/>
        <v>0.10954138181818181</v>
      </c>
      <c r="BG80" s="67">
        <f t="shared" si="86"/>
        <v>0.39434897454545448</v>
      </c>
      <c r="BH80" s="67">
        <f t="shared" si="107"/>
        <v>1.6431207272727271</v>
      </c>
      <c r="BI80" s="67">
        <f t="shared" si="108"/>
        <v>0.13144965818181814</v>
      </c>
      <c r="BJ80" s="67">
        <f t="shared" si="109"/>
        <v>6.572482909090907E-2</v>
      </c>
      <c r="BK80" s="67">
        <f t="shared" si="110"/>
        <v>0.76678967272727261</v>
      </c>
      <c r="BL80" s="67">
        <f t="shared" si="111"/>
        <v>0.28480759272727268</v>
      </c>
      <c r="BM80" s="67">
        <f t="shared" si="112"/>
        <v>9.4205588363636341</v>
      </c>
      <c r="BN80" s="67">
        <f t="shared" si="113"/>
        <v>0.37244069818181813</v>
      </c>
      <c r="BO80" s="67">
        <f t="shared" si="114"/>
        <v>12.684892014545451</v>
      </c>
      <c r="BP80" s="67">
        <f t="shared" si="115"/>
        <v>18.249594210909088</v>
      </c>
      <c r="BQ80" s="67">
        <f t="shared" si="116"/>
        <v>3.0452504145454542</v>
      </c>
      <c r="BR80" s="67">
        <f t="shared" si="117"/>
        <v>1.8402952145454543</v>
      </c>
      <c r="BS80" s="67">
        <f t="shared" si="118"/>
        <v>0.72297311999999991</v>
      </c>
      <c r="BT80" s="67">
        <f t="shared" si="119"/>
        <v>0</v>
      </c>
      <c r="BU80" s="67">
        <f t="shared" si="120"/>
        <v>8.7852188218181801</v>
      </c>
      <c r="BV80" s="67">
        <f t="shared" si="121"/>
        <v>32.643331781818176</v>
      </c>
      <c r="BW80" s="67">
        <f t="shared" si="122"/>
        <v>159.6456098618182</v>
      </c>
      <c r="BX80" s="67">
        <f t="shared" si="87"/>
        <v>159.64560986181817</v>
      </c>
      <c r="BY80" s="67">
        <f t="shared" si="88"/>
        <v>896.91997349818189</v>
      </c>
      <c r="BZ80" s="67">
        <f t="shared" si="123"/>
        <v>115.19</v>
      </c>
      <c r="CA80" s="70">
        <f t="shared" si="89"/>
        <v>2</v>
      </c>
      <c r="CB80" s="82">
        <f t="shared" si="90"/>
        <v>11.25</v>
      </c>
      <c r="CC80" s="20">
        <f t="shared" si="91"/>
        <v>2.2535211267605644</v>
      </c>
      <c r="CD80" s="69">
        <f t="shared" si="124"/>
        <v>20.212281092916786</v>
      </c>
      <c r="CE80" s="20">
        <f t="shared" si="92"/>
        <v>8.5633802816901436</v>
      </c>
      <c r="CF80" s="73">
        <f t="shared" si="125"/>
        <v>76.806668153083777</v>
      </c>
      <c r="CG80" s="20">
        <f t="shared" si="93"/>
        <v>1.8591549295774654</v>
      </c>
      <c r="CH80" s="67">
        <f t="shared" si="126"/>
        <v>16.675131901656346</v>
      </c>
      <c r="CI80" s="67">
        <f t="shared" si="127"/>
        <v>81.400000000000006</v>
      </c>
      <c r="CJ80" s="67">
        <f t="shared" si="128"/>
        <v>310.28408114765693</v>
      </c>
      <c r="CK80" s="74">
        <f t="shared" si="129"/>
        <v>1207.2040546458388</v>
      </c>
    </row>
    <row r="81" spans="1:90" ht="15" customHeight="1">
      <c r="A81" s="84" t="str">
        <f>[2]CCT!D88</f>
        <v>Região de São Lourenço</v>
      </c>
      <c r="B81" s="76" t="str">
        <f>[2]CCT!C88</f>
        <v>Piunhi</v>
      </c>
      <c r="C81" s="18"/>
      <c r="D81" s="77"/>
      <c r="E81" s="17">
        <f t="shared" si="69"/>
        <v>0</v>
      </c>
      <c r="F81" s="78"/>
      <c r="G81" s="17"/>
      <c r="H81" s="77">
        <f t="shared" si="70"/>
        <v>0</v>
      </c>
      <c r="I81" s="18"/>
      <c r="J81" s="77"/>
      <c r="K81" s="17">
        <f t="shared" si="71"/>
        <v>0</v>
      </c>
      <c r="L81" s="18"/>
      <c r="M81" s="77"/>
      <c r="N81" s="17">
        <f t="shared" si="72"/>
        <v>0</v>
      </c>
      <c r="O81" s="21">
        <f>[2]CCT!N88</f>
        <v>1</v>
      </c>
      <c r="P81" s="77">
        <f>[2]CCT!M88</f>
        <v>212.14</v>
      </c>
      <c r="Q81" s="80">
        <f t="shared" si="73"/>
        <v>212.14</v>
      </c>
      <c r="R81" s="66">
        <f t="shared" si="94"/>
        <v>1</v>
      </c>
      <c r="S81" s="67">
        <f t="shared" si="95"/>
        <v>212.14</v>
      </c>
      <c r="T81" s="19"/>
      <c r="U81" s="19"/>
      <c r="V81" s="19"/>
      <c r="W81" s="19"/>
      <c r="X81" s="19"/>
      <c r="Y81" s="19"/>
      <c r="Z81" s="19"/>
      <c r="AA81" s="68">
        <f t="shared" si="96"/>
        <v>6.9427636363636358</v>
      </c>
      <c r="AB81" s="67">
        <f t="shared" si="97"/>
        <v>219.08276363636361</v>
      </c>
      <c r="AC81" s="67"/>
      <c r="AD81" s="67">
        <f>(VLOOKUP('Resumo Geral limpeza imposto cd'!A81,VATOTAL,6,FALSE)*20-1)*R81</f>
        <v>279</v>
      </c>
      <c r="AE81" s="67">
        <f t="shared" si="74"/>
        <v>111.27160000000001</v>
      </c>
      <c r="AF81" s="67"/>
      <c r="AG81" s="67">
        <f t="shared" si="98"/>
        <v>3.12</v>
      </c>
      <c r="AH81" s="67">
        <v>0</v>
      </c>
      <c r="AI81" s="67">
        <f t="shared" si="76"/>
        <v>0</v>
      </c>
      <c r="AJ81" s="67">
        <f t="shared" si="77"/>
        <v>0</v>
      </c>
      <c r="AK81" s="67">
        <v>0</v>
      </c>
      <c r="AL81" s="67">
        <f t="shared" si="78"/>
        <v>393.39160000000004</v>
      </c>
      <c r="AM81" s="67">
        <f>C81*'[2]Uniforme Limpeza'!$Z$10+F81*'[2]Uniforme Limpeza'!$Z$11+I81*'[2]Uniforme Limpeza'!$Z$12+L81*'[2]Uniforme Limpeza'!$Z$12+O81*'[2]Uniforme Limpeza'!$Z$12</f>
        <v>39.76</v>
      </c>
      <c r="AN81" s="67">
        <f>I81*'[2]Materiais de Consumo'!$F$33+L81*'[2]Materiais de Consumo'!$F$34+O81*'[2]Materiais de Consumo'!$F$35</f>
        <v>10.32</v>
      </c>
      <c r="AO81" s="67">
        <f>'[2]Equipamentos  TOTAL'!$H$19*'Resumo Geral limpeza imposto cd'!F81+'Resumo Geral limpeza imposto cd'!I81*'[2]Equipamentos  TOTAL'!$I$11+'[2]Equipamentos  TOTAL'!$I$12*'Resumo Geral limpeza imposto cd'!L81+'Resumo Geral limpeza imposto cd'!O81*'[2]Equipamentos  TOTAL'!$I$13</f>
        <v>1.47</v>
      </c>
      <c r="AP81" s="67">
        <f>(I81*'[2]PRODUTOS DE LIMPEZA'!$I$36+L81*'[2]PRODUTOS DE LIMPEZA'!$I$37+O81*'[2]PRODUTOS DE LIMPEZA'!$I$38)</f>
        <v>45.06</v>
      </c>
      <c r="AQ81" s="67">
        <f t="shared" si="99"/>
        <v>96.61</v>
      </c>
      <c r="AR81" s="19">
        <f t="shared" si="100"/>
        <v>43.816552727272722</v>
      </c>
      <c r="AS81" s="19">
        <f t="shared" si="79"/>
        <v>3.2862414545454541</v>
      </c>
      <c r="AT81" s="81">
        <f t="shared" si="80"/>
        <v>2.1908276363636361</v>
      </c>
      <c r="AU81" s="19">
        <f t="shared" si="81"/>
        <v>0.43816552727272723</v>
      </c>
      <c r="AV81" s="81">
        <f t="shared" si="82"/>
        <v>5.4770690909090902</v>
      </c>
      <c r="AW81" s="19">
        <f t="shared" si="83"/>
        <v>17.526621090909089</v>
      </c>
      <c r="AX81" s="81">
        <f t="shared" si="84"/>
        <v>6.5724829090909083</v>
      </c>
      <c r="AY81" s="19">
        <f t="shared" si="85"/>
        <v>1.3144965818181817</v>
      </c>
      <c r="AZ81" s="19">
        <f t="shared" si="68"/>
        <v>80.622457018181805</v>
      </c>
      <c r="BA81" s="67">
        <f t="shared" si="101"/>
        <v>18.249594210909088</v>
      </c>
      <c r="BB81" s="67">
        <f t="shared" si="102"/>
        <v>6.0905008290909084</v>
      </c>
      <c r="BC81" s="67">
        <f t="shared" si="103"/>
        <v>8.9604850327272718</v>
      </c>
      <c r="BD81" s="67">
        <f t="shared" si="104"/>
        <v>33.300580072727264</v>
      </c>
      <c r="BE81" s="67">
        <f t="shared" si="105"/>
        <v>0.28480759272727268</v>
      </c>
      <c r="BF81" s="67">
        <f t="shared" si="106"/>
        <v>0.10954138181818181</v>
      </c>
      <c r="BG81" s="67">
        <f t="shared" si="86"/>
        <v>0.39434897454545448</v>
      </c>
      <c r="BH81" s="67">
        <f t="shared" si="107"/>
        <v>1.6431207272727271</v>
      </c>
      <c r="BI81" s="67">
        <f t="shared" si="108"/>
        <v>0.13144965818181814</v>
      </c>
      <c r="BJ81" s="67">
        <f t="shared" si="109"/>
        <v>6.572482909090907E-2</v>
      </c>
      <c r="BK81" s="67">
        <f t="shared" si="110"/>
        <v>0.76678967272727261</v>
      </c>
      <c r="BL81" s="67">
        <f t="shared" si="111"/>
        <v>0.28480759272727268</v>
      </c>
      <c r="BM81" s="67">
        <f t="shared" si="112"/>
        <v>9.4205588363636341</v>
      </c>
      <c r="BN81" s="67">
        <f t="shared" si="113"/>
        <v>0.37244069818181813</v>
      </c>
      <c r="BO81" s="67">
        <f t="shared" si="114"/>
        <v>12.684892014545451</v>
      </c>
      <c r="BP81" s="67">
        <f t="shared" si="115"/>
        <v>18.249594210909088</v>
      </c>
      <c r="BQ81" s="67">
        <f t="shared" si="116"/>
        <v>3.0452504145454542</v>
      </c>
      <c r="BR81" s="67">
        <f t="shared" si="117"/>
        <v>1.8402952145454543</v>
      </c>
      <c r="BS81" s="67">
        <f t="shared" si="118"/>
        <v>0.72297311999999991</v>
      </c>
      <c r="BT81" s="67">
        <f t="shared" si="119"/>
        <v>0</v>
      </c>
      <c r="BU81" s="67">
        <f t="shared" si="120"/>
        <v>8.7852188218181801</v>
      </c>
      <c r="BV81" s="67">
        <f t="shared" si="121"/>
        <v>32.643331781818176</v>
      </c>
      <c r="BW81" s="67">
        <f t="shared" si="122"/>
        <v>159.6456098618182</v>
      </c>
      <c r="BX81" s="67">
        <f t="shared" si="87"/>
        <v>159.64560986181817</v>
      </c>
      <c r="BY81" s="67">
        <f t="shared" si="88"/>
        <v>868.72997349818183</v>
      </c>
      <c r="BZ81" s="67">
        <f t="shared" si="123"/>
        <v>115.19</v>
      </c>
      <c r="CA81" s="70">
        <f t="shared" si="89"/>
        <v>5</v>
      </c>
      <c r="CB81" s="82">
        <f t="shared" si="90"/>
        <v>14.25</v>
      </c>
      <c r="CC81" s="20">
        <f t="shared" si="91"/>
        <v>5.8309037900874632</v>
      </c>
      <c r="CD81" s="69">
        <f t="shared" si="124"/>
        <v>50.654808950331301</v>
      </c>
      <c r="CE81" s="20">
        <f t="shared" si="92"/>
        <v>8.8629737609329435</v>
      </c>
      <c r="CF81" s="73">
        <f t="shared" si="125"/>
        <v>76.995309604503575</v>
      </c>
      <c r="CG81" s="20">
        <f t="shared" si="93"/>
        <v>1.9241982507288626</v>
      </c>
      <c r="CH81" s="67">
        <f t="shared" si="126"/>
        <v>16.716086953609327</v>
      </c>
      <c r="CI81" s="67">
        <f t="shared" si="127"/>
        <v>81.400000000000006</v>
      </c>
      <c r="CJ81" s="67">
        <f t="shared" si="128"/>
        <v>340.95620550844421</v>
      </c>
      <c r="CK81" s="74">
        <f t="shared" si="129"/>
        <v>1209.6861790066259</v>
      </c>
    </row>
    <row r="82" spans="1:90" ht="15" customHeight="1">
      <c r="A82" s="84" t="str">
        <f>[2]CCT!D89</f>
        <v>Região de São Lourenço</v>
      </c>
      <c r="B82" s="76" t="str">
        <f>[2]CCT!C89</f>
        <v>Poço Fundo</v>
      </c>
      <c r="C82" s="18"/>
      <c r="D82" s="77"/>
      <c r="E82" s="17">
        <f t="shared" si="69"/>
        <v>0</v>
      </c>
      <c r="F82" s="78"/>
      <c r="G82" s="17"/>
      <c r="H82" s="77">
        <f t="shared" si="70"/>
        <v>0</v>
      </c>
      <c r="I82" s="18"/>
      <c r="J82" s="77"/>
      <c r="K82" s="17">
        <f t="shared" si="71"/>
        <v>0</v>
      </c>
      <c r="L82" s="18"/>
      <c r="M82" s="77"/>
      <c r="N82" s="17">
        <f t="shared" si="72"/>
        <v>0</v>
      </c>
      <c r="O82" s="21">
        <f>[2]CCT!N89</f>
        <v>1</v>
      </c>
      <c r="P82" s="77">
        <f>[2]CCT!M89</f>
        <v>212.14</v>
      </c>
      <c r="Q82" s="80">
        <f t="shared" si="73"/>
        <v>212.14</v>
      </c>
      <c r="R82" s="66">
        <f t="shared" si="94"/>
        <v>1</v>
      </c>
      <c r="S82" s="67">
        <f t="shared" si="95"/>
        <v>212.14</v>
      </c>
      <c r="T82" s="19"/>
      <c r="U82" s="19"/>
      <c r="V82" s="19"/>
      <c r="W82" s="19"/>
      <c r="X82" s="19"/>
      <c r="Y82" s="19"/>
      <c r="Z82" s="19"/>
      <c r="AA82" s="68">
        <f t="shared" si="96"/>
        <v>6.9427636363636358</v>
      </c>
      <c r="AB82" s="67">
        <f t="shared" si="97"/>
        <v>219.08276363636361</v>
      </c>
      <c r="AC82" s="67"/>
      <c r="AD82" s="67">
        <f>(VLOOKUP('Resumo Geral limpeza imposto cd'!A82,VATOTAL,6,FALSE)*20-1)*R82</f>
        <v>279</v>
      </c>
      <c r="AE82" s="67">
        <f t="shared" si="74"/>
        <v>111.27160000000001</v>
      </c>
      <c r="AF82" s="67"/>
      <c r="AG82" s="67">
        <f t="shared" si="98"/>
        <v>3.12</v>
      </c>
      <c r="AH82" s="67">
        <v>0</v>
      </c>
      <c r="AI82" s="67">
        <f t="shared" si="76"/>
        <v>0</v>
      </c>
      <c r="AJ82" s="67">
        <f t="shared" si="77"/>
        <v>0</v>
      </c>
      <c r="AK82" s="67">
        <v>0</v>
      </c>
      <c r="AL82" s="67">
        <f t="shared" si="78"/>
        <v>393.39160000000004</v>
      </c>
      <c r="AM82" s="67">
        <f>C82*'[2]Uniforme Limpeza'!$Z$10+F82*'[2]Uniforme Limpeza'!$Z$11+I82*'[2]Uniforme Limpeza'!$Z$12+L82*'[2]Uniforme Limpeza'!$Z$12+O82*'[2]Uniforme Limpeza'!$Z$12</f>
        <v>39.76</v>
      </c>
      <c r="AN82" s="67">
        <f>I82*'[2]Materiais de Consumo'!$F$33+L82*'[2]Materiais de Consumo'!$F$34+O82*'[2]Materiais de Consumo'!$F$35</f>
        <v>10.32</v>
      </c>
      <c r="AO82" s="67">
        <f>'[2]Equipamentos  TOTAL'!$H$19*'Resumo Geral limpeza imposto cd'!F82+'Resumo Geral limpeza imposto cd'!I82*'[2]Equipamentos  TOTAL'!$I$11+'[2]Equipamentos  TOTAL'!$I$12*'Resumo Geral limpeza imposto cd'!L82+'Resumo Geral limpeza imposto cd'!O82*'[2]Equipamentos  TOTAL'!$I$13</f>
        <v>1.47</v>
      </c>
      <c r="AP82" s="67">
        <f>(I82*'[2]PRODUTOS DE LIMPEZA'!$I$36+L82*'[2]PRODUTOS DE LIMPEZA'!$I$37+O82*'[2]PRODUTOS DE LIMPEZA'!$I$38)</f>
        <v>45.06</v>
      </c>
      <c r="AQ82" s="67">
        <f t="shared" si="99"/>
        <v>96.61</v>
      </c>
      <c r="AR82" s="19">
        <f t="shared" si="100"/>
        <v>43.816552727272722</v>
      </c>
      <c r="AS82" s="19">
        <f t="shared" si="79"/>
        <v>3.2862414545454541</v>
      </c>
      <c r="AT82" s="81">
        <f t="shared" si="80"/>
        <v>2.1908276363636361</v>
      </c>
      <c r="AU82" s="19">
        <f t="shared" si="81"/>
        <v>0.43816552727272723</v>
      </c>
      <c r="AV82" s="81">
        <f t="shared" si="82"/>
        <v>5.4770690909090902</v>
      </c>
      <c r="AW82" s="19">
        <f t="shared" si="83"/>
        <v>17.526621090909089</v>
      </c>
      <c r="AX82" s="81">
        <f t="shared" si="84"/>
        <v>6.5724829090909083</v>
      </c>
      <c r="AY82" s="19">
        <f t="shared" si="85"/>
        <v>1.3144965818181817</v>
      </c>
      <c r="AZ82" s="19">
        <f t="shared" si="68"/>
        <v>80.622457018181805</v>
      </c>
      <c r="BA82" s="67">
        <f t="shared" si="101"/>
        <v>18.249594210909088</v>
      </c>
      <c r="BB82" s="67">
        <f t="shared" si="102"/>
        <v>6.0905008290909084</v>
      </c>
      <c r="BC82" s="67">
        <f t="shared" si="103"/>
        <v>8.9604850327272718</v>
      </c>
      <c r="BD82" s="67">
        <f t="shared" si="104"/>
        <v>33.300580072727264</v>
      </c>
      <c r="BE82" s="67">
        <f t="shared" si="105"/>
        <v>0.28480759272727268</v>
      </c>
      <c r="BF82" s="67">
        <f t="shared" si="106"/>
        <v>0.10954138181818181</v>
      </c>
      <c r="BG82" s="67">
        <f t="shared" si="86"/>
        <v>0.39434897454545448</v>
      </c>
      <c r="BH82" s="67">
        <f t="shared" si="107"/>
        <v>1.6431207272727271</v>
      </c>
      <c r="BI82" s="67">
        <f t="shared" si="108"/>
        <v>0.13144965818181814</v>
      </c>
      <c r="BJ82" s="67">
        <f t="shared" si="109"/>
        <v>6.572482909090907E-2</v>
      </c>
      <c r="BK82" s="67">
        <f t="shared" si="110"/>
        <v>0.76678967272727261</v>
      </c>
      <c r="BL82" s="67">
        <f t="shared" si="111"/>
        <v>0.28480759272727268</v>
      </c>
      <c r="BM82" s="67">
        <f t="shared" si="112"/>
        <v>9.4205588363636341</v>
      </c>
      <c r="BN82" s="67">
        <f t="shared" si="113"/>
        <v>0.37244069818181813</v>
      </c>
      <c r="BO82" s="67">
        <f t="shared" si="114"/>
        <v>12.684892014545451</v>
      </c>
      <c r="BP82" s="67">
        <f t="shared" si="115"/>
        <v>18.249594210909088</v>
      </c>
      <c r="BQ82" s="67">
        <f t="shared" si="116"/>
        <v>3.0452504145454542</v>
      </c>
      <c r="BR82" s="67">
        <f t="shared" si="117"/>
        <v>1.8402952145454543</v>
      </c>
      <c r="BS82" s="67">
        <f t="shared" si="118"/>
        <v>0.72297311999999991</v>
      </c>
      <c r="BT82" s="67">
        <f t="shared" si="119"/>
        <v>0</v>
      </c>
      <c r="BU82" s="67">
        <f t="shared" si="120"/>
        <v>8.7852188218181801</v>
      </c>
      <c r="BV82" s="67">
        <f t="shared" si="121"/>
        <v>32.643331781818176</v>
      </c>
      <c r="BW82" s="67">
        <f t="shared" si="122"/>
        <v>159.6456098618182</v>
      </c>
      <c r="BX82" s="67">
        <f t="shared" si="87"/>
        <v>159.64560986181817</v>
      </c>
      <c r="BY82" s="67">
        <f t="shared" si="88"/>
        <v>868.72997349818183</v>
      </c>
      <c r="BZ82" s="67">
        <f t="shared" si="123"/>
        <v>115.19</v>
      </c>
      <c r="CA82" s="70">
        <f t="shared" si="89"/>
        <v>3</v>
      </c>
      <c r="CB82" s="82">
        <f t="shared" si="90"/>
        <v>12.25</v>
      </c>
      <c r="CC82" s="20">
        <f t="shared" si="91"/>
        <v>3.4188034188034218</v>
      </c>
      <c r="CD82" s="69">
        <f t="shared" si="124"/>
        <v>29.7001700341259</v>
      </c>
      <c r="CE82" s="20">
        <f t="shared" si="92"/>
        <v>8.6609686609686669</v>
      </c>
      <c r="CF82" s="73">
        <f t="shared" si="125"/>
        <v>75.240430753118929</v>
      </c>
      <c r="CG82" s="20">
        <f t="shared" si="93"/>
        <v>1.8803418803418819</v>
      </c>
      <c r="CH82" s="67">
        <f t="shared" si="126"/>
        <v>16.335093518769245</v>
      </c>
      <c r="CI82" s="67">
        <f t="shared" si="127"/>
        <v>81.400000000000006</v>
      </c>
      <c r="CJ82" s="67">
        <f t="shared" si="128"/>
        <v>317.86569430601406</v>
      </c>
      <c r="CK82" s="74">
        <f t="shared" si="129"/>
        <v>1186.595667804196</v>
      </c>
    </row>
    <row r="83" spans="1:90" ht="15" customHeight="1">
      <c r="A83" s="84" t="str">
        <f>[2]CCT!D90</f>
        <v>Fethemg Interior</v>
      </c>
      <c r="B83" s="76" t="str">
        <f>[2]CCT!C90</f>
        <v>Poços de Caldas</v>
      </c>
      <c r="C83" s="18"/>
      <c r="D83" s="77"/>
      <c r="E83" s="17">
        <f t="shared" si="69"/>
        <v>0</v>
      </c>
      <c r="F83" s="78"/>
      <c r="G83" s="17"/>
      <c r="H83" s="77">
        <f t="shared" si="70"/>
        <v>0</v>
      </c>
      <c r="I83" s="21">
        <f>[2]CCT!J90</f>
        <v>1</v>
      </c>
      <c r="J83" s="77">
        <f>[2]CCT!I90</f>
        <v>848.57</v>
      </c>
      <c r="K83" s="17">
        <f t="shared" si="71"/>
        <v>848.57</v>
      </c>
      <c r="L83" s="18"/>
      <c r="M83" s="77"/>
      <c r="N83" s="17">
        <f t="shared" si="72"/>
        <v>0</v>
      </c>
      <c r="O83" s="18"/>
      <c r="P83" s="77"/>
      <c r="Q83" s="80">
        <f t="shared" si="73"/>
        <v>0</v>
      </c>
      <c r="R83" s="66">
        <f t="shared" si="94"/>
        <v>1</v>
      </c>
      <c r="S83" s="67">
        <f t="shared" si="95"/>
        <v>848.57</v>
      </c>
      <c r="T83" s="19"/>
      <c r="U83" s="19"/>
      <c r="V83" s="19"/>
      <c r="W83" s="19"/>
      <c r="X83" s="19"/>
      <c r="Y83" s="19"/>
      <c r="Z83" s="19"/>
      <c r="AA83" s="68">
        <f t="shared" si="96"/>
        <v>27.771381818181816</v>
      </c>
      <c r="AB83" s="67">
        <f t="shared" si="97"/>
        <v>876.34138181818184</v>
      </c>
      <c r="AC83" s="67"/>
      <c r="AD83" s="67">
        <f>(VLOOKUP('Resumo Geral limpeza imposto cd'!A83,VATOTAL,6,FALSE)*20-1)*R83</f>
        <v>279</v>
      </c>
      <c r="AE83" s="67">
        <f t="shared" si="74"/>
        <v>73.085800000000006</v>
      </c>
      <c r="AF83" s="67"/>
      <c r="AG83" s="67">
        <f t="shared" si="98"/>
        <v>3.12</v>
      </c>
      <c r="AH83" s="67">
        <f t="shared" si="75"/>
        <v>0</v>
      </c>
      <c r="AI83" s="67">
        <f t="shared" si="76"/>
        <v>8.43</v>
      </c>
      <c r="AJ83" s="67">
        <f t="shared" si="77"/>
        <v>0</v>
      </c>
      <c r="AK83" s="67">
        <v>0</v>
      </c>
      <c r="AL83" s="67">
        <f t="shared" si="78"/>
        <v>363.63580000000002</v>
      </c>
      <c r="AM83" s="67">
        <f>C83*'[2]Uniforme Limpeza'!$Z$10+F83*'[2]Uniforme Limpeza'!$Z$11+I83*'[2]Uniforme Limpeza'!$Z$12+L83*'[2]Uniforme Limpeza'!$Z$12+O83*'[2]Uniforme Limpeza'!$Z$12</f>
        <v>39.76</v>
      </c>
      <c r="AN83" s="67">
        <f>I83*'[2]Materiais de Consumo'!$F$33+L83*'[2]Materiais de Consumo'!$F$34+O83*'[2]Materiais de Consumo'!$F$35</f>
        <v>41.29</v>
      </c>
      <c r="AO83" s="67">
        <f>'[2]Equipamentos  TOTAL'!$H$19*'Resumo Geral limpeza imposto cd'!F83+'Resumo Geral limpeza imposto cd'!I83*'[2]Equipamentos  TOTAL'!$I$11+'[2]Equipamentos  TOTAL'!$I$12*'Resumo Geral limpeza imposto cd'!L83+'Resumo Geral limpeza imposto cd'!O83*'[2]Equipamentos  TOTAL'!$I$13</f>
        <v>5.87</v>
      </c>
      <c r="AP83" s="67">
        <f>(I83*'[2]PRODUTOS DE LIMPEZA'!$I$36+L83*'[2]PRODUTOS DE LIMPEZA'!$I$37+O83*'[2]PRODUTOS DE LIMPEZA'!$I$38)</f>
        <v>180.25</v>
      </c>
      <c r="AQ83" s="67">
        <f t="shared" si="99"/>
        <v>267.17</v>
      </c>
      <c r="AR83" s="19">
        <f t="shared" si="100"/>
        <v>175.26827636363637</v>
      </c>
      <c r="AS83" s="19">
        <f t="shared" si="79"/>
        <v>13.145120727272728</v>
      </c>
      <c r="AT83" s="81">
        <f t="shared" si="80"/>
        <v>8.7634138181818191</v>
      </c>
      <c r="AU83" s="19">
        <f t="shared" si="81"/>
        <v>1.7526827636363638</v>
      </c>
      <c r="AV83" s="81">
        <f t="shared" si="82"/>
        <v>21.908534545454547</v>
      </c>
      <c r="AW83" s="19">
        <f t="shared" si="83"/>
        <v>70.107310545454553</v>
      </c>
      <c r="AX83" s="81">
        <f t="shared" si="84"/>
        <v>26.290241454545455</v>
      </c>
      <c r="AY83" s="19">
        <f t="shared" si="85"/>
        <v>5.2580482909090911</v>
      </c>
      <c r="AZ83" s="19">
        <f t="shared" si="68"/>
        <v>322.49362850909097</v>
      </c>
      <c r="BA83" s="67">
        <f t="shared" si="101"/>
        <v>72.99923710545454</v>
      </c>
      <c r="BB83" s="67">
        <f t="shared" si="102"/>
        <v>24.362290414545456</v>
      </c>
      <c r="BC83" s="67">
        <f t="shared" si="103"/>
        <v>35.842362516363636</v>
      </c>
      <c r="BD83" s="67">
        <f t="shared" si="104"/>
        <v>133.20389003636365</v>
      </c>
      <c r="BE83" s="67">
        <f t="shared" si="105"/>
        <v>1.1392437963636364</v>
      </c>
      <c r="BF83" s="67">
        <f t="shared" si="106"/>
        <v>0.43817069090909094</v>
      </c>
      <c r="BG83" s="67">
        <f t="shared" si="86"/>
        <v>1.5774144872727274</v>
      </c>
      <c r="BH83" s="67">
        <f t="shared" si="107"/>
        <v>6.5725603636363639</v>
      </c>
      <c r="BI83" s="67">
        <f t="shared" si="108"/>
        <v>0.52580482909090909</v>
      </c>
      <c r="BJ83" s="67">
        <f t="shared" si="109"/>
        <v>0.26290241454545454</v>
      </c>
      <c r="BK83" s="67">
        <f t="shared" si="110"/>
        <v>3.0671948363636363</v>
      </c>
      <c r="BL83" s="67">
        <f t="shared" si="111"/>
        <v>1.1392437963636364</v>
      </c>
      <c r="BM83" s="67">
        <f t="shared" si="112"/>
        <v>37.682679418181813</v>
      </c>
      <c r="BN83" s="67">
        <f t="shared" si="113"/>
        <v>1.489780349090909</v>
      </c>
      <c r="BO83" s="67">
        <f t="shared" si="114"/>
        <v>50.74016600727272</v>
      </c>
      <c r="BP83" s="67">
        <f t="shared" si="115"/>
        <v>72.99923710545454</v>
      </c>
      <c r="BQ83" s="67">
        <f t="shared" si="116"/>
        <v>12.181145207272728</v>
      </c>
      <c r="BR83" s="67">
        <f t="shared" si="117"/>
        <v>7.361267607272727</v>
      </c>
      <c r="BS83" s="67">
        <f t="shared" si="118"/>
        <v>2.8919265599999999</v>
      </c>
      <c r="BT83" s="67">
        <f t="shared" si="119"/>
        <v>0</v>
      </c>
      <c r="BU83" s="67">
        <f t="shared" si="120"/>
        <v>35.141289410909089</v>
      </c>
      <c r="BV83" s="67">
        <f t="shared" si="121"/>
        <v>130.57486589090908</v>
      </c>
      <c r="BW83" s="67">
        <f t="shared" si="122"/>
        <v>638.58996493090922</v>
      </c>
      <c r="BX83" s="67">
        <f t="shared" si="87"/>
        <v>638.58996493090922</v>
      </c>
      <c r="BY83" s="67">
        <f t="shared" si="88"/>
        <v>2145.7371467490912</v>
      </c>
      <c r="BZ83" s="67">
        <f t="shared" si="123"/>
        <v>115.19</v>
      </c>
      <c r="CA83" s="70">
        <f t="shared" si="89"/>
        <v>5</v>
      </c>
      <c r="CB83" s="82">
        <f t="shared" si="90"/>
        <v>14.25</v>
      </c>
      <c r="CC83" s="87">
        <f t="shared" si="91"/>
        <v>5.8309037900874632</v>
      </c>
      <c r="CD83" s="69">
        <f t="shared" si="124"/>
        <v>125.11586861510736</v>
      </c>
      <c r="CE83" s="88">
        <f t="shared" si="92"/>
        <v>8.8629737609329435</v>
      </c>
      <c r="CF83" s="73">
        <f t="shared" si="125"/>
        <v>190.17612029496314</v>
      </c>
      <c r="CG83" s="20">
        <f t="shared" si="93"/>
        <v>1.9241982507288626</v>
      </c>
      <c r="CH83" s="67">
        <f t="shared" si="126"/>
        <v>41.288236642985424</v>
      </c>
      <c r="CI83" s="67">
        <f t="shared" si="127"/>
        <v>81.400000000000006</v>
      </c>
      <c r="CJ83" s="67">
        <f>BZ83+CD83+CF83+CH83+CI83</f>
        <v>553.17022555305596</v>
      </c>
      <c r="CK83" s="74">
        <f>CJ83+BY83</f>
        <v>2698.907372302147</v>
      </c>
    </row>
    <row r="84" spans="1:90" ht="15" customHeight="1">
      <c r="A84" s="84" t="str">
        <f>[2]CCT!D91</f>
        <v>Fethemg Interior</v>
      </c>
      <c r="B84" s="89" t="str">
        <f>[2]CCT!C91</f>
        <v>Ponte Nova</v>
      </c>
      <c r="C84" s="18"/>
      <c r="D84" s="77"/>
      <c r="E84" s="17">
        <f t="shared" si="69"/>
        <v>0</v>
      </c>
      <c r="F84" s="78"/>
      <c r="G84" s="17"/>
      <c r="H84" s="77">
        <f t="shared" si="70"/>
        <v>0</v>
      </c>
      <c r="I84" s="21">
        <f>[2]CCT!J91</f>
        <v>2</v>
      </c>
      <c r="J84" s="77">
        <f>[2]CCT!I91</f>
        <v>848.57</v>
      </c>
      <c r="K84" s="17">
        <f t="shared" si="71"/>
        <v>1697.14</v>
      </c>
      <c r="L84" s="18"/>
      <c r="M84" s="77"/>
      <c r="N84" s="17">
        <f t="shared" si="72"/>
        <v>0</v>
      </c>
      <c r="O84" s="18"/>
      <c r="P84" s="77"/>
      <c r="Q84" s="80">
        <f t="shared" si="73"/>
        <v>0</v>
      </c>
      <c r="R84" s="66">
        <f t="shared" si="94"/>
        <v>2</v>
      </c>
      <c r="S84" s="67">
        <f t="shared" si="95"/>
        <v>1697.14</v>
      </c>
      <c r="T84" s="19"/>
      <c r="U84" s="19"/>
      <c r="V84" s="19"/>
      <c r="W84" s="19"/>
      <c r="X84" s="19"/>
      <c r="Y84" s="19"/>
      <c r="Z84" s="19"/>
      <c r="AA84" s="68">
        <f t="shared" si="96"/>
        <v>55.542763636363631</v>
      </c>
      <c r="AB84" s="67">
        <f t="shared" si="97"/>
        <v>1752.6827636363637</v>
      </c>
      <c r="AC84" s="67"/>
      <c r="AD84" s="67">
        <f>(VLOOKUP('Resumo Geral limpeza imposto cd'!A84,VATOTAL,6,FALSE)*20-1)*R84</f>
        <v>558</v>
      </c>
      <c r="AE84" s="67">
        <f t="shared" si="74"/>
        <v>146.17160000000001</v>
      </c>
      <c r="AF84" s="67"/>
      <c r="AG84" s="67">
        <f t="shared" si="98"/>
        <v>6.24</v>
      </c>
      <c r="AH84" s="67">
        <f t="shared" si="75"/>
        <v>0</v>
      </c>
      <c r="AI84" s="67">
        <f t="shared" si="76"/>
        <v>16.86</v>
      </c>
      <c r="AJ84" s="67">
        <f t="shared" si="77"/>
        <v>0</v>
      </c>
      <c r="AK84" s="67">
        <v>0</v>
      </c>
      <c r="AL84" s="67">
        <f t="shared" si="78"/>
        <v>727.27160000000003</v>
      </c>
      <c r="AM84" s="67">
        <f>C84*'[2]Uniforme Limpeza'!$Z$10+F84*'[2]Uniforme Limpeza'!$Z$11+I84*'[2]Uniforme Limpeza'!$Z$12+L84*'[2]Uniforme Limpeza'!$Z$12+O84*'[2]Uniforme Limpeza'!$Z$12</f>
        <v>79.52</v>
      </c>
      <c r="AN84" s="67">
        <f>I84*'[2]Materiais de Consumo'!$F$33+L84*'[2]Materiais de Consumo'!$F$34+O84*'[2]Materiais de Consumo'!$F$35</f>
        <v>82.58</v>
      </c>
      <c r="AO84" s="67">
        <f>'[2]Equipamentos  TOTAL'!$H$19*'Resumo Geral limpeza imposto cd'!F84+'Resumo Geral limpeza imposto cd'!I84*'[2]Equipamentos  TOTAL'!$I$11+'[2]Equipamentos  TOTAL'!$I$12*'Resumo Geral limpeza imposto cd'!L84+'Resumo Geral limpeza imposto cd'!O84*'[2]Equipamentos  TOTAL'!$I$13</f>
        <v>11.74</v>
      </c>
      <c r="AP84" s="67">
        <f>(I84*'[2]PRODUTOS DE LIMPEZA'!$I$36+L84*'[2]PRODUTOS DE LIMPEZA'!$I$37+O84*'[2]PRODUTOS DE LIMPEZA'!$I$38)</f>
        <v>360.5</v>
      </c>
      <c r="AQ84" s="67">
        <f t="shared" si="99"/>
        <v>534.34</v>
      </c>
      <c r="AR84" s="19">
        <f t="shared" si="100"/>
        <v>350.53655272727275</v>
      </c>
      <c r="AS84" s="19">
        <f t="shared" si="79"/>
        <v>26.290241454545455</v>
      </c>
      <c r="AT84" s="81">
        <f t="shared" si="80"/>
        <v>17.526827636363638</v>
      </c>
      <c r="AU84" s="19">
        <f t="shared" si="81"/>
        <v>3.5053655272727275</v>
      </c>
      <c r="AV84" s="81">
        <f t="shared" si="82"/>
        <v>43.817069090909094</v>
      </c>
      <c r="AW84" s="19">
        <f t="shared" si="83"/>
        <v>140.21462109090911</v>
      </c>
      <c r="AX84" s="81">
        <f t="shared" si="84"/>
        <v>52.580482909090911</v>
      </c>
      <c r="AY84" s="19">
        <f t="shared" si="85"/>
        <v>10.516096581818182</v>
      </c>
      <c r="AZ84" s="19">
        <f t="shared" si="68"/>
        <v>644.98725701818194</v>
      </c>
      <c r="BA84" s="67">
        <f t="shared" si="101"/>
        <v>145.99847421090908</v>
      </c>
      <c r="BB84" s="67">
        <f t="shared" si="102"/>
        <v>48.724580829090911</v>
      </c>
      <c r="BC84" s="67">
        <f t="shared" si="103"/>
        <v>71.684725032727272</v>
      </c>
      <c r="BD84" s="67">
        <f t="shared" si="104"/>
        <v>266.40778007272729</v>
      </c>
      <c r="BE84" s="67">
        <f t="shared" si="105"/>
        <v>2.2784875927272727</v>
      </c>
      <c r="BF84" s="67">
        <f t="shared" si="106"/>
        <v>0.87634138181818189</v>
      </c>
      <c r="BG84" s="67">
        <f t="shared" si="86"/>
        <v>3.1548289745454547</v>
      </c>
      <c r="BH84" s="67">
        <f t="shared" si="107"/>
        <v>13.145120727272728</v>
      </c>
      <c r="BI84" s="67">
        <f t="shared" si="108"/>
        <v>1.0516096581818182</v>
      </c>
      <c r="BJ84" s="67">
        <f t="shared" si="109"/>
        <v>0.52580482909090909</v>
      </c>
      <c r="BK84" s="67">
        <f t="shared" si="110"/>
        <v>6.1343896727272726</v>
      </c>
      <c r="BL84" s="67">
        <f t="shared" si="111"/>
        <v>2.2784875927272727</v>
      </c>
      <c r="BM84" s="67">
        <f t="shared" si="112"/>
        <v>75.365358836363626</v>
      </c>
      <c r="BN84" s="67">
        <f t="shared" si="113"/>
        <v>2.9795606981818179</v>
      </c>
      <c r="BO84" s="67">
        <f t="shared" si="114"/>
        <v>101.48033201454544</v>
      </c>
      <c r="BP84" s="67">
        <f t="shared" si="115"/>
        <v>145.99847421090908</v>
      </c>
      <c r="BQ84" s="67">
        <f t="shared" si="116"/>
        <v>24.362290414545456</v>
      </c>
      <c r="BR84" s="67">
        <f t="shared" si="117"/>
        <v>14.722535214545454</v>
      </c>
      <c r="BS84" s="67">
        <f t="shared" si="118"/>
        <v>5.7838531199999998</v>
      </c>
      <c r="BT84" s="67">
        <f t="shared" si="119"/>
        <v>0</v>
      </c>
      <c r="BU84" s="67">
        <f t="shared" si="120"/>
        <v>70.282578821818177</v>
      </c>
      <c r="BV84" s="67">
        <f t="shared" si="121"/>
        <v>261.14973178181816</v>
      </c>
      <c r="BW84" s="67">
        <f t="shared" si="122"/>
        <v>1277.1799298618184</v>
      </c>
      <c r="BX84" s="67">
        <f t="shared" si="87"/>
        <v>1277.1799298618184</v>
      </c>
      <c r="BY84" s="67">
        <f t="shared" si="88"/>
        <v>4291.4742934981823</v>
      </c>
      <c r="BZ84" s="67">
        <f t="shared" si="123"/>
        <v>230.38</v>
      </c>
      <c r="CA84" s="70">
        <f t="shared" si="89"/>
        <v>3</v>
      </c>
      <c r="CB84" s="82">
        <f t="shared" si="90"/>
        <v>12.25</v>
      </c>
      <c r="CC84" s="20">
        <f t="shared" si="91"/>
        <v>3.4188034188034218</v>
      </c>
      <c r="CD84" s="69">
        <f t="shared" si="124"/>
        <v>146.71706986318586</v>
      </c>
      <c r="CE84" s="20">
        <f t="shared" si="92"/>
        <v>8.6609686609686669</v>
      </c>
      <c r="CF84" s="73">
        <f t="shared" si="125"/>
        <v>371.68324365340408</v>
      </c>
      <c r="CG84" s="20">
        <f t="shared" si="93"/>
        <v>1.8803418803418819</v>
      </c>
      <c r="CH84" s="67">
        <f t="shared" si="126"/>
        <v>80.694388424752219</v>
      </c>
      <c r="CI84" s="67">
        <f t="shared" si="127"/>
        <v>162.80000000000001</v>
      </c>
      <c r="CJ84" s="67">
        <f t="shared" si="128"/>
        <v>992.2747019413423</v>
      </c>
      <c r="CK84" s="74">
        <f t="shared" si="129"/>
        <v>5283.7489954395242</v>
      </c>
    </row>
    <row r="85" spans="1:90" ht="15" customHeight="1">
      <c r="A85" s="75" t="str">
        <f>[2]CCT!D92</f>
        <v>Sethac Norte de Minas</v>
      </c>
      <c r="B85" s="85" t="str">
        <f>[2]CCT!C92</f>
        <v>Porteirinha</v>
      </c>
      <c r="C85" s="18"/>
      <c r="D85" s="77"/>
      <c r="E85" s="17">
        <f t="shared" si="69"/>
        <v>0</v>
      </c>
      <c r="F85" s="78"/>
      <c r="G85" s="17"/>
      <c r="H85" s="77">
        <f t="shared" si="70"/>
        <v>0</v>
      </c>
      <c r="I85" s="18"/>
      <c r="J85" s="77"/>
      <c r="K85" s="17">
        <f t="shared" si="71"/>
        <v>0</v>
      </c>
      <c r="L85" s="21">
        <f>[2]CCT!L92</f>
        <v>1</v>
      </c>
      <c r="M85" s="77">
        <f>[2]CCT!K92</f>
        <v>424.29</v>
      </c>
      <c r="N85" s="17">
        <f t="shared" si="72"/>
        <v>424.29</v>
      </c>
      <c r="O85" s="18"/>
      <c r="P85" s="77"/>
      <c r="Q85" s="80">
        <f t="shared" si="73"/>
        <v>0</v>
      </c>
      <c r="R85" s="66">
        <f t="shared" si="94"/>
        <v>1</v>
      </c>
      <c r="S85" s="67">
        <f t="shared" si="95"/>
        <v>424.29</v>
      </c>
      <c r="T85" s="19"/>
      <c r="U85" s="19"/>
      <c r="V85" s="19"/>
      <c r="W85" s="19"/>
      <c r="X85" s="19"/>
      <c r="Y85" s="19"/>
      <c r="Z85" s="19"/>
      <c r="AA85" s="68">
        <f t="shared" si="96"/>
        <v>13.885854545454546</v>
      </c>
      <c r="AB85" s="67">
        <f t="shared" si="97"/>
        <v>438.17585454545457</v>
      </c>
      <c r="AC85" s="67"/>
      <c r="AD85" s="67">
        <f>(VLOOKUP('Resumo Geral limpeza imposto cd'!A85,VATOTAL,6,FALSE)*20-1)*R85</f>
        <v>279</v>
      </c>
      <c r="AE85" s="67">
        <f t="shared" si="74"/>
        <v>98.542599999999993</v>
      </c>
      <c r="AF85" s="67"/>
      <c r="AG85" s="67">
        <f t="shared" si="98"/>
        <v>3.12</v>
      </c>
      <c r="AH85" s="67">
        <f t="shared" si="75"/>
        <v>28.19</v>
      </c>
      <c r="AI85" s="67">
        <f t="shared" si="76"/>
        <v>0</v>
      </c>
      <c r="AJ85" s="67">
        <f t="shared" si="77"/>
        <v>0</v>
      </c>
      <c r="AK85" s="67">
        <v>0</v>
      </c>
      <c r="AL85" s="67">
        <f t="shared" si="78"/>
        <v>408.8526</v>
      </c>
      <c r="AM85" s="67">
        <f>C85*'[2]Uniforme Limpeza'!$Z$10+F85*'[2]Uniforme Limpeza'!$Z$11+I85*'[2]Uniforme Limpeza'!$Z$12+L85*'[2]Uniforme Limpeza'!$Z$12+O85*'[2]Uniforme Limpeza'!$Z$12</f>
        <v>39.76</v>
      </c>
      <c r="AN85" s="67">
        <f>I85*'[2]Materiais de Consumo'!$F$33+L85*'[2]Materiais de Consumo'!$F$34+O85*'[2]Materiais de Consumo'!$F$35</f>
        <v>20.65</v>
      </c>
      <c r="AO85" s="67">
        <f>'[2]Equipamentos  TOTAL'!$H$19*'Resumo Geral limpeza imposto cd'!F85+'Resumo Geral limpeza imposto cd'!I85*'[2]Equipamentos  TOTAL'!$I$11+'[2]Equipamentos  TOTAL'!$I$12*'Resumo Geral limpeza imposto cd'!L85+'Resumo Geral limpeza imposto cd'!O85*'[2]Equipamentos  TOTAL'!$I$13</f>
        <v>2.94</v>
      </c>
      <c r="AP85" s="67">
        <f>(I85*'[2]PRODUTOS DE LIMPEZA'!$I$36+L85*'[2]PRODUTOS DE LIMPEZA'!$I$37+O85*'[2]PRODUTOS DE LIMPEZA'!$I$38)</f>
        <v>90.13</v>
      </c>
      <c r="AQ85" s="67">
        <f t="shared" si="99"/>
        <v>153.47999999999999</v>
      </c>
      <c r="AR85" s="19">
        <f t="shared" si="100"/>
        <v>87.635170909090917</v>
      </c>
      <c r="AS85" s="19">
        <f t="shared" si="79"/>
        <v>6.5726378181818186</v>
      </c>
      <c r="AT85" s="81">
        <f t="shared" si="80"/>
        <v>4.381758545454546</v>
      </c>
      <c r="AU85" s="19">
        <f t="shared" si="81"/>
        <v>0.8763517090909092</v>
      </c>
      <c r="AV85" s="81">
        <f t="shared" si="82"/>
        <v>10.954396363636365</v>
      </c>
      <c r="AW85" s="19">
        <f t="shared" si="83"/>
        <v>35.054068363636368</v>
      </c>
      <c r="AX85" s="81">
        <f t="shared" si="84"/>
        <v>13.145275636363637</v>
      </c>
      <c r="AY85" s="19">
        <f t="shared" si="85"/>
        <v>2.6290551272727276</v>
      </c>
      <c r="AZ85" s="19">
        <f t="shared" si="68"/>
        <v>161.24871447272727</v>
      </c>
      <c r="BA85" s="67">
        <f t="shared" si="101"/>
        <v>36.500048683636365</v>
      </c>
      <c r="BB85" s="67">
        <f t="shared" si="102"/>
        <v>12.181288756363637</v>
      </c>
      <c r="BC85" s="67">
        <f t="shared" si="103"/>
        <v>17.921392450909092</v>
      </c>
      <c r="BD85" s="67">
        <f t="shared" si="104"/>
        <v>66.602729890909089</v>
      </c>
      <c r="BE85" s="67">
        <f t="shared" si="105"/>
        <v>0.56962861090909089</v>
      </c>
      <c r="BF85" s="67">
        <f t="shared" si="106"/>
        <v>0.2190879272727273</v>
      </c>
      <c r="BG85" s="67">
        <f t="shared" si="86"/>
        <v>0.78871653818181819</v>
      </c>
      <c r="BH85" s="67">
        <f t="shared" si="107"/>
        <v>3.2863189090909093</v>
      </c>
      <c r="BI85" s="67">
        <f t="shared" si="108"/>
        <v>0.26290551272727269</v>
      </c>
      <c r="BJ85" s="67">
        <f t="shared" si="109"/>
        <v>0.13145275636363635</v>
      </c>
      <c r="BK85" s="67">
        <f t="shared" si="110"/>
        <v>1.5336154909090911</v>
      </c>
      <c r="BL85" s="67">
        <f t="shared" si="111"/>
        <v>0.56962861090909089</v>
      </c>
      <c r="BM85" s="67">
        <f t="shared" si="112"/>
        <v>18.841561745454545</v>
      </c>
      <c r="BN85" s="67">
        <f t="shared" si="113"/>
        <v>0.74489895272727269</v>
      </c>
      <c r="BO85" s="67">
        <f t="shared" si="114"/>
        <v>25.370381978181818</v>
      </c>
      <c r="BP85" s="67">
        <f t="shared" si="115"/>
        <v>36.500048683636365</v>
      </c>
      <c r="BQ85" s="67">
        <f t="shared" si="116"/>
        <v>6.0906443781818185</v>
      </c>
      <c r="BR85" s="67">
        <f t="shared" si="117"/>
        <v>3.6806771781818179</v>
      </c>
      <c r="BS85" s="67">
        <f t="shared" si="118"/>
        <v>1.4459803200000001</v>
      </c>
      <c r="BT85" s="67">
        <f t="shared" si="119"/>
        <v>0</v>
      </c>
      <c r="BU85" s="67">
        <f t="shared" si="120"/>
        <v>17.570851767272728</v>
      </c>
      <c r="BV85" s="67">
        <f t="shared" si="121"/>
        <v>65.288202327272728</v>
      </c>
      <c r="BW85" s="67">
        <f t="shared" si="122"/>
        <v>319.29874520727282</v>
      </c>
      <c r="BX85" s="67">
        <f t="shared" si="87"/>
        <v>319.29874520727276</v>
      </c>
      <c r="BY85" s="67">
        <f t="shared" si="88"/>
        <v>1319.8071997527272</v>
      </c>
      <c r="BZ85" s="67">
        <f t="shared" si="123"/>
        <v>115.19</v>
      </c>
      <c r="CA85" s="70">
        <f t="shared" si="89"/>
        <v>3</v>
      </c>
      <c r="CB85" s="82">
        <f t="shared" si="90"/>
        <v>12.25</v>
      </c>
      <c r="CC85" s="20">
        <f t="shared" si="91"/>
        <v>3.4188034188034218</v>
      </c>
      <c r="CD85" s="69">
        <f t="shared" si="124"/>
        <v>45.121613666759941</v>
      </c>
      <c r="CE85" s="20">
        <f t="shared" si="92"/>
        <v>8.6609686609686669</v>
      </c>
      <c r="CF85" s="73">
        <f t="shared" si="125"/>
        <v>114.30808795579183</v>
      </c>
      <c r="CG85" s="20">
        <f t="shared" si="93"/>
        <v>1.8803418803418819</v>
      </c>
      <c r="CH85" s="67">
        <f t="shared" si="126"/>
        <v>24.816887516717969</v>
      </c>
      <c r="CI85" s="67">
        <f t="shared" si="127"/>
        <v>81.400000000000006</v>
      </c>
      <c r="CJ85" s="67">
        <f t="shared" si="128"/>
        <v>380.83658913926968</v>
      </c>
      <c r="CK85" s="74">
        <f t="shared" si="129"/>
        <v>1700.6437888919968</v>
      </c>
    </row>
    <row r="86" spans="1:90" s="127" customFormat="1" ht="15" customHeight="1">
      <c r="A86" s="75" t="str">
        <f>[2]CCT!D93</f>
        <v>Região de São Lourenço</v>
      </c>
      <c r="B86" s="85" t="str">
        <f>[2]CCT!C93</f>
        <v>Pouso Alegre</v>
      </c>
      <c r="C86" s="18"/>
      <c r="D86" s="17"/>
      <c r="E86" s="17">
        <f t="shared" si="69"/>
        <v>0</v>
      </c>
      <c r="F86" s="18"/>
      <c r="G86" s="17"/>
      <c r="H86" s="77">
        <f t="shared" si="70"/>
        <v>0</v>
      </c>
      <c r="I86" s="21">
        <f>[2]CCT!J93</f>
        <v>3</v>
      </c>
      <c r="J86" s="17">
        <f>[2]CCT!I93</f>
        <v>848.57</v>
      </c>
      <c r="K86" s="17">
        <f t="shared" si="71"/>
        <v>2545.71</v>
      </c>
      <c r="L86" s="18"/>
      <c r="M86" s="17"/>
      <c r="N86" s="17">
        <f t="shared" si="72"/>
        <v>0</v>
      </c>
      <c r="O86" s="18"/>
      <c r="P86" s="17"/>
      <c r="Q86" s="17">
        <f t="shared" si="73"/>
        <v>0</v>
      </c>
      <c r="R86" s="194">
        <f t="shared" si="94"/>
        <v>3</v>
      </c>
      <c r="S86" s="68">
        <f t="shared" si="95"/>
        <v>2545.71</v>
      </c>
      <c r="T86" s="195"/>
      <c r="U86" s="195"/>
      <c r="V86" s="195"/>
      <c r="W86" s="195"/>
      <c r="X86" s="195"/>
      <c r="Y86" s="195"/>
      <c r="Z86" s="195"/>
      <c r="AA86" s="68">
        <f t="shared" si="96"/>
        <v>83.314145454545454</v>
      </c>
      <c r="AB86" s="68">
        <f t="shared" si="97"/>
        <v>2629.0241454545453</v>
      </c>
      <c r="AC86" s="68"/>
      <c r="AD86" s="68">
        <f>(VLOOKUP('Resumo Geral limpeza imposto cd'!A86,VATOTAL,6,FALSE)*20-1)*R86</f>
        <v>837</v>
      </c>
      <c r="AE86" s="68">
        <f t="shared" si="74"/>
        <v>219.25739999999999</v>
      </c>
      <c r="AF86" s="68"/>
      <c r="AG86" s="68">
        <f t="shared" si="98"/>
        <v>9.36</v>
      </c>
      <c r="AH86" s="68">
        <f t="shared" si="75"/>
        <v>87.449999999999989</v>
      </c>
      <c r="AI86" s="68">
        <f t="shared" si="76"/>
        <v>0</v>
      </c>
      <c r="AJ86" s="68">
        <f t="shared" si="77"/>
        <v>0</v>
      </c>
      <c r="AK86" s="68">
        <v>0</v>
      </c>
      <c r="AL86" s="68">
        <f t="shared" si="78"/>
        <v>1153.0673999999999</v>
      </c>
      <c r="AM86" s="68">
        <f>C86*'[2]Uniforme Limpeza'!$Z$10+F86*'[2]Uniforme Limpeza'!$Z$11+I86*'[2]Uniforme Limpeza'!$Z$12+L86*'[2]Uniforme Limpeza'!$Z$12+O86*'[2]Uniforme Limpeza'!$Z$12</f>
        <v>119.28</v>
      </c>
      <c r="AN86" s="68">
        <f>I86*'[2]Materiais de Consumo'!$F$33+L86*'[2]Materiais de Consumo'!$F$34+O86*'[2]Materiais de Consumo'!$F$35</f>
        <v>123.87</v>
      </c>
      <c r="AO86" s="68">
        <f>'[2]Equipamentos  TOTAL'!$H$19*'Resumo Geral limpeza imposto cd'!F86+'Resumo Geral limpeza imposto cd'!I86*'[2]Equipamentos  TOTAL'!$I$11+'[2]Equipamentos  TOTAL'!$I$12*'Resumo Geral limpeza imposto cd'!L86+'Resumo Geral limpeza imposto cd'!O86*'[2]Equipamentos  TOTAL'!$I$13</f>
        <v>17.61</v>
      </c>
      <c r="AP86" s="68">
        <f>(I86*'[2]PRODUTOS DE LIMPEZA'!$I$36+L86*'[2]PRODUTOS DE LIMPEZA'!$I$37+O86*'[2]PRODUTOS DE LIMPEZA'!$I$38)</f>
        <v>540.75</v>
      </c>
      <c r="AQ86" s="68">
        <f t="shared" si="99"/>
        <v>801.51</v>
      </c>
      <c r="AR86" s="195">
        <f t="shared" si="100"/>
        <v>525.80482909090904</v>
      </c>
      <c r="AS86" s="195">
        <f t="shared" si="79"/>
        <v>39.435362181818178</v>
      </c>
      <c r="AT86" s="196">
        <f t="shared" si="80"/>
        <v>26.290241454545452</v>
      </c>
      <c r="AU86" s="195">
        <f t="shared" si="81"/>
        <v>5.2580482909090911</v>
      </c>
      <c r="AV86" s="196">
        <f t="shared" si="82"/>
        <v>65.72560363636363</v>
      </c>
      <c r="AW86" s="195">
        <f t="shared" si="83"/>
        <v>210.32193163636362</v>
      </c>
      <c r="AX86" s="196">
        <f t="shared" si="84"/>
        <v>78.870724363636356</v>
      </c>
      <c r="AY86" s="195">
        <f t="shared" si="85"/>
        <v>15.774144872727272</v>
      </c>
      <c r="AZ86" s="195">
        <f t="shared" si="68"/>
        <v>967.48088552727256</v>
      </c>
      <c r="BA86" s="68">
        <f t="shared" si="101"/>
        <v>218.99771131636362</v>
      </c>
      <c r="BB86" s="68">
        <f t="shared" si="102"/>
        <v>73.086871243636352</v>
      </c>
      <c r="BC86" s="68">
        <f t="shared" si="103"/>
        <v>107.52708754909089</v>
      </c>
      <c r="BD86" s="68">
        <f t="shared" si="104"/>
        <v>399.61167010909082</v>
      </c>
      <c r="BE86" s="68">
        <f t="shared" si="105"/>
        <v>3.4177313890909087</v>
      </c>
      <c r="BF86" s="68">
        <f t="shared" si="106"/>
        <v>1.3145120727272728</v>
      </c>
      <c r="BG86" s="68">
        <f t="shared" si="86"/>
        <v>4.7322434618181815</v>
      </c>
      <c r="BH86" s="68">
        <f t="shared" si="107"/>
        <v>19.717681090909089</v>
      </c>
      <c r="BI86" s="68">
        <f t="shared" si="108"/>
        <v>1.5774144872727272</v>
      </c>
      <c r="BJ86" s="68">
        <f t="shared" si="109"/>
        <v>0.78870724363636358</v>
      </c>
      <c r="BK86" s="68">
        <f t="shared" si="110"/>
        <v>9.2015845090909085</v>
      </c>
      <c r="BL86" s="68">
        <f t="shared" si="111"/>
        <v>3.4177313890909087</v>
      </c>
      <c r="BM86" s="68">
        <f t="shared" si="112"/>
        <v>113.04803825454545</v>
      </c>
      <c r="BN86" s="68">
        <f t="shared" si="113"/>
        <v>4.4693410472727271</v>
      </c>
      <c r="BO86" s="68">
        <f t="shared" si="114"/>
        <v>152.22049802181817</v>
      </c>
      <c r="BP86" s="68">
        <f t="shared" si="115"/>
        <v>218.99771131636362</v>
      </c>
      <c r="BQ86" s="68">
        <f t="shared" si="116"/>
        <v>36.543435621818176</v>
      </c>
      <c r="BR86" s="68">
        <f t="shared" si="117"/>
        <v>22.083802821818178</v>
      </c>
      <c r="BS86" s="68">
        <f t="shared" si="118"/>
        <v>8.6757796799999998</v>
      </c>
      <c r="BT86" s="68">
        <f t="shared" si="119"/>
        <v>0</v>
      </c>
      <c r="BU86" s="68">
        <f t="shared" si="120"/>
        <v>105.42386823272726</v>
      </c>
      <c r="BV86" s="68">
        <f t="shared" si="121"/>
        <v>391.72459767272721</v>
      </c>
      <c r="BW86" s="68">
        <f t="shared" si="122"/>
        <v>1915.7698947927274</v>
      </c>
      <c r="BX86" s="68">
        <f t="shared" si="87"/>
        <v>1915.769894792727</v>
      </c>
      <c r="BY86" s="68">
        <f t="shared" si="88"/>
        <v>6499.3714402472724</v>
      </c>
      <c r="BZ86" s="68">
        <f t="shared" si="123"/>
        <v>345.57</v>
      </c>
      <c r="CA86" s="197">
        <f t="shared" si="89"/>
        <v>2</v>
      </c>
      <c r="CB86" s="198">
        <f t="shared" si="90"/>
        <v>11.25</v>
      </c>
      <c r="CC86" s="199">
        <f t="shared" si="91"/>
        <v>2.2535211267605644</v>
      </c>
      <c r="CD86" s="69">
        <f t="shared" si="124"/>
        <v>146.46470851261466</v>
      </c>
      <c r="CE86" s="199">
        <f t="shared" si="92"/>
        <v>8.5633802816901436</v>
      </c>
      <c r="CF86" s="73">
        <f t="shared" si="125"/>
        <v>556.56589234793557</v>
      </c>
      <c r="CG86" s="199">
        <f t="shared" si="93"/>
        <v>1.8591549295774654</v>
      </c>
      <c r="CH86" s="67">
        <f t="shared" si="126"/>
        <v>120.83338452290707</v>
      </c>
      <c r="CI86" s="68">
        <f t="shared" si="127"/>
        <v>244.20000000000002</v>
      </c>
      <c r="CJ86" s="68">
        <f t="shared" si="128"/>
        <v>1413.6339853834572</v>
      </c>
      <c r="CK86" s="202">
        <f t="shared" si="129"/>
        <v>7913.0054256307294</v>
      </c>
      <c r="CL86" s="203"/>
    </row>
    <row r="87" spans="1:90" ht="15" customHeight="1">
      <c r="A87" s="84" t="str">
        <f>[2]CCT!D94</f>
        <v>Fethemg Interior</v>
      </c>
      <c r="B87" s="76" t="str">
        <f>[2]CCT!C94</f>
        <v>Resplendor</v>
      </c>
      <c r="C87" s="18"/>
      <c r="D87" s="17"/>
      <c r="E87" s="17">
        <f t="shared" si="69"/>
        <v>0</v>
      </c>
      <c r="F87" s="18"/>
      <c r="G87" s="17"/>
      <c r="H87" s="77">
        <f t="shared" si="70"/>
        <v>0</v>
      </c>
      <c r="I87" s="18"/>
      <c r="J87" s="17"/>
      <c r="K87" s="17">
        <f t="shared" si="71"/>
        <v>0</v>
      </c>
      <c r="L87" s="18"/>
      <c r="M87" s="17"/>
      <c r="N87" s="17">
        <f t="shared" si="72"/>
        <v>0</v>
      </c>
      <c r="O87" s="21">
        <f>[2]CCT!N94</f>
        <v>1</v>
      </c>
      <c r="P87" s="17">
        <f>[2]CCT!M94</f>
        <v>212.14</v>
      </c>
      <c r="Q87" s="80">
        <f t="shared" si="73"/>
        <v>212.14</v>
      </c>
      <c r="R87" s="66">
        <f t="shared" si="94"/>
        <v>1</v>
      </c>
      <c r="S87" s="67">
        <f t="shared" si="95"/>
        <v>212.14</v>
      </c>
      <c r="T87" s="19"/>
      <c r="U87" s="19"/>
      <c r="V87" s="19"/>
      <c r="W87" s="19"/>
      <c r="X87" s="19"/>
      <c r="Y87" s="19"/>
      <c r="Z87" s="19"/>
      <c r="AA87" s="68">
        <f t="shared" si="96"/>
        <v>6.9427636363636358</v>
      </c>
      <c r="AB87" s="67">
        <f t="shared" si="97"/>
        <v>219.08276363636361</v>
      </c>
      <c r="AC87" s="67"/>
      <c r="AD87" s="67">
        <f>(VLOOKUP('Resumo Geral limpeza imposto cd'!A87,VATOTAL,6,FALSE)*20-1)*R87</f>
        <v>279</v>
      </c>
      <c r="AE87" s="67">
        <f t="shared" si="74"/>
        <v>111.27160000000001</v>
      </c>
      <c r="AF87" s="67"/>
      <c r="AG87" s="67">
        <f t="shared" si="98"/>
        <v>3.12</v>
      </c>
      <c r="AH87" s="67">
        <f t="shared" si="75"/>
        <v>0</v>
      </c>
      <c r="AI87" s="67">
        <f t="shared" si="76"/>
        <v>8.43</v>
      </c>
      <c r="AJ87" s="67">
        <f t="shared" si="77"/>
        <v>0</v>
      </c>
      <c r="AK87" s="67">
        <v>0</v>
      </c>
      <c r="AL87" s="67">
        <f t="shared" si="78"/>
        <v>401.82160000000005</v>
      </c>
      <c r="AM87" s="67">
        <f>C87*'[2]Uniforme Limpeza'!$Z$10+F87*'[2]Uniforme Limpeza'!$Z$11+I87*'[2]Uniforme Limpeza'!$Z$12+L87*'[2]Uniforme Limpeza'!$Z$12+O87*'[2]Uniforme Limpeza'!$Z$12</f>
        <v>39.76</v>
      </c>
      <c r="AN87" s="67">
        <f>I87*'[2]Materiais de Consumo'!$F$33+L87*'[2]Materiais de Consumo'!$F$34+O87*'[2]Materiais de Consumo'!$F$35</f>
        <v>10.32</v>
      </c>
      <c r="AO87" s="67">
        <f>'[2]Equipamentos  TOTAL'!$H$19*'Resumo Geral limpeza imposto cd'!F87+'Resumo Geral limpeza imposto cd'!I87*'[2]Equipamentos  TOTAL'!$I$11+'[2]Equipamentos  TOTAL'!$I$12*'Resumo Geral limpeza imposto cd'!L87+'Resumo Geral limpeza imposto cd'!O87*'[2]Equipamentos  TOTAL'!$I$13</f>
        <v>1.47</v>
      </c>
      <c r="AP87" s="67">
        <f>(I87*'[2]PRODUTOS DE LIMPEZA'!$I$36+L87*'[2]PRODUTOS DE LIMPEZA'!$I$37+O87*'[2]PRODUTOS DE LIMPEZA'!$I$38)</f>
        <v>45.06</v>
      </c>
      <c r="AQ87" s="67">
        <f t="shared" si="99"/>
        <v>96.61</v>
      </c>
      <c r="AR87" s="19">
        <f>AB87*$AR$2</f>
        <v>43.816552727272722</v>
      </c>
      <c r="AS87" s="19">
        <f t="shared" si="79"/>
        <v>3.2862414545454541</v>
      </c>
      <c r="AT87" s="81">
        <f t="shared" si="80"/>
        <v>2.1908276363636361</v>
      </c>
      <c r="AU87" s="19">
        <f t="shared" si="81"/>
        <v>0.43816552727272723</v>
      </c>
      <c r="AV87" s="81">
        <f t="shared" si="82"/>
        <v>5.4770690909090902</v>
      </c>
      <c r="AW87" s="19">
        <f t="shared" si="83"/>
        <v>17.526621090909089</v>
      </c>
      <c r="AX87" s="81">
        <f t="shared" si="84"/>
        <v>6.5724829090909083</v>
      </c>
      <c r="AY87" s="19">
        <f t="shared" si="85"/>
        <v>1.3144965818181817</v>
      </c>
      <c r="AZ87" s="19">
        <f t="shared" si="68"/>
        <v>80.622457018181805</v>
      </c>
      <c r="BA87" s="67">
        <f t="shared" si="101"/>
        <v>18.249594210909088</v>
      </c>
      <c r="BB87" s="67">
        <f t="shared" si="102"/>
        <v>6.0905008290909084</v>
      </c>
      <c r="BC87" s="67">
        <f t="shared" si="103"/>
        <v>8.9604850327272718</v>
      </c>
      <c r="BD87" s="67">
        <f t="shared" si="104"/>
        <v>33.300580072727264</v>
      </c>
      <c r="BE87" s="67">
        <f t="shared" si="105"/>
        <v>0.28480759272727268</v>
      </c>
      <c r="BF87" s="67">
        <f t="shared" si="106"/>
        <v>0.10954138181818181</v>
      </c>
      <c r="BG87" s="67">
        <f t="shared" si="86"/>
        <v>0.39434897454545448</v>
      </c>
      <c r="BH87" s="67">
        <f t="shared" si="107"/>
        <v>1.6431207272727271</v>
      </c>
      <c r="BI87" s="67">
        <f t="shared" si="108"/>
        <v>0.13144965818181814</v>
      </c>
      <c r="BJ87" s="67">
        <f t="shared" si="109"/>
        <v>6.572482909090907E-2</v>
      </c>
      <c r="BK87" s="67">
        <f t="shared" si="110"/>
        <v>0.76678967272727261</v>
      </c>
      <c r="BL87" s="67">
        <f t="shared" si="111"/>
        <v>0.28480759272727268</v>
      </c>
      <c r="BM87" s="67">
        <f t="shared" si="112"/>
        <v>9.4205588363636341</v>
      </c>
      <c r="BN87" s="67">
        <f t="shared" si="113"/>
        <v>0.37244069818181813</v>
      </c>
      <c r="BO87" s="67">
        <f t="shared" si="114"/>
        <v>12.684892014545451</v>
      </c>
      <c r="BP87" s="67">
        <f t="shared" si="115"/>
        <v>18.249594210909088</v>
      </c>
      <c r="BQ87" s="67">
        <f t="shared" si="116"/>
        <v>3.0452504145454542</v>
      </c>
      <c r="BR87" s="67">
        <f t="shared" si="117"/>
        <v>1.8402952145454543</v>
      </c>
      <c r="BS87" s="67">
        <f t="shared" si="118"/>
        <v>0.72297311999999991</v>
      </c>
      <c r="BT87" s="67">
        <f t="shared" si="119"/>
        <v>0</v>
      </c>
      <c r="BU87" s="67">
        <f t="shared" si="120"/>
        <v>8.7852188218181801</v>
      </c>
      <c r="BV87" s="67">
        <f t="shared" si="121"/>
        <v>32.643331781818176</v>
      </c>
      <c r="BW87" s="67">
        <f t="shared" si="122"/>
        <v>159.6456098618182</v>
      </c>
      <c r="BX87" s="67">
        <f t="shared" si="87"/>
        <v>159.64560986181817</v>
      </c>
      <c r="BY87" s="67">
        <f t="shared" si="88"/>
        <v>877.1599734981819</v>
      </c>
      <c r="BZ87" s="67">
        <f t="shared" si="123"/>
        <v>115.19</v>
      </c>
      <c r="CA87" s="70">
        <f t="shared" si="89"/>
        <v>5</v>
      </c>
      <c r="CB87" s="82">
        <f t="shared" si="90"/>
        <v>14.25</v>
      </c>
      <c r="CC87" s="20">
        <f t="shared" si="91"/>
        <v>5.8309037900874632</v>
      </c>
      <c r="CD87" s="69">
        <f t="shared" si="124"/>
        <v>51.146354139835672</v>
      </c>
      <c r="CE87" s="20">
        <f t="shared" si="92"/>
        <v>8.8629737609329435</v>
      </c>
      <c r="CF87" s="73">
        <f t="shared" si="125"/>
        <v>77.742458292550225</v>
      </c>
      <c r="CG87" s="20">
        <f t="shared" si="93"/>
        <v>1.9241982507288626</v>
      </c>
      <c r="CH87" s="67">
        <f t="shared" si="126"/>
        <v>16.878296866145771</v>
      </c>
      <c r="CI87" s="67">
        <f t="shared" si="127"/>
        <v>81.400000000000006</v>
      </c>
      <c r="CJ87" s="67">
        <f t="shared" si="128"/>
        <v>342.35710929853167</v>
      </c>
      <c r="CK87" s="74">
        <f t="shared" si="129"/>
        <v>1219.5170827967136</v>
      </c>
    </row>
    <row r="88" spans="1:90" ht="15" customHeight="1">
      <c r="A88" s="84" t="str">
        <f>[2]CCT!D95</f>
        <v>Sind - Asseio</v>
      </c>
      <c r="B88" s="76" t="str">
        <f>[2]CCT!C95</f>
        <v>Ribeirão das Neves</v>
      </c>
      <c r="C88" s="18"/>
      <c r="D88" s="17"/>
      <c r="E88" s="17">
        <f t="shared" si="69"/>
        <v>0</v>
      </c>
      <c r="F88" s="18"/>
      <c r="G88" s="17"/>
      <c r="H88" s="77">
        <f t="shared" si="70"/>
        <v>0</v>
      </c>
      <c r="I88" s="21">
        <f>[2]CCT!J95</f>
        <v>1</v>
      </c>
      <c r="J88" s="17">
        <f>[2]CCT!I95</f>
        <v>876.66</v>
      </c>
      <c r="K88" s="17">
        <f t="shared" si="71"/>
        <v>876.66</v>
      </c>
      <c r="L88" s="21">
        <f>[2]CCT!L95</f>
        <v>1</v>
      </c>
      <c r="M88" s="17">
        <f>[2]CCT!K95</f>
        <v>438.33</v>
      </c>
      <c r="N88" s="17">
        <f t="shared" si="72"/>
        <v>438.33</v>
      </c>
      <c r="O88" s="18"/>
      <c r="P88" s="17"/>
      <c r="Q88" s="80">
        <f t="shared" si="73"/>
        <v>0</v>
      </c>
      <c r="R88" s="66">
        <f t="shared" si="94"/>
        <v>2</v>
      </c>
      <c r="S88" s="67">
        <f t="shared" si="95"/>
        <v>1314.99</v>
      </c>
      <c r="T88" s="19"/>
      <c r="U88" s="19"/>
      <c r="V88" s="19"/>
      <c r="W88" s="19"/>
      <c r="X88" s="19"/>
      <c r="Y88" s="19"/>
      <c r="Z88" s="19"/>
      <c r="AA88" s="68">
        <f t="shared" si="96"/>
        <v>43.036036363636363</v>
      </c>
      <c r="AB88" s="67">
        <f t="shared" si="97"/>
        <v>1358.0260363636364</v>
      </c>
      <c r="AC88" s="67"/>
      <c r="AD88" s="67">
        <f>(VLOOKUP('Resumo Geral limpeza imposto cd'!A88,VATOTAL,6,FALSE)*20-1)*R88</f>
        <v>558</v>
      </c>
      <c r="AE88" s="67">
        <f t="shared" si="74"/>
        <v>169.10059999999999</v>
      </c>
      <c r="AF88" s="67"/>
      <c r="AG88" s="67">
        <f t="shared" si="98"/>
        <v>6.24</v>
      </c>
      <c r="AH88" s="67">
        <f t="shared" si="75"/>
        <v>0</v>
      </c>
      <c r="AI88" s="67">
        <f t="shared" si="76"/>
        <v>16.86</v>
      </c>
      <c r="AJ88" s="67">
        <f t="shared" si="77"/>
        <v>82.06</v>
      </c>
      <c r="AK88" s="67">
        <v>0</v>
      </c>
      <c r="AL88" s="67">
        <f t="shared" si="78"/>
        <v>832.26060000000007</v>
      </c>
      <c r="AM88" s="67">
        <f>C88*'[2]Uniforme Limpeza'!$Z$10+F88*'[2]Uniforme Limpeza'!$Z$11+I88*'[2]Uniforme Limpeza'!$Z$12+L88*'[2]Uniforme Limpeza'!$Z$12+O88*'[2]Uniforme Limpeza'!$Z$12</f>
        <v>79.52</v>
      </c>
      <c r="AN88" s="67">
        <f>I88*'[2]Materiais de Consumo'!$F$33+L88*'[2]Materiais de Consumo'!$F$34+O88*'[2]Materiais de Consumo'!$F$35</f>
        <v>61.94</v>
      </c>
      <c r="AO88" s="67">
        <f>'[2]Equipamentos  TOTAL'!$H$19*'Resumo Geral limpeza imposto cd'!F88+'Resumo Geral limpeza imposto cd'!I88*'[2]Equipamentos  TOTAL'!$I$11+'[2]Equipamentos  TOTAL'!$I$12*'Resumo Geral limpeza imposto cd'!L88+'Resumo Geral limpeza imposto cd'!O88*'[2]Equipamentos  TOTAL'!$I$13</f>
        <v>8.81</v>
      </c>
      <c r="AP88" s="67">
        <f>(I88*'[2]PRODUTOS DE LIMPEZA'!$I$36+L88*'[2]PRODUTOS DE LIMPEZA'!$I$37+O88*'[2]PRODUTOS DE LIMPEZA'!$I$38)</f>
        <v>270.38</v>
      </c>
      <c r="AQ88" s="67">
        <f t="shared" si="99"/>
        <v>420.65</v>
      </c>
      <c r="AR88" s="19">
        <f t="shared" si="100"/>
        <v>271.60520727272728</v>
      </c>
      <c r="AS88" s="19">
        <f t="shared" si="79"/>
        <v>20.370390545454544</v>
      </c>
      <c r="AT88" s="81">
        <f t="shared" si="80"/>
        <v>13.580260363636365</v>
      </c>
      <c r="AU88" s="19">
        <f t="shared" si="81"/>
        <v>2.716052072727273</v>
      </c>
      <c r="AV88" s="81">
        <f t="shared" si="82"/>
        <v>33.950650909090911</v>
      </c>
      <c r="AW88" s="19">
        <f t="shared" si="83"/>
        <v>108.64208290909092</v>
      </c>
      <c r="AX88" s="81">
        <f t="shared" si="84"/>
        <v>40.740781090909088</v>
      </c>
      <c r="AY88" s="19">
        <f t="shared" si="85"/>
        <v>8.1481562181818195</v>
      </c>
      <c r="AZ88" s="19">
        <f t="shared" si="68"/>
        <v>499.75358138181815</v>
      </c>
      <c r="BA88" s="67">
        <f t="shared" si="101"/>
        <v>113.12356882909091</v>
      </c>
      <c r="BB88" s="67">
        <f t="shared" si="102"/>
        <v>37.753123810909088</v>
      </c>
      <c r="BC88" s="67">
        <f t="shared" si="103"/>
        <v>55.543264887272727</v>
      </c>
      <c r="BD88" s="67">
        <f t="shared" si="104"/>
        <v>206.41995752727271</v>
      </c>
      <c r="BE88" s="67">
        <f t="shared" si="105"/>
        <v>1.7654338472727273</v>
      </c>
      <c r="BF88" s="67">
        <f t="shared" si="106"/>
        <v>0.67901301818181825</v>
      </c>
      <c r="BG88" s="67">
        <f t="shared" si="86"/>
        <v>2.4444468654545455</v>
      </c>
      <c r="BH88" s="67">
        <f t="shared" si="107"/>
        <v>10.185195272727272</v>
      </c>
      <c r="BI88" s="67">
        <f t="shared" si="108"/>
        <v>0.81481562181818179</v>
      </c>
      <c r="BJ88" s="67">
        <f t="shared" si="109"/>
        <v>0.4074078109090909</v>
      </c>
      <c r="BK88" s="67">
        <f t="shared" si="110"/>
        <v>4.7530911272727279</v>
      </c>
      <c r="BL88" s="67">
        <f t="shared" si="111"/>
        <v>1.7654338472727273</v>
      </c>
      <c r="BM88" s="67">
        <f t="shared" si="112"/>
        <v>58.395119563636364</v>
      </c>
      <c r="BN88" s="67">
        <f t="shared" si="113"/>
        <v>2.3086442618181819</v>
      </c>
      <c r="BO88" s="67">
        <f t="shared" si="114"/>
        <v>78.629707505454547</v>
      </c>
      <c r="BP88" s="67">
        <f t="shared" si="115"/>
        <v>113.12356882909091</v>
      </c>
      <c r="BQ88" s="67">
        <f t="shared" si="116"/>
        <v>18.876561905454544</v>
      </c>
      <c r="BR88" s="67">
        <f t="shared" si="117"/>
        <v>11.407418705454544</v>
      </c>
      <c r="BS88" s="67">
        <f t="shared" si="118"/>
        <v>4.4814859199999999</v>
      </c>
      <c r="BT88" s="67">
        <f t="shared" si="119"/>
        <v>0</v>
      </c>
      <c r="BU88" s="67">
        <f t="shared" si="120"/>
        <v>54.456844058181815</v>
      </c>
      <c r="BV88" s="67">
        <f t="shared" si="121"/>
        <v>202.34587941818182</v>
      </c>
      <c r="BW88" s="67">
        <f t="shared" si="122"/>
        <v>989.59357269818202</v>
      </c>
      <c r="BX88" s="67">
        <f t="shared" si="87"/>
        <v>989.59357269818179</v>
      </c>
      <c r="BY88" s="67">
        <f t="shared" si="88"/>
        <v>3600.5302090618179</v>
      </c>
      <c r="BZ88" s="67">
        <f t="shared" si="123"/>
        <v>230.38</v>
      </c>
      <c r="CA88" s="70">
        <f t="shared" si="89"/>
        <v>5</v>
      </c>
      <c r="CB88" s="82">
        <f t="shared" si="90"/>
        <v>14.25</v>
      </c>
      <c r="CC88" s="20">
        <f t="shared" si="91"/>
        <v>5.8309037900874632</v>
      </c>
      <c r="CD88" s="69">
        <f t="shared" si="124"/>
        <v>209.94345242342959</v>
      </c>
      <c r="CE88" s="20">
        <f t="shared" si="92"/>
        <v>8.8629737609329435</v>
      </c>
      <c r="CF88" s="73">
        <f t="shared" si="125"/>
        <v>319.11404768361297</v>
      </c>
      <c r="CG88" s="20">
        <f t="shared" si="93"/>
        <v>1.9241982507288626</v>
      </c>
      <c r="CH88" s="67">
        <f t="shared" si="126"/>
        <v>69.281339299731769</v>
      </c>
      <c r="CI88" s="67">
        <f t="shared" si="127"/>
        <v>162.80000000000001</v>
      </c>
      <c r="CJ88" s="67">
        <f t="shared" si="128"/>
        <v>991.5188394067743</v>
      </c>
      <c r="CK88" s="74">
        <f t="shared" si="129"/>
        <v>4592.0490484685924</v>
      </c>
    </row>
    <row r="89" spans="1:90" ht="15" customHeight="1">
      <c r="A89" s="84" t="str">
        <f>[2]CCT!D96</f>
        <v>Sind - Asseio</v>
      </c>
      <c r="B89" s="76" t="str">
        <f>[2]CCT!C96</f>
        <v>Sabará</v>
      </c>
      <c r="C89" s="18"/>
      <c r="D89" s="17"/>
      <c r="E89" s="17">
        <f>C89*D89</f>
        <v>0</v>
      </c>
      <c r="F89" s="18"/>
      <c r="G89" s="17"/>
      <c r="H89" s="77">
        <f>F89*G89</f>
        <v>0</v>
      </c>
      <c r="I89" s="18"/>
      <c r="J89" s="17"/>
      <c r="K89" s="17">
        <f>I89*J89</f>
        <v>0</v>
      </c>
      <c r="L89" s="21">
        <f>[2]CCT!L96</f>
        <v>1</v>
      </c>
      <c r="M89" s="17">
        <f>[2]CCT!K96</f>
        <v>438.33</v>
      </c>
      <c r="N89" s="17">
        <f>L89*M89</f>
        <v>438.33</v>
      </c>
      <c r="O89" s="18"/>
      <c r="P89" s="17"/>
      <c r="Q89" s="80">
        <f>O89*P89</f>
        <v>0</v>
      </c>
      <c r="R89" s="66">
        <f t="shared" si="94"/>
        <v>1</v>
      </c>
      <c r="S89" s="67">
        <f t="shared" si="95"/>
        <v>438.33</v>
      </c>
      <c r="T89" s="19"/>
      <c r="U89" s="19"/>
      <c r="V89" s="19"/>
      <c r="W89" s="19"/>
      <c r="X89" s="19"/>
      <c r="Y89" s="19"/>
      <c r="Z89" s="19"/>
      <c r="AA89" s="68">
        <f t="shared" si="96"/>
        <v>14.345345454545454</v>
      </c>
      <c r="AB89" s="67">
        <f t="shared" si="97"/>
        <v>452.67534545454544</v>
      </c>
      <c r="AC89" s="67"/>
      <c r="AD89" s="67">
        <f>(VLOOKUP('Resumo Geral limpeza imposto cd'!A89,VATOTAL,6,FALSE)*20-1)*R89</f>
        <v>279</v>
      </c>
      <c r="AE89" s="67">
        <f t="shared" si="74"/>
        <v>97.700199999999995</v>
      </c>
      <c r="AF89" s="67"/>
      <c r="AG89" s="67">
        <f t="shared" si="98"/>
        <v>3.12</v>
      </c>
      <c r="AH89" s="67">
        <f t="shared" si="75"/>
        <v>0</v>
      </c>
      <c r="AI89" s="67">
        <f t="shared" si="76"/>
        <v>8.43</v>
      </c>
      <c r="AJ89" s="67">
        <f t="shared" si="77"/>
        <v>41.03</v>
      </c>
      <c r="AK89" s="67">
        <v>0</v>
      </c>
      <c r="AL89" s="67">
        <f t="shared" si="78"/>
        <v>429.28020000000004</v>
      </c>
      <c r="AM89" s="67">
        <f>C89*'[2]Uniforme Limpeza'!$Z$10+F89*'[2]Uniforme Limpeza'!$Z$11+I89*'[2]Uniforme Limpeza'!$Z$12+L89*'[2]Uniforme Limpeza'!$Z$12+O89*'[2]Uniforme Limpeza'!$Z$12</f>
        <v>39.76</v>
      </c>
      <c r="AN89" s="67">
        <f>I89*'[2]Materiais de Consumo'!$F$33+L89*'[2]Materiais de Consumo'!$F$34+O89*'[2]Materiais de Consumo'!$F$35</f>
        <v>20.65</v>
      </c>
      <c r="AO89" s="67">
        <f>'[2]Equipamentos  TOTAL'!$H$19*'Resumo Geral limpeza imposto cd'!F89+'Resumo Geral limpeza imposto cd'!I89*'[2]Equipamentos  TOTAL'!$I$11+'[2]Equipamentos  TOTAL'!$I$12*'Resumo Geral limpeza imposto cd'!L89+'Resumo Geral limpeza imposto cd'!O89*'[2]Equipamentos  TOTAL'!$I$13</f>
        <v>2.94</v>
      </c>
      <c r="AP89" s="67">
        <f>(I89*'[2]PRODUTOS DE LIMPEZA'!$I$36+L89*'[2]PRODUTOS DE LIMPEZA'!$I$37+O89*'[2]PRODUTOS DE LIMPEZA'!$I$38)</f>
        <v>90.13</v>
      </c>
      <c r="AQ89" s="67">
        <f t="shared" si="99"/>
        <v>153.47999999999999</v>
      </c>
      <c r="AR89" s="19">
        <f t="shared" si="100"/>
        <v>90.53506909090909</v>
      </c>
      <c r="AS89" s="19">
        <f>AB89*$AS$2</f>
        <v>6.7901301818181814</v>
      </c>
      <c r="AT89" s="81">
        <f>AB89*$AT$2</f>
        <v>4.5267534545454549</v>
      </c>
      <c r="AU89" s="19">
        <f>AB89*$AU$2</f>
        <v>0.90535069090909093</v>
      </c>
      <c r="AV89" s="81">
        <f>AB89*$AV$2</f>
        <v>11.316883636363636</v>
      </c>
      <c r="AW89" s="19">
        <f>AB89*$AW$2</f>
        <v>36.214027636363639</v>
      </c>
      <c r="AX89" s="81">
        <f>AB89*$AX$2</f>
        <v>13.580260363636363</v>
      </c>
      <c r="AY89" s="19">
        <f>AB89*$AY$2</f>
        <v>2.7160520727272726</v>
      </c>
      <c r="AZ89" s="19">
        <f>SUM(AR89:AY89)</f>
        <v>166.58452712727276</v>
      </c>
      <c r="BA89" s="67">
        <f t="shared" si="101"/>
        <v>37.707856276363636</v>
      </c>
      <c r="BB89" s="67">
        <f t="shared" si="102"/>
        <v>12.584374603636363</v>
      </c>
      <c r="BC89" s="67">
        <f t="shared" si="103"/>
        <v>18.514421629090908</v>
      </c>
      <c r="BD89" s="67">
        <f t="shared" si="104"/>
        <v>68.80665250909091</v>
      </c>
      <c r="BE89" s="67">
        <f t="shared" si="105"/>
        <v>0.588477949090909</v>
      </c>
      <c r="BF89" s="67">
        <f t="shared" si="106"/>
        <v>0.22633767272727273</v>
      </c>
      <c r="BG89" s="67">
        <f t="shared" si="86"/>
        <v>0.81481562181818168</v>
      </c>
      <c r="BH89" s="67">
        <f t="shared" si="107"/>
        <v>3.3950650909090907</v>
      </c>
      <c r="BI89" s="67">
        <f t="shared" si="108"/>
        <v>0.27160520727272724</v>
      </c>
      <c r="BJ89" s="67">
        <f t="shared" si="109"/>
        <v>0.13580260363636362</v>
      </c>
      <c r="BK89" s="67">
        <f t="shared" si="110"/>
        <v>1.5843637090909091</v>
      </c>
      <c r="BL89" s="67">
        <f t="shared" si="111"/>
        <v>0.588477949090909</v>
      </c>
      <c r="BM89" s="67">
        <f t="shared" si="112"/>
        <v>19.465039854545452</v>
      </c>
      <c r="BN89" s="67">
        <f t="shared" si="113"/>
        <v>0.76954808727272717</v>
      </c>
      <c r="BO89" s="67">
        <f t="shared" si="114"/>
        <v>26.209902501818181</v>
      </c>
      <c r="BP89" s="67">
        <f t="shared" si="115"/>
        <v>37.707856276363636</v>
      </c>
      <c r="BQ89" s="67">
        <f t="shared" si="116"/>
        <v>6.2921873018181813</v>
      </c>
      <c r="BR89" s="67">
        <f t="shared" si="117"/>
        <v>3.8024729018181813</v>
      </c>
      <c r="BS89" s="67">
        <f t="shared" si="118"/>
        <v>1.49382864</v>
      </c>
      <c r="BT89" s="67">
        <f t="shared" si="119"/>
        <v>0</v>
      </c>
      <c r="BU89" s="67">
        <f t="shared" si="120"/>
        <v>18.152281352727272</v>
      </c>
      <c r="BV89" s="67">
        <f t="shared" si="121"/>
        <v>67.44862647272727</v>
      </c>
      <c r="BW89" s="67">
        <f t="shared" si="122"/>
        <v>329.86452423272732</v>
      </c>
      <c r="BX89" s="67">
        <f t="shared" si="87"/>
        <v>329.86452423272726</v>
      </c>
      <c r="BY89" s="67">
        <f t="shared" si="88"/>
        <v>1365.3000696872728</v>
      </c>
      <c r="BZ89" s="67">
        <f t="shared" si="123"/>
        <v>115.19</v>
      </c>
      <c r="CA89" s="70">
        <f t="shared" si="89"/>
        <v>2</v>
      </c>
      <c r="CB89" s="82">
        <f t="shared" si="90"/>
        <v>11.25</v>
      </c>
      <c r="CC89" s="20">
        <f>((100/((100-CB89)%)-100)*CA89)/CB89</f>
        <v>2.2535211267605644</v>
      </c>
      <c r="CD89" s="69">
        <f t="shared" si="124"/>
        <v>30.767325514079399</v>
      </c>
      <c r="CE89" s="20">
        <f>((100/((100-CB89)%)-100)*$CF$2)/CB89</f>
        <v>8.5633802816901436</v>
      </c>
      <c r="CF89" s="73">
        <f t="shared" si="125"/>
        <v>116.91583695350171</v>
      </c>
      <c r="CG89" s="20">
        <f>((100/((100-CB89)%)-100)*$CH$2)/CB89</f>
        <v>1.8591549295774654</v>
      </c>
      <c r="CH89" s="67">
        <f t="shared" si="126"/>
        <v>25.383043549115499</v>
      </c>
      <c r="CI89" s="67">
        <f t="shared" si="127"/>
        <v>81.400000000000006</v>
      </c>
      <c r="CJ89" s="67">
        <f t="shared" si="128"/>
        <v>369.65620601669661</v>
      </c>
      <c r="CK89" s="74">
        <f t="shared" si="129"/>
        <v>1734.9562757039694</v>
      </c>
    </row>
    <row r="90" spans="1:90" ht="15" customHeight="1">
      <c r="A90" s="84" t="str">
        <f>[2]CCT!D97</f>
        <v>Região Uberaba</v>
      </c>
      <c r="B90" s="76" t="str">
        <f>[2]CCT!C97</f>
        <v>Sacramento</v>
      </c>
      <c r="C90" s="18"/>
      <c r="D90" s="17"/>
      <c r="E90" s="17">
        <f t="shared" si="69"/>
        <v>0</v>
      </c>
      <c r="F90" s="18"/>
      <c r="G90" s="17"/>
      <c r="H90" s="77">
        <f t="shared" si="70"/>
        <v>0</v>
      </c>
      <c r="I90" s="18"/>
      <c r="J90" s="17"/>
      <c r="K90" s="17">
        <f t="shared" si="71"/>
        <v>0</v>
      </c>
      <c r="L90" s="21">
        <f>[2]CCT!L97</f>
        <v>1</v>
      </c>
      <c r="M90" s="17">
        <f>[2]CCT!K97</f>
        <v>424.28</v>
      </c>
      <c r="N90" s="17">
        <f t="shared" si="72"/>
        <v>424.28</v>
      </c>
      <c r="O90" s="18"/>
      <c r="P90" s="17"/>
      <c r="Q90" s="80">
        <f t="shared" si="73"/>
        <v>0</v>
      </c>
      <c r="R90" s="66">
        <f t="shared" si="94"/>
        <v>1</v>
      </c>
      <c r="S90" s="67">
        <f t="shared" si="95"/>
        <v>424.28</v>
      </c>
      <c r="T90" s="19"/>
      <c r="U90" s="19"/>
      <c r="V90" s="19"/>
      <c r="W90" s="19"/>
      <c r="X90" s="19"/>
      <c r="Y90" s="19"/>
      <c r="Z90" s="19"/>
      <c r="AA90" s="68">
        <f t="shared" si="96"/>
        <v>13.885527272727272</v>
      </c>
      <c r="AB90" s="67">
        <f t="shared" si="97"/>
        <v>438.16552727272722</v>
      </c>
      <c r="AC90" s="67"/>
      <c r="AD90" s="67">
        <f>(VLOOKUP('Resumo Geral limpeza imposto cd'!A90,VATOTAL,6,FALSE)*20-1)*R90</f>
        <v>279</v>
      </c>
      <c r="AE90" s="67">
        <f t="shared" si="74"/>
        <v>98.543199999999999</v>
      </c>
      <c r="AF90" s="67"/>
      <c r="AG90" s="67">
        <f t="shared" si="98"/>
        <v>3.12</v>
      </c>
      <c r="AH90" s="67">
        <f t="shared" si="75"/>
        <v>28.19</v>
      </c>
      <c r="AI90" s="67">
        <f t="shared" si="76"/>
        <v>0</v>
      </c>
      <c r="AJ90" s="67">
        <f t="shared" si="77"/>
        <v>0</v>
      </c>
      <c r="AK90" s="67">
        <v>0</v>
      </c>
      <c r="AL90" s="67">
        <f t="shared" si="78"/>
        <v>408.85320000000002</v>
      </c>
      <c r="AM90" s="67">
        <f>C90*'[2]Uniforme Limpeza'!$Z$10+F90*'[2]Uniforme Limpeza'!$Z$11+I90*'[2]Uniforme Limpeza'!$Z$12+L90*'[2]Uniforme Limpeza'!$Z$12+O90*'[2]Uniforme Limpeza'!$Z$12</f>
        <v>39.76</v>
      </c>
      <c r="AN90" s="67">
        <f>I90*'[2]Materiais de Consumo'!$F$33+L90*'[2]Materiais de Consumo'!$F$34+O90*'[2]Materiais de Consumo'!$F$35</f>
        <v>20.65</v>
      </c>
      <c r="AO90" s="67">
        <f>'[2]Equipamentos  TOTAL'!$H$19*'Resumo Geral limpeza imposto cd'!F90+'Resumo Geral limpeza imposto cd'!I90*'[2]Equipamentos  TOTAL'!$I$11+'[2]Equipamentos  TOTAL'!$I$12*'Resumo Geral limpeza imposto cd'!L90+'Resumo Geral limpeza imposto cd'!O90*'[2]Equipamentos  TOTAL'!$I$13</f>
        <v>2.94</v>
      </c>
      <c r="AP90" s="67">
        <f>(I90*'[2]PRODUTOS DE LIMPEZA'!$I$36+L90*'[2]PRODUTOS DE LIMPEZA'!$I$37+O90*'[2]PRODUTOS DE LIMPEZA'!$I$38)</f>
        <v>90.13</v>
      </c>
      <c r="AQ90" s="67">
        <f t="shared" si="99"/>
        <v>153.47999999999999</v>
      </c>
      <c r="AR90" s="19">
        <f t="shared" si="100"/>
        <v>87.633105454545444</v>
      </c>
      <c r="AS90" s="19">
        <f t="shared" si="79"/>
        <v>6.5724829090909083</v>
      </c>
      <c r="AT90" s="81">
        <f t="shared" si="80"/>
        <v>4.3816552727272722</v>
      </c>
      <c r="AU90" s="19">
        <f t="shared" si="81"/>
        <v>0.87633105454545446</v>
      </c>
      <c r="AV90" s="81">
        <f t="shared" si="82"/>
        <v>10.95413818181818</v>
      </c>
      <c r="AW90" s="19">
        <f t="shared" si="83"/>
        <v>35.053242181818177</v>
      </c>
      <c r="AX90" s="81">
        <f t="shared" si="84"/>
        <v>13.144965818181817</v>
      </c>
      <c r="AY90" s="19">
        <f t="shared" si="85"/>
        <v>2.6289931636363635</v>
      </c>
      <c r="AZ90" s="19">
        <f t="shared" si="68"/>
        <v>161.24491403636361</v>
      </c>
      <c r="BA90" s="67">
        <f t="shared" si="101"/>
        <v>36.499188421818175</v>
      </c>
      <c r="BB90" s="67">
        <f t="shared" si="102"/>
        <v>12.181001658181817</v>
      </c>
      <c r="BC90" s="67">
        <f t="shared" si="103"/>
        <v>17.920970065454544</v>
      </c>
      <c r="BD90" s="67">
        <f t="shared" si="104"/>
        <v>66.601160145454529</v>
      </c>
      <c r="BE90" s="67">
        <f t="shared" si="105"/>
        <v>0.56961518545454537</v>
      </c>
      <c r="BF90" s="67">
        <f t="shared" si="106"/>
        <v>0.21908276363636361</v>
      </c>
      <c r="BG90" s="67">
        <f t="shared" si="86"/>
        <v>0.78869794909090896</v>
      </c>
      <c r="BH90" s="67">
        <f t="shared" si="107"/>
        <v>3.2862414545454541</v>
      </c>
      <c r="BI90" s="67">
        <f t="shared" si="108"/>
        <v>0.26289931636363628</v>
      </c>
      <c r="BJ90" s="67">
        <f t="shared" si="109"/>
        <v>0.13144965818181814</v>
      </c>
      <c r="BK90" s="67">
        <f t="shared" si="110"/>
        <v>1.5335793454545452</v>
      </c>
      <c r="BL90" s="67">
        <f t="shared" si="111"/>
        <v>0.56961518545454537</v>
      </c>
      <c r="BM90" s="67">
        <f t="shared" si="112"/>
        <v>18.841117672727268</v>
      </c>
      <c r="BN90" s="67">
        <f t="shared" si="113"/>
        <v>0.74488139636363626</v>
      </c>
      <c r="BO90" s="67">
        <f t="shared" si="114"/>
        <v>25.369784029090901</v>
      </c>
      <c r="BP90" s="67">
        <f t="shared" si="115"/>
        <v>36.499188421818175</v>
      </c>
      <c r="BQ90" s="67">
        <f t="shared" si="116"/>
        <v>6.0905008290909084</v>
      </c>
      <c r="BR90" s="67">
        <f t="shared" si="117"/>
        <v>3.6805904290909086</v>
      </c>
      <c r="BS90" s="67">
        <f t="shared" si="118"/>
        <v>1.4459462399999998</v>
      </c>
      <c r="BT90" s="67">
        <f t="shared" si="119"/>
        <v>0</v>
      </c>
      <c r="BU90" s="67">
        <f t="shared" si="120"/>
        <v>17.57043764363636</v>
      </c>
      <c r="BV90" s="67">
        <f t="shared" si="121"/>
        <v>65.286663563636353</v>
      </c>
      <c r="BW90" s="67">
        <f t="shared" si="122"/>
        <v>319.2912197236364</v>
      </c>
      <c r="BX90" s="67">
        <f t="shared" si="87"/>
        <v>319.29121972363635</v>
      </c>
      <c r="BY90" s="67">
        <f t="shared" si="88"/>
        <v>1319.7899469963636</v>
      </c>
      <c r="BZ90" s="67">
        <f t="shared" si="123"/>
        <v>115.19</v>
      </c>
      <c r="CA90" s="70">
        <f t="shared" si="89"/>
        <v>3</v>
      </c>
      <c r="CB90" s="82">
        <f t="shared" si="90"/>
        <v>12.25</v>
      </c>
      <c r="CC90" s="20">
        <f t="shared" si="91"/>
        <v>3.4188034188034218</v>
      </c>
      <c r="CD90" s="69">
        <f t="shared" si="124"/>
        <v>45.121023828935549</v>
      </c>
      <c r="CE90" s="20">
        <f t="shared" si="92"/>
        <v>8.6609686609686669</v>
      </c>
      <c r="CF90" s="73">
        <f t="shared" si="125"/>
        <v>114.30659369997004</v>
      </c>
      <c r="CG90" s="20">
        <f t="shared" si="93"/>
        <v>1.8803418803418819</v>
      </c>
      <c r="CH90" s="67">
        <f t="shared" si="126"/>
        <v>24.81656310591455</v>
      </c>
      <c r="CI90" s="67">
        <f t="shared" si="127"/>
        <v>81.400000000000006</v>
      </c>
      <c r="CJ90" s="67">
        <f t="shared" si="128"/>
        <v>380.8341806348202</v>
      </c>
      <c r="CK90" s="74">
        <f t="shared" si="129"/>
        <v>1700.6241276311839</v>
      </c>
    </row>
    <row r="91" spans="1:90" ht="15" customHeight="1">
      <c r="A91" s="193" t="str">
        <f>[2]CCT!D98</f>
        <v>Sethac Norte de Minas</v>
      </c>
      <c r="B91" s="76" t="str">
        <f>[2]CCT!C98</f>
        <v>Salinas</v>
      </c>
      <c r="C91" s="90"/>
      <c r="D91" s="91"/>
      <c r="E91" s="91">
        <f t="shared" si="69"/>
        <v>0</v>
      </c>
      <c r="F91" s="90"/>
      <c r="G91" s="91"/>
      <c r="H91" s="92">
        <f t="shared" si="70"/>
        <v>0</v>
      </c>
      <c r="I91" s="90"/>
      <c r="J91" s="91"/>
      <c r="K91" s="91">
        <f t="shared" si="71"/>
        <v>0</v>
      </c>
      <c r="L91" s="90"/>
      <c r="M91" s="91"/>
      <c r="N91" s="91">
        <f t="shared" si="72"/>
        <v>0</v>
      </c>
      <c r="O91" s="93">
        <f>[2]CCT!N98</f>
        <v>1</v>
      </c>
      <c r="P91" s="91">
        <f>[2]CCT!M98</f>
        <v>212.14</v>
      </c>
      <c r="Q91" s="94">
        <f t="shared" si="73"/>
        <v>212.14</v>
      </c>
      <c r="R91" s="66">
        <f t="shared" si="94"/>
        <v>1</v>
      </c>
      <c r="S91" s="67">
        <f t="shared" si="95"/>
        <v>212.14</v>
      </c>
      <c r="T91" s="22"/>
      <c r="U91" s="22"/>
      <c r="V91" s="22"/>
      <c r="W91" s="22"/>
      <c r="X91" s="22"/>
      <c r="Y91" s="22"/>
      <c r="Z91" s="22"/>
      <c r="AA91" s="68">
        <f t="shared" si="96"/>
        <v>6.9427636363636358</v>
      </c>
      <c r="AB91" s="67">
        <f t="shared" si="97"/>
        <v>219.08276363636361</v>
      </c>
      <c r="AC91" s="95"/>
      <c r="AD91" s="67">
        <f>(VLOOKUP('Resumo Geral limpeza imposto cd'!A91,VATOTAL,6,FALSE)*20-1)*R91</f>
        <v>279</v>
      </c>
      <c r="AE91" s="67">
        <f t="shared" si="74"/>
        <v>111.27160000000001</v>
      </c>
      <c r="AF91" s="95"/>
      <c r="AG91" s="67">
        <f t="shared" si="98"/>
        <v>3.12</v>
      </c>
      <c r="AH91" s="67">
        <f t="shared" si="75"/>
        <v>28.19</v>
      </c>
      <c r="AI91" s="67">
        <f t="shared" si="76"/>
        <v>0</v>
      </c>
      <c r="AJ91" s="67">
        <f t="shared" si="77"/>
        <v>0</v>
      </c>
      <c r="AK91" s="67">
        <v>0</v>
      </c>
      <c r="AL91" s="67">
        <f t="shared" si="78"/>
        <v>421.58160000000004</v>
      </c>
      <c r="AM91" s="67">
        <f>C91*'[2]Uniforme Limpeza'!$Z$10+F91*'[2]Uniforme Limpeza'!$Z$11+I91*'[2]Uniforme Limpeza'!$Z$12+L91*'[2]Uniforme Limpeza'!$Z$12+O91*'[2]Uniforme Limpeza'!$Z$12</f>
        <v>39.76</v>
      </c>
      <c r="AN91" s="67">
        <f>I91*'[2]Materiais de Consumo'!$F$33+L91*'[2]Materiais de Consumo'!$F$34+O91*'[2]Materiais de Consumo'!$F$35</f>
        <v>10.32</v>
      </c>
      <c r="AO91" s="67">
        <f>'[2]Equipamentos  TOTAL'!$H$19*'Resumo Geral limpeza imposto cd'!F91+'Resumo Geral limpeza imposto cd'!I91*'[2]Equipamentos  TOTAL'!$I$11+'[2]Equipamentos  TOTAL'!$I$12*'Resumo Geral limpeza imposto cd'!L91+'Resumo Geral limpeza imposto cd'!O91*'[2]Equipamentos  TOTAL'!$I$13</f>
        <v>1.47</v>
      </c>
      <c r="AP91" s="67">
        <f>(I91*'[2]PRODUTOS DE LIMPEZA'!$I$36+L91*'[2]PRODUTOS DE LIMPEZA'!$I$37+O91*'[2]PRODUTOS DE LIMPEZA'!$I$38)</f>
        <v>45.06</v>
      </c>
      <c r="AQ91" s="67">
        <f t="shared" si="99"/>
        <v>96.61</v>
      </c>
      <c r="AR91" s="22">
        <f t="shared" si="100"/>
        <v>43.816552727272722</v>
      </c>
      <c r="AS91" s="22">
        <f t="shared" si="79"/>
        <v>3.2862414545454541</v>
      </c>
      <c r="AT91" s="96">
        <f t="shared" si="80"/>
        <v>2.1908276363636361</v>
      </c>
      <c r="AU91" s="22">
        <f t="shared" si="81"/>
        <v>0.43816552727272723</v>
      </c>
      <c r="AV91" s="96">
        <f t="shared" si="82"/>
        <v>5.4770690909090902</v>
      </c>
      <c r="AW91" s="22">
        <f t="shared" si="83"/>
        <v>17.526621090909089</v>
      </c>
      <c r="AX91" s="96">
        <f t="shared" si="84"/>
        <v>6.5724829090909083</v>
      </c>
      <c r="AY91" s="22">
        <f t="shared" si="85"/>
        <v>1.3144965818181817</v>
      </c>
      <c r="AZ91" s="22">
        <f t="shared" si="68"/>
        <v>80.622457018181805</v>
      </c>
      <c r="BA91" s="67">
        <f t="shared" si="101"/>
        <v>18.249594210909088</v>
      </c>
      <c r="BB91" s="67">
        <f t="shared" si="102"/>
        <v>6.0905008290909084</v>
      </c>
      <c r="BC91" s="67">
        <f t="shared" si="103"/>
        <v>8.9604850327272718</v>
      </c>
      <c r="BD91" s="67">
        <f t="shared" si="104"/>
        <v>33.300580072727264</v>
      </c>
      <c r="BE91" s="67">
        <f t="shared" si="105"/>
        <v>0.28480759272727268</v>
      </c>
      <c r="BF91" s="67">
        <f t="shared" si="106"/>
        <v>0.10954138181818181</v>
      </c>
      <c r="BG91" s="67">
        <f t="shared" si="86"/>
        <v>0.39434897454545448</v>
      </c>
      <c r="BH91" s="67">
        <f t="shared" si="107"/>
        <v>1.6431207272727271</v>
      </c>
      <c r="BI91" s="67">
        <f t="shared" si="108"/>
        <v>0.13144965818181814</v>
      </c>
      <c r="BJ91" s="67">
        <f t="shared" si="109"/>
        <v>6.572482909090907E-2</v>
      </c>
      <c r="BK91" s="67">
        <f t="shared" si="110"/>
        <v>0.76678967272727261</v>
      </c>
      <c r="BL91" s="67">
        <f t="shared" si="111"/>
        <v>0.28480759272727268</v>
      </c>
      <c r="BM91" s="67">
        <f t="shared" si="112"/>
        <v>9.4205588363636341</v>
      </c>
      <c r="BN91" s="67">
        <f t="shared" si="113"/>
        <v>0.37244069818181813</v>
      </c>
      <c r="BO91" s="67">
        <f t="shared" si="114"/>
        <v>12.684892014545451</v>
      </c>
      <c r="BP91" s="67">
        <f t="shared" si="115"/>
        <v>18.249594210909088</v>
      </c>
      <c r="BQ91" s="67">
        <f t="shared" si="116"/>
        <v>3.0452504145454542</v>
      </c>
      <c r="BR91" s="67">
        <f t="shared" si="117"/>
        <v>1.8402952145454543</v>
      </c>
      <c r="BS91" s="67">
        <f t="shared" si="118"/>
        <v>0.72297311999999991</v>
      </c>
      <c r="BT91" s="67">
        <f t="shared" si="119"/>
        <v>0</v>
      </c>
      <c r="BU91" s="67">
        <f t="shared" si="120"/>
        <v>8.7852188218181801</v>
      </c>
      <c r="BV91" s="67">
        <f t="shared" si="121"/>
        <v>32.643331781818176</v>
      </c>
      <c r="BW91" s="67">
        <f t="shared" si="122"/>
        <v>159.6456098618182</v>
      </c>
      <c r="BX91" s="67">
        <f t="shared" si="87"/>
        <v>159.64560986181817</v>
      </c>
      <c r="BY91" s="67">
        <f t="shared" si="88"/>
        <v>896.91997349818189</v>
      </c>
      <c r="BZ91" s="67">
        <f t="shared" si="123"/>
        <v>115.19</v>
      </c>
      <c r="CA91" s="70">
        <f t="shared" si="89"/>
        <v>3</v>
      </c>
      <c r="CB91" s="97">
        <f t="shared" si="90"/>
        <v>12.25</v>
      </c>
      <c r="CC91" s="98">
        <f t="shared" si="91"/>
        <v>3.4188034188034218</v>
      </c>
      <c r="CD91" s="69">
        <f t="shared" si="124"/>
        <v>30.663930717886586</v>
      </c>
      <c r="CE91" s="98">
        <f t="shared" si="92"/>
        <v>8.6609686609686669</v>
      </c>
      <c r="CF91" s="73">
        <f t="shared" si="125"/>
        <v>77.681957818646012</v>
      </c>
      <c r="CG91" s="98">
        <f t="shared" si="93"/>
        <v>1.8803418803418819</v>
      </c>
      <c r="CH91" s="67">
        <f t="shared" si="126"/>
        <v>16.865161894837623</v>
      </c>
      <c r="CI91" s="67">
        <f t="shared" si="127"/>
        <v>81.400000000000006</v>
      </c>
      <c r="CJ91" s="67">
        <f t="shared" si="128"/>
        <v>321.80105043137019</v>
      </c>
      <c r="CK91" s="74">
        <f t="shared" si="129"/>
        <v>1218.7210239295521</v>
      </c>
      <c r="CL91" s="99"/>
    </row>
    <row r="92" spans="1:90" ht="15" customHeight="1">
      <c r="A92" s="84" t="str">
        <f>[2]CCT!D99</f>
        <v>Região de São Lourenço</v>
      </c>
      <c r="B92" s="76" t="str">
        <f>[2]CCT!C99</f>
        <v>Santa Rita do Sapucaí</v>
      </c>
      <c r="C92" s="18"/>
      <c r="D92" s="17"/>
      <c r="E92" s="17">
        <f t="shared" si="69"/>
        <v>0</v>
      </c>
      <c r="F92" s="18"/>
      <c r="G92" s="17"/>
      <c r="H92" s="77">
        <f t="shared" si="70"/>
        <v>0</v>
      </c>
      <c r="I92" s="18"/>
      <c r="J92" s="17"/>
      <c r="K92" s="17">
        <f t="shared" si="71"/>
        <v>0</v>
      </c>
      <c r="L92" s="18"/>
      <c r="M92" s="17"/>
      <c r="N92" s="17">
        <f t="shared" si="72"/>
        <v>0</v>
      </c>
      <c r="O92" s="21">
        <f>[2]CCT!N99</f>
        <v>1</v>
      </c>
      <c r="P92" s="17">
        <f>[2]CCT!M99</f>
        <v>212.14</v>
      </c>
      <c r="Q92" s="80">
        <f t="shared" si="73"/>
        <v>212.14</v>
      </c>
      <c r="R92" s="66">
        <f t="shared" si="94"/>
        <v>1</v>
      </c>
      <c r="S92" s="67">
        <f t="shared" si="95"/>
        <v>212.14</v>
      </c>
      <c r="T92" s="19"/>
      <c r="U92" s="19"/>
      <c r="V92" s="19"/>
      <c r="W92" s="19"/>
      <c r="X92" s="19"/>
      <c r="Y92" s="19"/>
      <c r="Z92" s="19"/>
      <c r="AA92" s="68">
        <f t="shared" si="96"/>
        <v>6.9427636363636358</v>
      </c>
      <c r="AB92" s="67">
        <f t="shared" si="97"/>
        <v>219.08276363636361</v>
      </c>
      <c r="AC92" s="67"/>
      <c r="AD92" s="67">
        <f>(VLOOKUP('Resumo Geral limpeza imposto cd'!A92,VATOTAL,6,FALSE)*20-1)*R92</f>
        <v>279</v>
      </c>
      <c r="AE92" s="67">
        <f t="shared" si="74"/>
        <v>111.27160000000001</v>
      </c>
      <c r="AF92" s="67"/>
      <c r="AG92" s="67">
        <f t="shared" si="98"/>
        <v>3.12</v>
      </c>
      <c r="AH92" s="67">
        <v>0</v>
      </c>
      <c r="AI92" s="67">
        <f t="shared" si="76"/>
        <v>0</v>
      </c>
      <c r="AJ92" s="67">
        <f t="shared" si="77"/>
        <v>0</v>
      </c>
      <c r="AK92" s="67">
        <v>0</v>
      </c>
      <c r="AL92" s="67">
        <f t="shared" si="78"/>
        <v>393.39160000000004</v>
      </c>
      <c r="AM92" s="67">
        <f>C92*'[2]Uniforme Limpeza'!$Z$10+F92*'[2]Uniforme Limpeza'!$Z$11+I92*'[2]Uniforme Limpeza'!$Z$12+L92*'[2]Uniforme Limpeza'!$Z$12+O92*'[2]Uniforme Limpeza'!$Z$12</f>
        <v>39.76</v>
      </c>
      <c r="AN92" s="67">
        <f>I92*'[2]Materiais de Consumo'!$F$33+L92*'[2]Materiais de Consumo'!$F$34+O92*'[2]Materiais de Consumo'!$F$35</f>
        <v>10.32</v>
      </c>
      <c r="AO92" s="67">
        <f>'[2]Equipamentos  TOTAL'!$H$19*'Resumo Geral limpeza imposto cd'!F92+'Resumo Geral limpeza imposto cd'!I92*'[2]Equipamentos  TOTAL'!$I$11+'[2]Equipamentos  TOTAL'!$I$12*'Resumo Geral limpeza imposto cd'!L92+'Resumo Geral limpeza imposto cd'!O92*'[2]Equipamentos  TOTAL'!$I$13</f>
        <v>1.47</v>
      </c>
      <c r="AP92" s="67">
        <f>(I92*'[2]PRODUTOS DE LIMPEZA'!$I$36+L92*'[2]PRODUTOS DE LIMPEZA'!$I$37+O92*'[2]PRODUTOS DE LIMPEZA'!$I$38)</f>
        <v>45.06</v>
      </c>
      <c r="AQ92" s="67">
        <f t="shared" si="99"/>
        <v>96.61</v>
      </c>
      <c r="AR92" s="19">
        <f t="shared" si="100"/>
        <v>43.816552727272722</v>
      </c>
      <c r="AS92" s="19">
        <f t="shared" si="79"/>
        <v>3.2862414545454541</v>
      </c>
      <c r="AT92" s="81">
        <f t="shared" si="80"/>
        <v>2.1908276363636361</v>
      </c>
      <c r="AU92" s="19">
        <f t="shared" si="81"/>
        <v>0.43816552727272723</v>
      </c>
      <c r="AV92" s="81">
        <f t="shared" si="82"/>
        <v>5.4770690909090902</v>
      </c>
      <c r="AW92" s="19">
        <f t="shared" si="83"/>
        <v>17.526621090909089</v>
      </c>
      <c r="AX92" s="81">
        <f t="shared" si="84"/>
        <v>6.5724829090909083</v>
      </c>
      <c r="AY92" s="19">
        <f t="shared" si="85"/>
        <v>1.3144965818181817</v>
      </c>
      <c r="AZ92" s="19">
        <f t="shared" si="68"/>
        <v>80.622457018181805</v>
      </c>
      <c r="BA92" s="67">
        <f t="shared" si="101"/>
        <v>18.249594210909088</v>
      </c>
      <c r="BB92" s="67">
        <f t="shared" si="102"/>
        <v>6.0905008290909084</v>
      </c>
      <c r="BC92" s="67">
        <f t="shared" si="103"/>
        <v>8.9604850327272718</v>
      </c>
      <c r="BD92" s="67">
        <f t="shared" si="104"/>
        <v>33.300580072727264</v>
      </c>
      <c r="BE92" s="67">
        <f t="shared" si="105"/>
        <v>0.28480759272727268</v>
      </c>
      <c r="BF92" s="67">
        <f t="shared" si="106"/>
        <v>0.10954138181818181</v>
      </c>
      <c r="BG92" s="67">
        <f t="shared" si="86"/>
        <v>0.39434897454545448</v>
      </c>
      <c r="BH92" s="67">
        <f t="shared" si="107"/>
        <v>1.6431207272727271</v>
      </c>
      <c r="BI92" s="67">
        <f t="shared" si="108"/>
        <v>0.13144965818181814</v>
      </c>
      <c r="BJ92" s="67">
        <f t="shared" si="109"/>
        <v>6.572482909090907E-2</v>
      </c>
      <c r="BK92" s="67">
        <f t="shared" si="110"/>
        <v>0.76678967272727261</v>
      </c>
      <c r="BL92" s="67">
        <f t="shared" si="111"/>
        <v>0.28480759272727268</v>
      </c>
      <c r="BM92" s="67">
        <f t="shared" si="112"/>
        <v>9.4205588363636341</v>
      </c>
      <c r="BN92" s="67">
        <f t="shared" si="113"/>
        <v>0.37244069818181813</v>
      </c>
      <c r="BO92" s="67">
        <f t="shared" si="114"/>
        <v>12.684892014545451</v>
      </c>
      <c r="BP92" s="67">
        <f t="shared" si="115"/>
        <v>18.249594210909088</v>
      </c>
      <c r="BQ92" s="67">
        <f t="shared" si="116"/>
        <v>3.0452504145454542</v>
      </c>
      <c r="BR92" s="67">
        <f t="shared" si="117"/>
        <v>1.8402952145454543</v>
      </c>
      <c r="BS92" s="67">
        <f t="shared" si="118"/>
        <v>0.72297311999999991</v>
      </c>
      <c r="BT92" s="67">
        <f t="shared" si="119"/>
        <v>0</v>
      </c>
      <c r="BU92" s="67">
        <f t="shared" si="120"/>
        <v>8.7852188218181801</v>
      </c>
      <c r="BV92" s="67">
        <f t="shared" si="121"/>
        <v>32.643331781818176</v>
      </c>
      <c r="BW92" s="67">
        <f t="shared" si="122"/>
        <v>159.6456098618182</v>
      </c>
      <c r="BX92" s="67">
        <f t="shared" si="87"/>
        <v>159.64560986181817</v>
      </c>
      <c r="BY92" s="67">
        <f t="shared" si="88"/>
        <v>868.72997349818183</v>
      </c>
      <c r="BZ92" s="67">
        <f t="shared" si="123"/>
        <v>115.19</v>
      </c>
      <c r="CA92" s="70">
        <f t="shared" si="89"/>
        <v>3</v>
      </c>
      <c r="CB92" s="82">
        <f t="shared" si="90"/>
        <v>12.25</v>
      </c>
      <c r="CC92" s="20">
        <f t="shared" si="91"/>
        <v>3.4188034188034218</v>
      </c>
      <c r="CD92" s="69">
        <f t="shared" si="124"/>
        <v>29.7001700341259</v>
      </c>
      <c r="CE92" s="20">
        <f t="shared" si="92"/>
        <v>8.6609686609686669</v>
      </c>
      <c r="CF92" s="73">
        <f t="shared" si="125"/>
        <v>75.240430753118929</v>
      </c>
      <c r="CG92" s="20">
        <f t="shared" si="93"/>
        <v>1.8803418803418819</v>
      </c>
      <c r="CH92" s="67">
        <f t="shared" si="126"/>
        <v>16.335093518769245</v>
      </c>
      <c r="CI92" s="67">
        <f t="shared" si="127"/>
        <v>81.400000000000006</v>
      </c>
      <c r="CJ92" s="67">
        <f t="shared" si="128"/>
        <v>317.86569430601406</v>
      </c>
      <c r="CK92" s="74">
        <f t="shared" si="129"/>
        <v>1186.595667804196</v>
      </c>
    </row>
    <row r="93" spans="1:90" ht="15" customHeight="1">
      <c r="A93" s="84" t="str">
        <f>[2]CCT!D100</f>
        <v>Alto Paranaiba</v>
      </c>
      <c r="B93" s="76" t="str">
        <f>[2]CCT!C100</f>
        <v>Santa Vitória</v>
      </c>
      <c r="C93" s="18"/>
      <c r="D93" s="17"/>
      <c r="E93" s="17">
        <f t="shared" si="69"/>
        <v>0</v>
      </c>
      <c r="F93" s="18"/>
      <c r="G93" s="17"/>
      <c r="H93" s="77">
        <f t="shared" si="70"/>
        <v>0</v>
      </c>
      <c r="I93" s="18"/>
      <c r="J93" s="17"/>
      <c r="K93" s="17">
        <f t="shared" si="71"/>
        <v>0</v>
      </c>
      <c r="L93" s="18"/>
      <c r="M93" s="17"/>
      <c r="N93" s="17">
        <f t="shared" si="72"/>
        <v>0</v>
      </c>
      <c r="O93" s="21">
        <f>[2]CCT!N100</f>
        <v>1</v>
      </c>
      <c r="P93" s="17">
        <f>[2]CCT!M100</f>
        <v>212.14</v>
      </c>
      <c r="Q93" s="80">
        <f t="shared" si="73"/>
        <v>212.14</v>
      </c>
      <c r="R93" s="66">
        <f t="shared" si="94"/>
        <v>1</v>
      </c>
      <c r="S93" s="67">
        <f t="shared" si="95"/>
        <v>212.14</v>
      </c>
      <c r="T93" s="19"/>
      <c r="U93" s="19"/>
      <c r="V93" s="19"/>
      <c r="W93" s="19"/>
      <c r="X93" s="19"/>
      <c r="Y93" s="19"/>
      <c r="Z93" s="19"/>
      <c r="AA93" s="68">
        <f t="shared" si="96"/>
        <v>6.9427636363636358</v>
      </c>
      <c r="AB93" s="67">
        <f t="shared" si="97"/>
        <v>219.08276363636361</v>
      </c>
      <c r="AC93" s="67"/>
      <c r="AD93" s="67">
        <f>(VLOOKUP('Resumo Geral limpeza imposto cd'!A93,VATOTAL,6,FALSE))*R93</f>
        <v>219.02</v>
      </c>
      <c r="AE93" s="67">
        <f t="shared" si="74"/>
        <v>111.27160000000001</v>
      </c>
      <c r="AF93" s="67"/>
      <c r="AG93" s="67">
        <f t="shared" si="98"/>
        <v>3.12</v>
      </c>
      <c r="AH93" s="67">
        <f t="shared" si="75"/>
        <v>19.440000000000001</v>
      </c>
      <c r="AI93" s="67">
        <f t="shared" si="76"/>
        <v>0</v>
      </c>
      <c r="AJ93" s="67">
        <f t="shared" si="77"/>
        <v>0</v>
      </c>
      <c r="AK93" s="67">
        <v>0</v>
      </c>
      <c r="AL93" s="67">
        <f t="shared" si="78"/>
        <v>352.85160000000002</v>
      </c>
      <c r="AM93" s="67">
        <f>C93*'[2]Uniforme Limpeza'!$Z$10+F93*'[2]Uniforme Limpeza'!$Z$11+I93*'[2]Uniforme Limpeza'!$Z$12+L93*'[2]Uniforme Limpeza'!$Z$12+O93*'[2]Uniforme Limpeza'!$Z$12</f>
        <v>39.76</v>
      </c>
      <c r="AN93" s="67">
        <f>I93*'[2]Materiais de Consumo'!$F$33+L93*'[2]Materiais de Consumo'!$F$34+O93*'[2]Materiais de Consumo'!$F$35</f>
        <v>10.32</v>
      </c>
      <c r="AO93" s="67">
        <f>'[2]Equipamentos  TOTAL'!$H$19*'Resumo Geral limpeza imposto cd'!F93+'Resumo Geral limpeza imposto cd'!I93*'[2]Equipamentos  TOTAL'!$I$11+'[2]Equipamentos  TOTAL'!$I$12*'Resumo Geral limpeza imposto cd'!L93+'Resumo Geral limpeza imposto cd'!O93*'[2]Equipamentos  TOTAL'!$I$13</f>
        <v>1.47</v>
      </c>
      <c r="AP93" s="67">
        <f>(I93*'[2]PRODUTOS DE LIMPEZA'!$I$36+L93*'[2]PRODUTOS DE LIMPEZA'!$I$37+O93*'[2]PRODUTOS DE LIMPEZA'!$I$38)</f>
        <v>45.06</v>
      </c>
      <c r="AQ93" s="67">
        <f t="shared" si="99"/>
        <v>96.61</v>
      </c>
      <c r="AR93" s="19">
        <f t="shared" si="100"/>
        <v>43.816552727272722</v>
      </c>
      <c r="AS93" s="19">
        <f t="shared" si="79"/>
        <v>3.2862414545454541</v>
      </c>
      <c r="AT93" s="81">
        <f t="shared" si="80"/>
        <v>2.1908276363636361</v>
      </c>
      <c r="AU93" s="19">
        <f t="shared" si="81"/>
        <v>0.43816552727272723</v>
      </c>
      <c r="AV93" s="81">
        <f t="shared" si="82"/>
        <v>5.4770690909090902</v>
      </c>
      <c r="AW93" s="19">
        <f t="shared" si="83"/>
        <v>17.526621090909089</v>
      </c>
      <c r="AX93" s="81">
        <f t="shared" si="84"/>
        <v>6.5724829090909083</v>
      </c>
      <c r="AY93" s="19">
        <f t="shared" si="85"/>
        <v>1.3144965818181817</v>
      </c>
      <c r="AZ93" s="19">
        <f t="shared" si="68"/>
        <v>80.622457018181805</v>
      </c>
      <c r="BA93" s="67">
        <f t="shared" si="101"/>
        <v>18.249594210909088</v>
      </c>
      <c r="BB93" s="67">
        <f t="shared" si="102"/>
        <v>6.0905008290909084</v>
      </c>
      <c r="BC93" s="67">
        <f t="shared" si="103"/>
        <v>8.9604850327272718</v>
      </c>
      <c r="BD93" s="67">
        <f t="shared" si="104"/>
        <v>33.300580072727264</v>
      </c>
      <c r="BE93" s="67">
        <f t="shared" si="105"/>
        <v>0.28480759272727268</v>
      </c>
      <c r="BF93" s="67">
        <f t="shared" si="106"/>
        <v>0.10954138181818181</v>
      </c>
      <c r="BG93" s="67">
        <f t="shared" si="86"/>
        <v>0.39434897454545448</v>
      </c>
      <c r="BH93" s="67">
        <f t="shared" si="107"/>
        <v>1.6431207272727271</v>
      </c>
      <c r="BI93" s="67">
        <f t="shared" si="108"/>
        <v>0.13144965818181814</v>
      </c>
      <c r="BJ93" s="67">
        <f t="shared" si="109"/>
        <v>6.572482909090907E-2</v>
      </c>
      <c r="BK93" s="67">
        <f t="shared" si="110"/>
        <v>0.76678967272727261</v>
      </c>
      <c r="BL93" s="67">
        <f t="shared" si="111"/>
        <v>0.28480759272727268</v>
      </c>
      <c r="BM93" s="67">
        <f t="shared" si="112"/>
        <v>9.4205588363636341</v>
      </c>
      <c r="BN93" s="67">
        <f t="shared" si="113"/>
        <v>0.37244069818181813</v>
      </c>
      <c r="BO93" s="67">
        <f t="shared" si="114"/>
        <v>12.684892014545451</v>
      </c>
      <c r="BP93" s="67">
        <f t="shared" si="115"/>
        <v>18.249594210909088</v>
      </c>
      <c r="BQ93" s="67">
        <f t="shared" si="116"/>
        <v>3.0452504145454542</v>
      </c>
      <c r="BR93" s="67">
        <f t="shared" si="117"/>
        <v>1.8402952145454543</v>
      </c>
      <c r="BS93" s="67">
        <f t="shared" si="118"/>
        <v>0.72297311999999991</v>
      </c>
      <c r="BT93" s="67">
        <f t="shared" si="119"/>
        <v>0</v>
      </c>
      <c r="BU93" s="67">
        <f t="shared" si="120"/>
        <v>8.7852188218181801</v>
      </c>
      <c r="BV93" s="67">
        <f t="shared" si="121"/>
        <v>32.643331781818176</v>
      </c>
      <c r="BW93" s="67">
        <f t="shared" si="122"/>
        <v>159.6456098618182</v>
      </c>
      <c r="BX93" s="67">
        <f t="shared" si="87"/>
        <v>159.64560986181817</v>
      </c>
      <c r="BY93" s="67">
        <f t="shared" si="88"/>
        <v>828.18997349818187</v>
      </c>
      <c r="BZ93" s="67">
        <f t="shared" si="123"/>
        <v>115.19</v>
      </c>
      <c r="CA93" s="70">
        <f t="shared" si="89"/>
        <v>4</v>
      </c>
      <c r="CB93" s="82">
        <f t="shared" si="90"/>
        <v>13.25</v>
      </c>
      <c r="CC93" s="20">
        <f t="shared" si="91"/>
        <v>4.6109510086455305</v>
      </c>
      <c r="CD93" s="69">
        <f t="shared" si="124"/>
        <v>38.187433936515568</v>
      </c>
      <c r="CE93" s="20">
        <f t="shared" si="92"/>
        <v>8.7608069164265068</v>
      </c>
      <c r="CF93" s="73">
        <f t="shared" si="125"/>
        <v>72.556124479379562</v>
      </c>
      <c r="CG93" s="20">
        <f t="shared" si="93"/>
        <v>1.9020172910662811</v>
      </c>
      <c r="CH93" s="67">
        <f t="shared" si="126"/>
        <v>15.75231649881267</v>
      </c>
      <c r="CI93" s="67">
        <f t="shared" si="127"/>
        <v>81.400000000000006</v>
      </c>
      <c r="CJ93" s="67">
        <f t="shared" si="128"/>
        <v>323.0858749147078</v>
      </c>
      <c r="CK93" s="74">
        <f t="shared" si="129"/>
        <v>1151.2758484128897</v>
      </c>
    </row>
    <row r="94" spans="1:90" ht="15" customHeight="1">
      <c r="A94" s="84" t="str">
        <f>[2]CCT!D101</f>
        <v>Região de Divinopolis</v>
      </c>
      <c r="B94" s="89" t="str">
        <f>[2]CCT!C101</f>
        <v>Santo Antônio do Monte</v>
      </c>
      <c r="C94" s="18"/>
      <c r="D94" s="17"/>
      <c r="E94" s="17">
        <f t="shared" si="69"/>
        <v>0</v>
      </c>
      <c r="F94" s="18"/>
      <c r="G94" s="17"/>
      <c r="H94" s="77">
        <f t="shared" si="70"/>
        <v>0</v>
      </c>
      <c r="I94" s="21">
        <f>[2]CCT!J101</f>
        <v>1</v>
      </c>
      <c r="J94" s="17">
        <f>[2]CCT!I101</f>
        <v>848.57</v>
      </c>
      <c r="K94" s="17">
        <f t="shared" si="71"/>
        <v>848.57</v>
      </c>
      <c r="L94" s="18"/>
      <c r="M94" s="17"/>
      <c r="N94" s="17">
        <f t="shared" si="72"/>
        <v>0</v>
      </c>
      <c r="O94" s="18"/>
      <c r="P94" s="17"/>
      <c r="Q94" s="80">
        <f t="shared" si="73"/>
        <v>0</v>
      </c>
      <c r="R94" s="66">
        <f t="shared" si="94"/>
        <v>1</v>
      </c>
      <c r="S94" s="67">
        <f t="shared" si="95"/>
        <v>848.57</v>
      </c>
      <c r="T94" s="19"/>
      <c r="U94" s="19"/>
      <c r="V94" s="19"/>
      <c r="W94" s="19"/>
      <c r="X94" s="19"/>
      <c r="Y94" s="19"/>
      <c r="Z94" s="19"/>
      <c r="AA94" s="68">
        <f t="shared" si="96"/>
        <v>27.771381818181816</v>
      </c>
      <c r="AB94" s="67">
        <f t="shared" si="97"/>
        <v>876.34138181818184</v>
      </c>
      <c r="AC94" s="67"/>
      <c r="AD94" s="67">
        <f>(VLOOKUP('Resumo Geral limpeza imposto cd'!A94,VATOTAL,6,FALSE)*20-1)*R94</f>
        <v>279</v>
      </c>
      <c r="AE94" s="67">
        <f t="shared" si="74"/>
        <v>73.085800000000006</v>
      </c>
      <c r="AF94" s="67"/>
      <c r="AG94" s="67">
        <f t="shared" si="98"/>
        <v>3.12</v>
      </c>
      <c r="AH94" s="67">
        <f t="shared" si="75"/>
        <v>28.19</v>
      </c>
      <c r="AI94" s="67">
        <f t="shared" si="76"/>
        <v>0</v>
      </c>
      <c r="AJ94" s="67">
        <f t="shared" si="77"/>
        <v>0</v>
      </c>
      <c r="AK94" s="67">
        <v>0</v>
      </c>
      <c r="AL94" s="67">
        <f t="shared" si="78"/>
        <v>383.39580000000001</v>
      </c>
      <c r="AM94" s="67">
        <f>C94*'[2]Uniforme Limpeza'!$Z$10+F94*'[2]Uniforme Limpeza'!$Z$11+I94*'[2]Uniforme Limpeza'!$Z$12+L94*'[2]Uniforme Limpeza'!$Z$12+O94*'[2]Uniforme Limpeza'!$Z$12</f>
        <v>39.76</v>
      </c>
      <c r="AN94" s="67">
        <f>I94*'[2]Materiais de Consumo'!$F$33+L94*'[2]Materiais de Consumo'!$F$34+O94*'[2]Materiais de Consumo'!$F$35</f>
        <v>41.29</v>
      </c>
      <c r="AO94" s="67">
        <f>'[2]Equipamentos  TOTAL'!$H$19*'Resumo Geral limpeza imposto cd'!F94+'Resumo Geral limpeza imposto cd'!I94*'[2]Equipamentos  TOTAL'!$I$11+'[2]Equipamentos  TOTAL'!$I$12*'Resumo Geral limpeza imposto cd'!L94+'Resumo Geral limpeza imposto cd'!O94*'[2]Equipamentos  TOTAL'!$I$13</f>
        <v>5.87</v>
      </c>
      <c r="AP94" s="67">
        <f>(I94*'[2]PRODUTOS DE LIMPEZA'!$I$36+L94*'[2]PRODUTOS DE LIMPEZA'!$I$37+O94*'[2]PRODUTOS DE LIMPEZA'!$I$38)</f>
        <v>180.25</v>
      </c>
      <c r="AQ94" s="67">
        <f t="shared" si="99"/>
        <v>267.17</v>
      </c>
      <c r="AR94" s="19">
        <f t="shared" si="100"/>
        <v>175.26827636363637</v>
      </c>
      <c r="AS94" s="19">
        <f t="shared" si="79"/>
        <v>13.145120727272728</v>
      </c>
      <c r="AT94" s="81">
        <f t="shared" si="80"/>
        <v>8.7634138181818191</v>
      </c>
      <c r="AU94" s="19">
        <f t="shared" si="81"/>
        <v>1.7526827636363638</v>
      </c>
      <c r="AV94" s="81">
        <f t="shared" si="82"/>
        <v>21.908534545454547</v>
      </c>
      <c r="AW94" s="19">
        <f t="shared" si="83"/>
        <v>70.107310545454553</v>
      </c>
      <c r="AX94" s="81">
        <f t="shared" si="84"/>
        <v>26.290241454545455</v>
      </c>
      <c r="AY94" s="19">
        <f t="shared" si="85"/>
        <v>5.2580482909090911</v>
      </c>
      <c r="AZ94" s="19">
        <f t="shared" si="68"/>
        <v>322.49362850909097</v>
      </c>
      <c r="BA94" s="67">
        <f t="shared" si="101"/>
        <v>72.99923710545454</v>
      </c>
      <c r="BB94" s="67">
        <f t="shared" si="102"/>
        <v>24.362290414545456</v>
      </c>
      <c r="BC94" s="67">
        <f t="shared" si="103"/>
        <v>35.842362516363636</v>
      </c>
      <c r="BD94" s="67">
        <f t="shared" si="104"/>
        <v>133.20389003636365</v>
      </c>
      <c r="BE94" s="67">
        <f t="shared" si="105"/>
        <v>1.1392437963636364</v>
      </c>
      <c r="BF94" s="67">
        <f t="shared" si="106"/>
        <v>0.43817069090909094</v>
      </c>
      <c r="BG94" s="67">
        <f t="shared" si="86"/>
        <v>1.5774144872727274</v>
      </c>
      <c r="BH94" s="67">
        <f t="shared" si="107"/>
        <v>6.5725603636363639</v>
      </c>
      <c r="BI94" s="67">
        <f t="shared" si="108"/>
        <v>0.52580482909090909</v>
      </c>
      <c r="BJ94" s="67">
        <f t="shared" si="109"/>
        <v>0.26290241454545454</v>
      </c>
      <c r="BK94" s="67">
        <f t="shared" si="110"/>
        <v>3.0671948363636363</v>
      </c>
      <c r="BL94" s="67">
        <f t="shared" si="111"/>
        <v>1.1392437963636364</v>
      </c>
      <c r="BM94" s="67">
        <f t="shared" si="112"/>
        <v>37.682679418181813</v>
      </c>
      <c r="BN94" s="67">
        <f t="shared" si="113"/>
        <v>1.489780349090909</v>
      </c>
      <c r="BO94" s="67">
        <f t="shared" si="114"/>
        <v>50.74016600727272</v>
      </c>
      <c r="BP94" s="67">
        <f t="shared" si="115"/>
        <v>72.99923710545454</v>
      </c>
      <c r="BQ94" s="67">
        <f t="shared" si="116"/>
        <v>12.181145207272728</v>
      </c>
      <c r="BR94" s="67">
        <f t="shared" si="117"/>
        <v>7.361267607272727</v>
      </c>
      <c r="BS94" s="67">
        <f t="shared" si="118"/>
        <v>2.8919265599999999</v>
      </c>
      <c r="BT94" s="67">
        <f t="shared" si="119"/>
        <v>0</v>
      </c>
      <c r="BU94" s="67">
        <f t="shared" si="120"/>
        <v>35.141289410909089</v>
      </c>
      <c r="BV94" s="67">
        <f t="shared" si="121"/>
        <v>130.57486589090908</v>
      </c>
      <c r="BW94" s="67">
        <f t="shared" si="122"/>
        <v>638.58996493090922</v>
      </c>
      <c r="BX94" s="67">
        <f t="shared" si="87"/>
        <v>638.58996493090922</v>
      </c>
      <c r="BY94" s="67">
        <f t="shared" si="88"/>
        <v>2165.4971467490914</v>
      </c>
      <c r="BZ94" s="67">
        <f t="shared" si="123"/>
        <v>115.19</v>
      </c>
      <c r="CA94" s="70">
        <f t="shared" si="89"/>
        <v>3</v>
      </c>
      <c r="CB94" s="82">
        <f t="shared" si="90"/>
        <v>12.25</v>
      </c>
      <c r="CC94" s="20">
        <f t="shared" si="91"/>
        <v>3.4188034188034218</v>
      </c>
      <c r="CD94" s="69">
        <f t="shared" si="124"/>
        <v>74.03409048714849</v>
      </c>
      <c r="CE94" s="20">
        <f t="shared" si="92"/>
        <v>8.6609686609686669</v>
      </c>
      <c r="CF94" s="73">
        <f t="shared" si="125"/>
        <v>187.55302923410946</v>
      </c>
      <c r="CG94" s="20">
        <f t="shared" si="93"/>
        <v>1.8803418803418819</v>
      </c>
      <c r="CH94" s="67">
        <f t="shared" si="126"/>
        <v>40.718749767931669</v>
      </c>
      <c r="CI94" s="67">
        <f t="shared" si="127"/>
        <v>81.400000000000006</v>
      </c>
      <c r="CJ94" s="67">
        <f t="shared" si="128"/>
        <v>498.89586948918964</v>
      </c>
      <c r="CK94" s="74">
        <f t="shared" si="129"/>
        <v>2664.3930162382812</v>
      </c>
    </row>
    <row r="95" spans="1:90" ht="15" customHeight="1">
      <c r="A95" s="84" t="str">
        <f>[2]CCT!D102</f>
        <v>Sethac Norte de Minas</v>
      </c>
      <c r="B95" s="76" t="str">
        <f>[2]CCT!C102</f>
        <v>São Francisco</v>
      </c>
      <c r="C95" s="18"/>
      <c r="D95" s="17"/>
      <c r="E95" s="17">
        <f t="shared" si="69"/>
        <v>0</v>
      </c>
      <c r="F95" s="18"/>
      <c r="G95" s="17"/>
      <c r="H95" s="77">
        <f t="shared" si="70"/>
        <v>0</v>
      </c>
      <c r="I95" s="21">
        <f>[2]CCT!J102</f>
        <v>1</v>
      </c>
      <c r="J95" s="17">
        <f>[2]CCT!I102</f>
        <v>848.57</v>
      </c>
      <c r="K95" s="17">
        <f t="shared" si="71"/>
        <v>848.57</v>
      </c>
      <c r="L95" s="21"/>
      <c r="M95" s="17"/>
      <c r="N95" s="17">
        <f t="shared" si="72"/>
        <v>0</v>
      </c>
      <c r="O95" s="18"/>
      <c r="P95" s="17"/>
      <c r="Q95" s="80">
        <f t="shared" si="73"/>
        <v>0</v>
      </c>
      <c r="R95" s="66">
        <f t="shared" si="94"/>
        <v>1</v>
      </c>
      <c r="S95" s="67">
        <f t="shared" si="95"/>
        <v>848.57</v>
      </c>
      <c r="T95" s="19"/>
      <c r="U95" s="19"/>
      <c r="V95" s="19"/>
      <c r="W95" s="19"/>
      <c r="X95" s="19"/>
      <c r="Y95" s="19"/>
      <c r="Z95" s="19"/>
      <c r="AA95" s="68">
        <f t="shared" si="96"/>
        <v>27.771381818181816</v>
      </c>
      <c r="AB95" s="67">
        <f t="shared" si="97"/>
        <v>876.34138181818184</v>
      </c>
      <c r="AC95" s="67"/>
      <c r="AD95" s="67">
        <f>(VLOOKUP('Resumo Geral limpeza imposto cd'!A95,VATOTAL,6,FALSE)*20-1)*R95</f>
        <v>279</v>
      </c>
      <c r="AE95" s="67">
        <f t="shared" si="74"/>
        <v>73.085800000000006</v>
      </c>
      <c r="AF95" s="67"/>
      <c r="AG95" s="67">
        <f t="shared" si="98"/>
        <v>3.12</v>
      </c>
      <c r="AH95" s="67">
        <f t="shared" si="75"/>
        <v>28.19</v>
      </c>
      <c r="AI95" s="67">
        <f t="shared" si="76"/>
        <v>0</v>
      </c>
      <c r="AJ95" s="67">
        <f t="shared" si="77"/>
        <v>0</v>
      </c>
      <c r="AK95" s="67">
        <v>0</v>
      </c>
      <c r="AL95" s="67">
        <f t="shared" si="78"/>
        <v>383.39580000000001</v>
      </c>
      <c r="AM95" s="67">
        <f>C95*'[2]Uniforme Limpeza'!$Z$10+F95*'[2]Uniforme Limpeza'!$Z$11+I95*'[2]Uniforme Limpeza'!$Z$12+L95*'[2]Uniforme Limpeza'!$Z$12+O95*'[2]Uniforme Limpeza'!$Z$12</f>
        <v>39.76</v>
      </c>
      <c r="AN95" s="67">
        <f>I95*'[2]Materiais de Consumo'!$F$33+L95*'[2]Materiais de Consumo'!$F$34+O95*'[2]Materiais de Consumo'!$F$35</f>
        <v>41.29</v>
      </c>
      <c r="AO95" s="67">
        <f>'[2]Equipamentos  TOTAL'!$H$19*'Resumo Geral limpeza imposto cd'!F95+'Resumo Geral limpeza imposto cd'!I95*'[2]Equipamentos  TOTAL'!$I$11+'[2]Equipamentos  TOTAL'!$I$12*'Resumo Geral limpeza imposto cd'!L95+'Resumo Geral limpeza imposto cd'!O95*'[2]Equipamentos  TOTAL'!$I$13</f>
        <v>5.87</v>
      </c>
      <c r="AP95" s="67">
        <f>(I95*'[2]PRODUTOS DE LIMPEZA'!$I$36+L95*'[2]PRODUTOS DE LIMPEZA'!$I$37+O95*'[2]PRODUTOS DE LIMPEZA'!$I$38)</f>
        <v>180.25</v>
      </c>
      <c r="AQ95" s="67">
        <f t="shared" si="99"/>
        <v>267.17</v>
      </c>
      <c r="AR95" s="19">
        <f t="shared" si="100"/>
        <v>175.26827636363637</v>
      </c>
      <c r="AS95" s="19">
        <f t="shared" si="79"/>
        <v>13.145120727272728</v>
      </c>
      <c r="AT95" s="81">
        <f t="shared" si="80"/>
        <v>8.7634138181818191</v>
      </c>
      <c r="AU95" s="19">
        <f t="shared" si="81"/>
        <v>1.7526827636363638</v>
      </c>
      <c r="AV95" s="81">
        <f t="shared" si="82"/>
        <v>21.908534545454547</v>
      </c>
      <c r="AW95" s="19">
        <f t="shared" si="83"/>
        <v>70.107310545454553</v>
      </c>
      <c r="AX95" s="81">
        <f t="shared" si="84"/>
        <v>26.290241454545455</v>
      </c>
      <c r="AY95" s="19">
        <f t="shared" si="85"/>
        <v>5.2580482909090911</v>
      </c>
      <c r="AZ95" s="19">
        <f t="shared" si="68"/>
        <v>322.49362850909097</v>
      </c>
      <c r="BA95" s="67">
        <f t="shared" si="101"/>
        <v>72.99923710545454</v>
      </c>
      <c r="BB95" s="67">
        <f t="shared" si="102"/>
        <v>24.362290414545456</v>
      </c>
      <c r="BC95" s="67">
        <f t="shared" si="103"/>
        <v>35.842362516363636</v>
      </c>
      <c r="BD95" s="67">
        <f t="shared" si="104"/>
        <v>133.20389003636365</v>
      </c>
      <c r="BE95" s="67">
        <f t="shared" si="105"/>
        <v>1.1392437963636364</v>
      </c>
      <c r="BF95" s="67">
        <f t="shared" si="106"/>
        <v>0.43817069090909094</v>
      </c>
      <c r="BG95" s="67">
        <f t="shared" si="86"/>
        <v>1.5774144872727274</v>
      </c>
      <c r="BH95" s="67">
        <f t="shared" si="107"/>
        <v>6.5725603636363639</v>
      </c>
      <c r="BI95" s="67">
        <f t="shared" si="108"/>
        <v>0.52580482909090909</v>
      </c>
      <c r="BJ95" s="67">
        <f t="shared" si="109"/>
        <v>0.26290241454545454</v>
      </c>
      <c r="BK95" s="67">
        <f t="shared" si="110"/>
        <v>3.0671948363636363</v>
      </c>
      <c r="BL95" s="67">
        <f t="shared" si="111"/>
        <v>1.1392437963636364</v>
      </c>
      <c r="BM95" s="67">
        <f t="shared" si="112"/>
        <v>37.682679418181813</v>
      </c>
      <c r="BN95" s="67">
        <f t="shared" si="113"/>
        <v>1.489780349090909</v>
      </c>
      <c r="BO95" s="67">
        <f t="shared" si="114"/>
        <v>50.74016600727272</v>
      </c>
      <c r="BP95" s="67">
        <f t="shared" si="115"/>
        <v>72.99923710545454</v>
      </c>
      <c r="BQ95" s="67">
        <f t="shared" si="116"/>
        <v>12.181145207272728</v>
      </c>
      <c r="BR95" s="67">
        <f t="shared" si="117"/>
        <v>7.361267607272727</v>
      </c>
      <c r="BS95" s="67">
        <f t="shared" si="118"/>
        <v>2.8919265599999999</v>
      </c>
      <c r="BT95" s="67">
        <f t="shared" si="119"/>
        <v>0</v>
      </c>
      <c r="BU95" s="67">
        <f t="shared" si="120"/>
        <v>35.141289410909089</v>
      </c>
      <c r="BV95" s="67">
        <f t="shared" si="121"/>
        <v>130.57486589090908</v>
      </c>
      <c r="BW95" s="67">
        <f t="shared" si="122"/>
        <v>638.58996493090922</v>
      </c>
      <c r="BX95" s="67">
        <f t="shared" si="87"/>
        <v>638.58996493090922</v>
      </c>
      <c r="BY95" s="67">
        <f t="shared" si="88"/>
        <v>2165.4971467490914</v>
      </c>
      <c r="BZ95" s="67">
        <f t="shared" si="123"/>
        <v>115.19</v>
      </c>
      <c r="CA95" s="70">
        <f t="shared" si="89"/>
        <v>2</v>
      </c>
      <c r="CB95" s="82">
        <f t="shared" si="90"/>
        <v>11.25</v>
      </c>
      <c r="CC95" s="20">
        <f t="shared" si="91"/>
        <v>2.2535211267605644</v>
      </c>
      <c r="CD95" s="69">
        <f t="shared" si="124"/>
        <v>48.799935701387994</v>
      </c>
      <c r="CE95" s="20">
        <f t="shared" si="92"/>
        <v>8.5633802816901436</v>
      </c>
      <c r="CF95" s="73">
        <f t="shared" si="125"/>
        <v>185.43975566527436</v>
      </c>
      <c r="CG95" s="20">
        <f t="shared" si="93"/>
        <v>1.8591549295774654</v>
      </c>
      <c r="CH95" s="67">
        <f t="shared" si="126"/>
        <v>40.259946953645091</v>
      </c>
      <c r="CI95" s="67">
        <f t="shared" si="127"/>
        <v>81.400000000000006</v>
      </c>
      <c r="CJ95" s="67">
        <f t="shared" si="128"/>
        <v>471.08963832030747</v>
      </c>
      <c r="CK95" s="74">
        <f t="shared" si="129"/>
        <v>2636.586785069399</v>
      </c>
    </row>
    <row r="96" spans="1:90" ht="15" customHeight="1">
      <c r="A96" s="84" t="str">
        <f>[2]CCT!D103</f>
        <v>Região de São Lourenço</v>
      </c>
      <c r="B96" s="76" t="str">
        <f>[2]CCT!C103</f>
        <v>São Gonçalo do Sapucaí</v>
      </c>
      <c r="C96" s="18"/>
      <c r="D96" s="17"/>
      <c r="E96" s="17">
        <f t="shared" si="69"/>
        <v>0</v>
      </c>
      <c r="F96" s="18"/>
      <c r="G96" s="17"/>
      <c r="H96" s="77">
        <f t="shared" si="70"/>
        <v>0</v>
      </c>
      <c r="I96" s="18"/>
      <c r="J96" s="17"/>
      <c r="K96" s="17">
        <f>I96*J96</f>
        <v>0</v>
      </c>
      <c r="L96" s="18"/>
      <c r="M96" s="17"/>
      <c r="N96" s="17">
        <f t="shared" si="72"/>
        <v>0</v>
      </c>
      <c r="O96" s="21">
        <f>[2]CCT!N103</f>
        <v>1</v>
      </c>
      <c r="P96" s="17">
        <f>[2]CCT!M103</f>
        <v>212.14</v>
      </c>
      <c r="Q96" s="80">
        <f t="shared" si="73"/>
        <v>212.14</v>
      </c>
      <c r="R96" s="66">
        <f t="shared" si="94"/>
        <v>1</v>
      </c>
      <c r="S96" s="67">
        <f t="shared" si="95"/>
        <v>212.14</v>
      </c>
      <c r="T96" s="19"/>
      <c r="U96" s="19"/>
      <c r="V96" s="19"/>
      <c r="W96" s="19"/>
      <c r="X96" s="19"/>
      <c r="Y96" s="19"/>
      <c r="Z96" s="19"/>
      <c r="AA96" s="68">
        <f t="shared" si="96"/>
        <v>6.9427636363636358</v>
      </c>
      <c r="AB96" s="67">
        <f t="shared" si="97"/>
        <v>219.08276363636361</v>
      </c>
      <c r="AC96" s="67"/>
      <c r="AD96" s="67">
        <f>(VLOOKUP('Resumo Geral limpeza imposto cd'!A96,VATOTAL,6,FALSE)*20-1)*R96</f>
        <v>279</v>
      </c>
      <c r="AE96" s="67">
        <f t="shared" si="74"/>
        <v>111.27160000000001</v>
      </c>
      <c r="AF96" s="67"/>
      <c r="AG96" s="67">
        <f t="shared" si="98"/>
        <v>3.12</v>
      </c>
      <c r="AH96" s="67">
        <v>0</v>
      </c>
      <c r="AI96" s="67">
        <f t="shared" si="76"/>
        <v>0</v>
      </c>
      <c r="AJ96" s="67">
        <f t="shared" si="77"/>
        <v>0</v>
      </c>
      <c r="AK96" s="67">
        <v>0</v>
      </c>
      <c r="AL96" s="67">
        <f t="shared" si="78"/>
        <v>393.39160000000004</v>
      </c>
      <c r="AM96" s="67">
        <f>C96*'[2]Uniforme Limpeza'!$Z$10+F96*'[2]Uniforme Limpeza'!$Z$11+I96*'[2]Uniforme Limpeza'!$Z$12+L96*'[2]Uniforme Limpeza'!$Z$12+O96*'[2]Uniforme Limpeza'!$Z$12</f>
        <v>39.76</v>
      </c>
      <c r="AN96" s="67">
        <f>I96*'[2]Materiais de Consumo'!$F$33+L96*'[2]Materiais de Consumo'!$F$34+O96*'[2]Materiais de Consumo'!$F$35</f>
        <v>10.32</v>
      </c>
      <c r="AO96" s="67">
        <f>'[2]Equipamentos  TOTAL'!$H$19*'Resumo Geral limpeza imposto cd'!F96+'Resumo Geral limpeza imposto cd'!I96*'[2]Equipamentos  TOTAL'!$I$11+'[2]Equipamentos  TOTAL'!$I$12*'Resumo Geral limpeza imposto cd'!L96+'Resumo Geral limpeza imposto cd'!O96*'[2]Equipamentos  TOTAL'!$I$13</f>
        <v>1.47</v>
      </c>
      <c r="AP96" s="67">
        <f>(I96*'[2]PRODUTOS DE LIMPEZA'!$I$36+L96*'[2]PRODUTOS DE LIMPEZA'!$I$37+O96*'[2]PRODUTOS DE LIMPEZA'!$I$38)</f>
        <v>45.06</v>
      </c>
      <c r="AQ96" s="67">
        <f t="shared" si="99"/>
        <v>96.61</v>
      </c>
      <c r="AR96" s="19">
        <f t="shared" si="100"/>
        <v>43.816552727272722</v>
      </c>
      <c r="AS96" s="19">
        <f t="shared" si="79"/>
        <v>3.2862414545454541</v>
      </c>
      <c r="AT96" s="81">
        <f t="shared" si="80"/>
        <v>2.1908276363636361</v>
      </c>
      <c r="AU96" s="19">
        <f t="shared" si="81"/>
        <v>0.43816552727272723</v>
      </c>
      <c r="AV96" s="81">
        <f t="shared" si="82"/>
        <v>5.4770690909090902</v>
      </c>
      <c r="AW96" s="19">
        <f t="shared" si="83"/>
        <v>17.526621090909089</v>
      </c>
      <c r="AX96" s="81">
        <f t="shared" si="84"/>
        <v>6.5724829090909083</v>
      </c>
      <c r="AY96" s="19">
        <f t="shared" si="85"/>
        <v>1.3144965818181817</v>
      </c>
      <c r="AZ96" s="19">
        <f t="shared" si="68"/>
        <v>80.622457018181805</v>
      </c>
      <c r="BA96" s="67">
        <f t="shared" si="101"/>
        <v>18.249594210909088</v>
      </c>
      <c r="BB96" s="67">
        <f t="shared" si="102"/>
        <v>6.0905008290909084</v>
      </c>
      <c r="BC96" s="67">
        <f t="shared" si="103"/>
        <v>8.9604850327272718</v>
      </c>
      <c r="BD96" s="67">
        <f t="shared" si="104"/>
        <v>33.300580072727264</v>
      </c>
      <c r="BE96" s="67">
        <f t="shared" si="105"/>
        <v>0.28480759272727268</v>
      </c>
      <c r="BF96" s="67">
        <f t="shared" si="106"/>
        <v>0.10954138181818181</v>
      </c>
      <c r="BG96" s="67">
        <f t="shared" si="86"/>
        <v>0.39434897454545448</v>
      </c>
      <c r="BH96" s="67">
        <f t="shared" si="107"/>
        <v>1.6431207272727271</v>
      </c>
      <c r="BI96" s="67">
        <f t="shared" si="108"/>
        <v>0.13144965818181814</v>
      </c>
      <c r="BJ96" s="67">
        <f t="shared" si="109"/>
        <v>6.572482909090907E-2</v>
      </c>
      <c r="BK96" s="67">
        <f t="shared" si="110"/>
        <v>0.76678967272727261</v>
      </c>
      <c r="BL96" s="67">
        <f t="shared" si="111"/>
        <v>0.28480759272727268</v>
      </c>
      <c r="BM96" s="67">
        <f t="shared" si="112"/>
        <v>9.4205588363636341</v>
      </c>
      <c r="BN96" s="67">
        <f t="shared" si="113"/>
        <v>0.37244069818181813</v>
      </c>
      <c r="BO96" s="67">
        <f t="shared" si="114"/>
        <v>12.684892014545451</v>
      </c>
      <c r="BP96" s="67">
        <f t="shared" si="115"/>
        <v>18.249594210909088</v>
      </c>
      <c r="BQ96" s="67">
        <f t="shared" si="116"/>
        <v>3.0452504145454542</v>
      </c>
      <c r="BR96" s="67">
        <f t="shared" si="117"/>
        <v>1.8402952145454543</v>
      </c>
      <c r="BS96" s="67">
        <f t="shared" si="118"/>
        <v>0.72297311999999991</v>
      </c>
      <c r="BT96" s="67">
        <f t="shared" si="119"/>
        <v>0</v>
      </c>
      <c r="BU96" s="67">
        <f t="shared" si="120"/>
        <v>8.7852188218181801</v>
      </c>
      <c r="BV96" s="67">
        <f t="shared" si="121"/>
        <v>32.643331781818176</v>
      </c>
      <c r="BW96" s="67">
        <f t="shared" si="122"/>
        <v>159.6456098618182</v>
      </c>
      <c r="BX96" s="67">
        <f t="shared" si="87"/>
        <v>159.64560986181817</v>
      </c>
      <c r="BY96" s="67">
        <f t="shared" si="88"/>
        <v>868.72997349818183</v>
      </c>
      <c r="BZ96" s="67">
        <f t="shared" si="123"/>
        <v>115.19</v>
      </c>
      <c r="CA96" s="70">
        <f t="shared" si="89"/>
        <v>2</v>
      </c>
      <c r="CB96" s="82">
        <f t="shared" si="90"/>
        <v>11.25</v>
      </c>
      <c r="CC96" s="20">
        <f t="shared" si="91"/>
        <v>2.2535211267605644</v>
      </c>
      <c r="CD96" s="69">
        <f t="shared" si="124"/>
        <v>19.577013487282979</v>
      </c>
      <c r="CE96" s="20">
        <f t="shared" si="92"/>
        <v>8.5633802816901436</v>
      </c>
      <c r="CF96" s="73">
        <f t="shared" si="125"/>
        <v>74.392651251675318</v>
      </c>
      <c r="CG96" s="20">
        <f t="shared" si="93"/>
        <v>1.8591549295774654</v>
      </c>
      <c r="CH96" s="67">
        <f t="shared" si="126"/>
        <v>16.151036127008457</v>
      </c>
      <c r="CI96" s="67">
        <f t="shared" si="127"/>
        <v>81.400000000000006</v>
      </c>
      <c r="CJ96" s="67">
        <f t="shared" si="128"/>
        <v>306.71070086596677</v>
      </c>
      <c r="CK96" s="74">
        <f t="shared" si="129"/>
        <v>1175.4406743641487</v>
      </c>
    </row>
    <row r="97" spans="1:90" ht="15" customHeight="1">
      <c r="A97" s="84" t="str">
        <f>[2]CCT!D104</f>
        <v>Sethac Norte de Minas</v>
      </c>
      <c r="B97" s="76" t="str">
        <f>[2]CCT!C104</f>
        <v>São João da Ponte</v>
      </c>
      <c r="C97" s="18"/>
      <c r="D97" s="17"/>
      <c r="E97" s="17">
        <f t="shared" si="69"/>
        <v>0</v>
      </c>
      <c r="F97" s="18"/>
      <c r="G97" s="17"/>
      <c r="H97" s="77">
        <f t="shared" si="70"/>
        <v>0</v>
      </c>
      <c r="I97" s="18"/>
      <c r="J97" s="17"/>
      <c r="K97" s="17">
        <f t="shared" si="71"/>
        <v>0</v>
      </c>
      <c r="L97" s="18"/>
      <c r="M97" s="17"/>
      <c r="N97" s="17">
        <f t="shared" si="72"/>
        <v>0</v>
      </c>
      <c r="O97" s="21">
        <f>[2]CCT!N104</f>
        <v>1</v>
      </c>
      <c r="P97" s="17">
        <f>[2]CCT!M104</f>
        <v>212.14</v>
      </c>
      <c r="Q97" s="80">
        <f t="shared" si="73"/>
        <v>212.14</v>
      </c>
      <c r="R97" s="66">
        <f t="shared" si="94"/>
        <v>1</v>
      </c>
      <c r="S97" s="67">
        <f t="shared" si="95"/>
        <v>212.14</v>
      </c>
      <c r="T97" s="19"/>
      <c r="U97" s="19"/>
      <c r="V97" s="19"/>
      <c r="W97" s="19"/>
      <c r="X97" s="19"/>
      <c r="Y97" s="19"/>
      <c r="Z97" s="19"/>
      <c r="AA97" s="68">
        <f t="shared" si="96"/>
        <v>6.9427636363636358</v>
      </c>
      <c r="AB97" s="67">
        <f t="shared" si="97"/>
        <v>219.08276363636361</v>
      </c>
      <c r="AC97" s="67"/>
      <c r="AD97" s="67">
        <f>(VLOOKUP('Resumo Geral limpeza imposto cd'!A97,VATOTAL,6,FALSE)*20-1)*R97</f>
        <v>279</v>
      </c>
      <c r="AE97" s="67">
        <f t="shared" si="74"/>
        <v>111.27160000000001</v>
      </c>
      <c r="AF97" s="67"/>
      <c r="AG97" s="67">
        <f t="shared" si="98"/>
        <v>3.12</v>
      </c>
      <c r="AH97" s="67">
        <f t="shared" si="75"/>
        <v>28.19</v>
      </c>
      <c r="AI97" s="67">
        <f t="shared" si="76"/>
        <v>0</v>
      </c>
      <c r="AJ97" s="67">
        <f t="shared" si="77"/>
        <v>0</v>
      </c>
      <c r="AK97" s="67">
        <v>0</v>
      </c>
      <c r="AL97" s="67">
        <f t="shared" si="78"/>
        <v>421.58160000000004</v>
      </c>
      <c r="AM97" s="67">
        <f>C97*'[2]Uniforme Limpeza'!$Z$10+F97*'[2]Uniforme Limpeza'!$Z$11+I97*'[2]Uniforme Limpeza'!$Z$12+L97*'[2]Uniforme Limpeza'!$Z$12+O97*'[2]Uniforme Limpeza'!$Z$12</f>
        <v>39.76</v>
      </c>
      <c r="AN97" s="67">
        <f>I97*'[2]Materiais de Consumo'!$F$33+L97*'[2]Materiais de Consumo'!$F$34+O97*'[2]Materiais de Consumo'!$F$35</f>
        <v>10.32</v>
      </c>
      <c r="AO97" s="67">
        <f>'[2]Equipamentos  TOTAL'!$H$19*'Resumo Geral limpeza imposto cd'!F97+'Resumo Geral limpeza imposto cd'!I97*'[2]Equipamentos  TOTAL'!$I$11+'[2]Equipamentos  TOTAL'!$I$12*'Resumo Geral limpeza imposto cd'!L97+'Resumo Geral limpeza imposto cd'!O97*'[2]Equipamentos  TOTAL'!$I$13</f>
        <v>1.47</v>
      </c>
      <c r="AP97" s="67">
        <f>(I97*'[2]PRODUTOS DE LIMPEZA'!$I$36+L97*'[2]PRODUTOS DE LIMPEZA'!$I$37+O97*'[2]PRODUTOS DE LIMPEZA'!$I$38)</f>
        <v>45.06</v>
      </c>
      <c r="AQ97" s="67">
        <f t="shared" si="99"/>
        <v>96.61</v>
      </c>
      <c r="AR97" s="19">
        <f t="shared" si="100"/>
        <v>43.816552727272722</v>
      </c>
      <c r="AS97" s="19">
        <f t="shared" si="79"/>
        <v>3.2862414545454541</v>
      </c>
      <c r="AT97" s="81">
        <f t="shared" si="80"/>
        <v>2.1908276363636361</v>
      </c>
      <c r="AU97" s="19">
        <f t="shared" si="81"/>
        <v>0.43816552727272723</v>
      </c>
      <c r="AV97" s="81">
        <f t="shared" si="82"/>
        <v>5.4770690909090902</v>
      </c>
      <c r="AW97" s="19">
        <f t="shared" si="83"/>
        <v>17.526621090909089</v>
      </c>
      <c r="AX97" s="81">
        <f t="shared" si="84"/>
        <v>6.5724829090909083</v>
      </c>
      <c r="AY97" s="19">
        <f t="shared" si="85"/>
        <v>1.3144965818181817</v>
      </c>
      <c r="AZ97" s="19">
        <f t="shared" si="68"/>
        <v>80.622457018181805</v>
      </c>
      <c r="BA97" s="67">
        <f t="shared" si="101"/>
        <v>18.249594210909088</v>
      </c>
      <c r="BB97" s="67">
        <f t="shared" si="102"/>
        <v>6.0905008290909084</v>
      </c>
      <c r="BC97" s="67">
        <f t="shared" si="103"/>
        <v>8.9604850327272718</v>
      </c>
      <c r="BD97" s="67">
        <f t="shared" si="104"/>
        <v>33.300580072727264</v>
      </c>
      <c r="BE97" s="67">
        <f t="shared" si="105"/>
        <v>0.28480759272727268</v>
      </c>
      <c r="BF97" s="67">
        <f t="shared" si="106"/>
        <v>0.10954138181818181</v>
      </c>
      <c r="BG97" s="67">
        <f t="shared" si="86"/>
        <v>0.39434897454545448</v>
      </c>
      <c r="BH97" s="67">
        <f t="shared" si="107"/>
        <v>1.6431207272727271</v>
      </c>
      <c r="BI97" s="67">
        <f t="shared" si="108"/>
        <v>0.13144965818181814</v>
      </c>
      <c r="BJ97" s="67">
        <f t="shared" si="109"/>
        <v>6.572482909090907E-2</v>
      </c>
      <c r="BK97" s="67">
        <f t="shared" si="110"/>
        <v>0.76678967272727261</v>
      </c>
      <c r="BL97" s="67">
        <f t="shared" si="111"/>
        <v>0.28480759272727268</v>
      </c>
      <c r="BM97" s="67">
        <f t="shared" si="112"/>
        <v>9.4205588363636341</v>
      </c>
      <c r="BN97" s="67">
        <f t="shared" si="113"/>
        <v>0.37244069818181813</v>
      </c>
      <c r="BO97" s="67">
        <f t="shared" si="114"/>
        <v>12.684892014545451</v>
      </c>
      <c r="BP97" s="67">
        <f t="shared" si="115"/>
        <v>18.249594210909088</v>
      </c>
      <c r="BQ97" s="67">
        <f t="shared" si="116"/>
        <v>3.0452504145454542</v>
      </c>
      <c r="BR97" s="67">
        <f t="shared" si="117"/>
        <v>1.8402952145454543</v>
      </c>
      <c r="BS97" s="67">
        <f t="shared" si="118"/>
        <v>0.72297311999999991</v>
      </c>
      <c r="BT97" s="67">
        <f t="shared" si="119"/>
        <v>0</v>
      </c>
      <c r="BU97" s="67">
        <f t="shared" si="120"/>
        <v>8.7852188218181801</v>
      </c>
      <c r="BV97" s="67">
        <f t="shared" si="121"/>
        <v>32.643331781818176</v>
      </c>
      <c r="BW97" s="67">
        <f t="shared" si="122"/>
        <v>159.6456098618182</v>
      </c>
      <c r="BX97" s="67">
        <f t="shared" si="87"/>
        <v>159.64560986181817</v>
      </c>
      <c r="BY97" s="67">
        <f t="shared" si="88"/>
        <v>896.91997349818189</v>
      </c>
      <c r="BZ97" s="67">
        <f t="shared" si="123"/>
        <v>115.19</v>
      </c>
      <c r="CA97" s="70">
        <f t="shared" si="89"/>
        <v>5</v>
      </c>
      <c r="CB97" s="82">
        <f t="shared" si="90"/>
        <v>14.25</v>
      </c>
      <c r="CC97" s="20">
        <f t="shared" si="91"/>
        <v>5.8309037900874632</v>
      </c>
      <c r="CD97" s="69">
        <f t="shared" si="124"/>
        <v>52.298540728756961</v>
      </c>
      <c r="CE97" s="20">
        <f t="shared" si="92"/>
        <v>8.8629737609329435</v>
      </c>
      <c r="CF97" s="73">
        <f t="shared" si="125"/>
        <v>79.49378190771057</v>
      </c>
      <c r="CG97" s="20">
        <f t="shared" si="93"/>
        <v>1.9241982507288626</v>
      </c>
      <c r="CH97" s="67">
        <f t="shared" si="126"/>
        <v>17.258518440489794</v>
      </c>
      <c r="CI97" s="67">
        <f t="shared" si="127"/>
        <v>81.400000000000006</v>
      </c>
      <c r="CJ97" s="67">
        <f t="shared" si="128"/>
        <v>345.64084107695737</v>
      </c>
      <c r="CK97" s="74">
        <f t="shared" si="129"/>
        <v>1242.5608145751394</v>
      </c>
    </row>
    <row r="98" spans="1:90" ht="15" customHeight="1">
      <c r="A98" s="84" t="str">
        <f>[2]CCT!D105</f>
        <v>Região de Juiz de Fora</v>
      </c>
      <c r="B98" s="76" t="str">
        <f>[2]CCT!C105</f>
        <v>São João Del Rey</v>
      </c>
      <c r="C98" s="18"/>
      <c r="D98" s="17"/>
      <c r="E98" s="17">
        <f t="shared" si="69"/>
        <v>0</v>
      </c>
      <c r="F98" s="18"/>
      <c r="G98" s="17"/>
      <c r="H98" s="77">
        <f t="shared" si="70"/>
        <v>0</v>
      </c>
      <c r="I98" s="21">
        <f>[2]CCT!J105</f>
        <v>2</v>
      </c>
      <c r="J98" s="17">
        <f>[2]CCT!I105</f>
        <v>848.57</v>
      </c>
      <c r="K98" s="17">
        <f t="shared" si="71"/>
        <v>1697.14</v>
      </c>
      <c r="L98" s="18"/>
      <c r="M98" s="17"/>
      <c r="N98" s="17">
        <f t="shared" si="72"/>
        <v>0</v>
      </c>
      <c r="O98" s="21"/>
      <c r="P98" s="17"/>
      <c r="Q98" s="80">
        <f t="shared" si="73"/>
        <v>0</v>
      </c>
      <c r="R98" s="66">
        <f t="shared" si="94"/>
        <v>2</v>
      </c>
      <c r="S98" s="67">
        <f t="shared" si="95"/>
        <v>1697.14</v>
      </c>
      <c r="T98" s="19"/>
      <c r="U98" s="19"/>
      <c r="V98" s="19"/>
      <c r="W98" s="19"/>
      <c r="X98" s="19"/>
      <c r="Y98" s="19"/>
      <c r="Z98" s="19"/>
      <c r="AA98" s="68">
        <f t="shared" si="96"/>
        <v>55.542763636363631</v>
      </c>
      <c r="AB98" s="67">
        <f t="shared" si="97"/>
        <v>1752.6827636363637</v>
      </c>
      <c r="AC98" s="67"/>
      <c r="AD98" s="67">
        <f>(VLOOKUP('Resumo Geral limpeza imposto cd'!A98,VATOTAL,6,FALSE)*20-1)*R98</f>
        <v>558</v>
      </c>
      <c r="AE98" s="67">
        <f t="shared" si="74"/>
        <v>146.17160000000001</v>
      </c>
      <c r="AF98" s="67"/>
      <c r="AG98" s="67">
        <f t="shared" si="98"/>
        <v>6.24</v>
      </c>
      <c r="AH98" s="67">
        <f t="shared" si="75"/>
        <v>0</v>
      </c>
      <c r="AI98" s="67">
        <f t="shared" si="76"/>
        <v>0</v>
      </c>
      <c r="AJ98" s="67">
        <f t="shared" si="77"/>
        <v>0</v>
      </c>
      <c r="AK98" s="67">
        <v>0</v>
      </c>
      <c r="AL98" s="67">
        <f t="shared" si="78"/>
        <v>710.41160000000002</v>
      </c>
      <c r="AM98" s="67">
        <f>C98*'[2]Uniforme Limpeza'!$Z$10+F98*'[2]Uniforme Limpeza'!$Z$11+I98*'[2]Uniforme Limpeza'!$Z$12+L98*'[2]Uniforme Limpeza'!$Z$12+O98*'[2]Uniforme Limpeza'!$Z$12</f>
        <v>79.52</v>
      </c>
      <c r="AN98" s="67">
        <f>I98*'[2]Materiais de Consumo'!$F$33+L98*'[2]Materiais de Consumo'!$F$34+O98*'[2]Materiais de Consumo'!$F$35</f>
        <v>82.58</v>
      </c>
      <c r="AO98" s="67">
        <f>'[2]Equipamentos  TOTAL'!$H$19*'Resumo Geral limpeza imposto cd'!F98+'Resumo Geral limpeza imposto cd'!I98*'[2]Equipamentos  TOTAL'!$I$11+'[2]Equipamentos  TOTAL'!$I$12*'Resumo Geral limpeza imposto cd'!L98+'Resumo Geral limpeza imposto cd'!O98*'[2]Equipamentos  TOTAL'!$I$13</f>
        <v>11.74</v>
      </c>
      <c r="AP98" s="67">
        <f>(I98*'[2]PRODUTOS DE LIMPEZA'!$I$36+L98*'[2]PRODUTOS DE LIMPEZA'!$I$37+O98*'[2]PRODUTOS DE LIMPEZA'!$I$38)</f>
        <v>360.5</v>
      </c>
      <c r="AQ98" s="67">
        <f t="shared" si="99"/>
        <v>534.34</v>
      </c>
      <c r="AR98" s="19">
        <f t="shared" si="100"/>
        <v>350.53655272727275</v>
      </c>
      <c r="AS98" s="19">
        <f t="shared" si="79"/>
        <v>26.290241454545455</v>
      </c>
      <c r="AT98" s="81">
        <f t="shared" si="80"/>
        <v>17.526827636363638</v>
      </c>
      <c r="AU98" s="19">
        <f t="shared" si="81"/>
        <v>3.5053655272727275</v>
      </c>
      <c r="AV98" s="81">
        <f t="shared" si="82"/>
        <v>43.817069090909094</v>
      </c>
      <c r="AW98" s="19">
        <f t="shared" si="83"/>
        <v>140.21462109090911</v>
      </c>
      <c r="AX98" s="81">
        <f t="shared" si="84"/>
        <v>52.580482909090911</v>
      </c>
      <c r="AY98" s="19">
        <f t="shared" si="85"/>
        <v>10.516096581818182</v>
      </c>
      <c r="AZ98" s="19">
        <f t="shared" si="68"/>
        <v>644.98725701818194</v>
      </c>
      <c r="BA98" s="67">
        <f t="shared" si="101"/>
        <v>145.99847421090908</v>
      </c>
      <c r="BB98" s="67">
        <f t="shared" si="102"/>
        <v>48.724580829090911</v>
      </c>
      <c r="BC98" s="67">
        <f t="shared" si="103"/>
        <v>71.684725032727272</v>
      </c>
      <c r="BD98" s="67">
        <f t="shared" si="104"/>
        <v>266.40778007272729</v>
      </c>
      <c r="BE98" s="67">
        <f t="shared" si="105"/>
        <v>2.2784875927272727</v>
      </c>
      <c r="BF98" s="67">
        <f t="shared" si="106"/>
        <v>0.87634138181818189</v>
      </c>
      <c r="BG98" s="67">
        <f t="shared" si="86"/>
        <v>3.1548289745454547</v>
      </c>
      <c r="BH98" s="67">
        <f t="shared" si="107"/>
        <v>13.145120727272728</v>
      </c>
      <c r="BI98" s="67">
        <f t="shared" si="108"/>
        <v>1.0516096581818182</v>
      </c>
      <c r="BJ98" s="67">
        <f t="shared" si="109"/>
        <v>0.52580482909090909</v>
      </c>
      <c r="BK98" s="67">
        <f t="shared" si="110"/>
        <v>6.1343896727272726</v>
      </c>
      <c r="BL98" s="67">
        <f t="shared" si="111"/>
        <v>2.2784875927272727</v>
      </c>
      <c r="BM98" s="67">
        <f t="shared" si="112"/>
        <v>75.365358836363626</v>
      </c>
      <c r="BN98" s="67">
        <f t="shared" si="113"/>
        <v>2.9795606981818179</v>
      </c>
      <c r="BO98" s="67">
        <f t="shared" si="114"/>
        <v>101.48033201454544</v>
      </c>
      <c r="BP98" s="67">
        <f t="shared" si="115"/>
        <v>145.99847421090908</v>
      </c>
      <c r="BQ98" s="67">
        <f t="shared" si="116"/>
        <v>24.362290414545456</v>
      </c>
      <c r="BR98" s="67">
        <f t="shared" si="117"/>
        <v>14.722535214545454</v>
      </c>
      <c r="BS98" s="67">
        <f t="shared" si="118"/>
        <v>5.7838531199999998</v>
      </c>
      <c r="BT98" s="67">
        <f t="shared" si="119"/>
        <v>0</v>
      </c>
      <c r="BU98" s="67">
        <f t="shared" si="120"/>
        <v>70.282578821818177</v>
      </c>
      <c r="BV98" s="67">
        <f t="shared" si="121"/>
        <v>261.14973178181816</v>
      </c>
      <c r="BW98" s="67">
        <f t="shared" si="122"/>
        <v>1277.1799298618184</v>
      </c>
      <c r="BX98" s="67">
        <f t="shared" si="87"/>
        <v>1277.1799298618184</v>
      </c>
      <c r="BY98" s="67">
        <f t="shared" si="88"/>
        <v>4274.6142934981817</v>
      </c>
      <c r="BZ98" s="67">
        <f t="shared" si="123"/>
        <v>230.38</v>
      </c>
      <c r="CA98" s="70">
        <f t="shared" si="89"/>
        <v>5</v>
      </c>
      <c r="CB98" s="82">
        <f t="shared" si="90"/>
        <v>14.25</v>
      </c>
      <c r="CC98" s="20">
        <f t="shared" si="91"/>
        <v>5.8309037900874632</v>
      </c>
      <c r="CD98" s="69">
        <f t="shared" si="124"/>
        <v>249.24864685120593</v>
      </c>
      <c r="CE98" s="20">
        <f t="shared" si="92"/>
        <v>8.8629737609329435</v>
      </c>
      <c r="CF98" s="73">
        <f t="shared" si="125"/>
        <v>378.85794321383298</v>
      </c>
      <c r="CG98" s="20">
        <f t="shared" si="93"/>
        <v>1.9241982507288626</v>
      </c>
      <c r="CH98" s="67">
        <f t="shared" si="126"/>
        <v>82.252053460897955</v>
      </c>
      <c r="CI98" s="67">
        <f t="shared" si="127"/>
        <v>162.80000000000001</v>
      </c>
      <c r="CJ98" s="67">
        <f t="shared" si="128"/>
        <v>1103.5386435259368</v>
      </c>
      <c r="CK98" s="74">
        <f t="shared" si="129"/>
        <v>5378.1529370241187</v>
      </c>
    </row>
    <row r="99" spans="1:90" ht="15" customHeight="1">
      <c r="A99" s="84" t="str">
        <f>[2]CCT!D106</f>
        <v>São Lourenço</v>
      </c>
      <c r="B99" s="76" t="str">
        <f>[2]CCT!C106</f>
        <v>São Lourenço</v>
      </c>
      <c r="C99" s="18"/>
      <c r="D99" s="77"/>
      <c r="E99" s="17">
        <f t="shared" si="69"/>
        <v>0</v>
      </c>
      <c r="F99" s="78"/>
      <c r="G99" s="17"/>
      <c r="H99" s="77">
        <f t="shared" si="70"/>
        <v>0</v>
      </c>
      <c r="I99" s="18"/>
      <c r="J99" s="77"/>
      <c r="K99" s="17">
        <f t="shared" si="71"/>
        <v>0</v>
      </c>
      <c r="L99" s="21">
        <f>[2]CCT!L106</f>
        <v>1</v>
      </c>
      <c r="M99" s="77">
        <f>[2]CCT!K106</f>
        <v>438.32</v>
      </c>
      <c r="N99" s="17">
        <f t="shared" si="72"/>
        <v>438.32</v>
      </c>
      <c r="O99" s="21"/>
      <c r="P99" s="77"/>
      <c r="Q99" s="80">
        <f t="shared" si="73"/>
        <v>0</v>
      </c>
      <c r="R99" s="66">
        <f t="shared" si="94"/>
        <v>1</v>
      </c>
      <c r="S99" s="67">
        <f t="shared" si="95"/>
        <v>438.32</v>
      </c>
      <c r="T99" s="19"/>
      <c r="U99" s="19"/>
      <c r="V99" s="19"/>
      <c r="W99" s="19"/>
      <c r="X99" s="19"/>
      <c r="Y99" s="19"/>
      <c r="Z99" s="19"/>
      <c r="AA99" s="68">
        <f t="shared" si="96"/>
        <v>14.345018181818181</v>
      </c>
      <c r="AB99" s="67">
        <f t="shared" si="97"/>
        <v>452.6650181818182</v>
      </c>
      <c r="AC99" s="67"/>
      <c r="AD99" s="67">
        <f>(VLOOKUP('Resumo Geral limpeza imposto cd'!A99,VATOTAL,6,FALSE)*20-1)*R99</f>
        <v>279</v>
      </c>
      <c r="AE99" s="67">
        <f t="shared" si="74"/>
        <v>97.700800000000001</v>
      </c>
      <c r="AF99" s="67"/>
      <c r="AG99" s="67">
        <f t="shared" si="98"/>
        <v>3.12</v>
      </c>
      <c r="AH99" s="67">
        <f t="shared" si="75"/>
        <v>29.15</v>
      </c>
      <c r="AI99" s="67">
        <f t="shared" si="76"/>
        <v>0</v>
      </c>
      <c r="AJ99" s="67">
        <f t="shared" si="77"/>
        <v>0</v>
      </c>
      <c r="AK99" s="67">
        <v>0</v>
      </c>
      <c r="AL99" s="67">
        <f t="shared" si="78"/>
        <v>408.9708</v>
      </c>
      <c r="AM99" s="67">
        <f>C99*'[2]Uniforme Limpeza'!$Z$10+F99*'[2]Uniforme Limpeza'!$Z$11+I99*'[2]Uniforme Limpeza'!$Z$12+L99*'[2]Uniforme Limpeza'!$Z$12+O99*'[2]Uniforme Limpeza'!$Z$12</f>
        <v>39.76</v>
      </c>
      <c r="AN99" s="67">
        <f>I99*'[2]Materiais de Consumo'!$F$33+L99*'[2]Materiais de Consumo'!$F$34+O99*'[2]Materiais de Consumo'!$F$35</f>
        <v>20.65</v>
      </c>
      <c r="AO99" s="67">
        <f>'[2]Equipamentos  TOTAL'!$H$19*'Resumo Geral limpeza imposto cd'!F99+'Resumo Geral limpeza imposto cd'!I99*'[2]Equipamentos  TOTAL'!$I$11+'[2]Equipamentos  TOTAL'!$I$12*'Resumo Geral limpeza imposto cd'!L99+'Resumo Geral limpeza imposto cd'!O99*'[2]Equipamentos  TOTAL'!$I$13</f>
        <v>2.94</v>
      </c>
      <c r="AP99" s="67">
        <f>(I99*'[2]PRODUTOS DE LIMPEZA'!$I$36+L99*'[2]PRODUTOS DE LIMPEZA'!$I$37+O99*'[2]PRODUTOS DE LIMPEZA'!$I$38)</f>
        <v>90.13</v>
      </c>
      <c r="AQ99" s="67">
        <f t="shared" si="99"/>
        <v>153.47999999999999</v>
      </c>
      <c r="AR99" s="19">
        <f t="shared" si="100"/>
        <v>90.533003636363645</v>
      </c>
      <c r="AS99" s="19">
        <f t="shared" si="79"/>
        <v>6.7899752727272729</v>
      </c>
      <c r="AT99" s="81">
        <f t="shared" si="80"/>
        <v>4.5266501818181819</v>
      </c>
      <c r="AU99" s="19">
        <f t="shared" si="81"/>
        <v>0.9053300363636364</v>
      </c>
      <c r="AV99" s="81">
        <f t="shared" si="82"/>
        <v>11.316625454545456</v>
      </c>
      <c r="AW99" s="19">
        <f t="shared" si="83"/>
        <v>36.213201454545455</v>
      </c>
      <c r="AX99" s="81">
        <f t="shared" si="84"/>
        <v>13.579950545454546</v>
      </c>
      <c r="AY99" s="19">
        <f t="shared" si="85"/>
        <v>2.7159901090909093</v>
      </c>
      <c r="AZ99" s="19">
        <f t="shared" si="68"/>
        <v>166.5807266909091</v>
      </c>
      <c r="BA99" s="67">
        <f t="shared" si="101"/>
        <v>37.706996014545453</v>
      </c>
      <c r="BB99" s="67">
        <f t="shared" si="102"/>
        <v>12.584087505454546</v>
      </c>
      <c r="BC99" s="67">
        <f t="shared" si="103"/>
        <v>18.513999243636363</v>
      </c>
      <c r="BD99" s="67">
        <f t="shared" si="104"/>
        <v>68.805082763636364</v>
      </c>
      <c r="BE99" s="67">
        <f t="shared" si="105"/>
        <v>0.58846452363636359</v>
      </c>
      <c r="BF99" s="67">
        <f t="shared" si="106"/>
        <v>0.2263325090909091</v>
      </c>
      <c r="BG99" s="67">
        <f t="shared" si="86"/>
        <v>0.81479703272727266</v>
      </c>
      <c r="BH99" s="67">
        <f t="shared" si="107"/>
        <v>3.3949876363636364</v>
      </c>
      <c r="BI99" s="67">
        <f t="shared" si="108"/>
        <v>0.27159901090909089</v>
      </c>
      <c r="BJ99" s="67">
        <f t="shared" si="109"/>
        <v>0.13579950545454544</v>
      </c>
      <c r="BK99" s="67">
        <f t="shared" si="110"/>
        <v>1.5843275636363636</v>
      </c>
      <c r="BL99" s="67">
        <f t="shared" si="111"/>
        <v>0.58846452363636359</v>
      </c>
      <c r="BM99" s="67">
        <f t="shared" si="112"/>
        <v>19.464595781818179</v>
      </c>
      <c r="BN99" s="67">
        <f t="shared" si="113"/>
        <v>0.76953053090909085</v>
      </c>
      <c r="BO99" s="67">
        <f t="shared" si="114"/>
        <v>26.209304552727271</v>
      </c>
      <c r="BP99" s="67">
        <f t="shared" si="115"/>
        <v>37.706996014545453</v>
      </c>
      <c r="BQ99" s="67">
        <f t="shared" si="116"/>
        <v>6.292043752727273</v>
      </c>
      <c r="BR99" s="67">
        <f t="shared" si="117"/>
        <v>3.8023861527272724</v>
      </c>
      <c r="BS99" s="67">
        <f t="shared" si="118"/>
        <v>1.49379456</v>
      </c>
      <c r="BT99" s="67">
        <f t="shared" si="119"/>
        <v>0</v>
      </c>
      <c r="BU99" s="67">
        <f t="shared" si="120"/>
        <v>18.151867229090907</v>
      </c>
      <c r="BV99" s="67">
        <f t="shared" si="121"/>
        <v>67.447087709090908</v>
      </c>
      <c r="BW99" s="67">
        <f t="shared" si="122"/>
        <v>329.85699874909096</v>
      </c>
      <c r="BX99" s="67">
        <f t="shared" si="87"/>
        <v>329.85699874909091</v>
      </c>
      <c r="BY99" s="67">
        <f t="shared" si="88"/>
        <v>1344.9728169309089</v>
      </c>
      <c r="BZ99" s="67">
        <f t="shared" si="123"/>
        <v>115.19</v>
      </c>
      <c r="CA99" s="70">
        <f t="shared" si="89"/>
        <v>3</v>
      </c>
      <c r="CB99" s="82">
        <f t="shared" si="90"/>
        <v>12.25</v>
      </c>
      <c r="CC99" s="20">
        <f t="shared" si="91"/>
        <v>3.4188034188034218</v>
      </c>
      <c r="CD99" s="69">
        <f t="shared" si="124"/>
        <v>45.981976647210601</v>
      </c>
      <c r="CE99" s="20">
        <f t="shared" si="92"/>
        <v>8.6609686609686669</v>
      </c>
      <c r="CF99" s="73">
        <f t="shared" si="125"/>
        <v>116.48767417293351</v>
      </c>
      <c r="CG99" s="20">
        <f t="shared" si="93"/>
        <v>1.8803418803418819</v>
      </c>
      <c r="CH99" s="67">
        <f t="shared" si="126"/>
        <v>25.290087155965828</v>
      </c>
      <c r="CI99" s="67">
        <f t="shared" si="127"/>
        <v>81.400000000000006</v>
      </c>
      <c r="CJ99" s="67">
        <f t="shared" si="128"/>
        <v>384.34973797610996</v>
      </c>
      <c r="CK99" s="74">
        <f t="shared" si="129"/>
        <v>1729.3225549070189</v>
      </c>
    </row>
    <row r="100" spans="1:90" ht="15" customHeight="1">
      <c r="A100" s="84" t="str">
        <f>[2]CCT!D107</f>
        <v>Região de São Lourenço</v>
      </c>
      <c r="B100" s="76" t="str">
        <f>[2]CCT!C107</f>
        <v>São Sebastião do Paraíso</v>
      </c>
      <c r="C100" s="18"/>
      <c r="D100" s="17"/>
      <c r="E100" s="17">
        <f t="shared" si="69"/>
        <v>0</v>
      </c>
      <c r="F100" s="18"/>
      <c r="G100" s="17"/>
      <c r="H100" s="77">
        <f t="shared" si="70"/>
        <v>0</v>
      </c>
      <c r="I100" s="21">
        <f>[2]CCT!J107</f>
        <v>1</v>
      </c>
      <c r="J100" s="17">
        <f>[2]CCT!I107</f>
        <v>848.57</v>
      </c>
      <c r="K100" s="17">
        <f t="shared" si="71"/>
        <v>848.57</v>
      </c>
      <c r="L100" s="18"/>
      <c r="M100" s="17"/>
      <c r="N100" s="17">
        <f t="shared" si="72"/>
        <v>0</v>
      </c>
      <c r="O100" s="18"/>
      <c r="P100" s="17"/>
      <c r="Q100" s="80">
        <f t="shared" si="73"/>
        <v>0</v>
      </c>
      <c r="R100" s="66">
        <f t="shared" si="94"/>
        <v>1</v>
      </c>
      <c r="S100" s="67">
        <f t="shared" si="95"/>
        <v>848.57</v>
      </c>
      <c r="T100" s="19"/>
      <c r="U100" s="19"/>
      <c r="V100" s="19"/>
      <c r="W100" s="19"/>
      <c r="X100" s="19"/>
      <c r="Y100" s="19"/>
      <c r="Z100" s="19"/>
      <c r="AA100" s="68">
        <f t="shared" si="96"/>
        <v>27.771381818181816</v>
      </c>
      <c r="AB100" s="67">
        <f t="shared" si="97"/>
        <v>876.34138181818184</v>
      </c>
      <c r="AC100" s="67"/>
      <c r="AD100" s="67">
        <f>(VLOOKUP('Resumo Geral limpeza imposto cd'!A100,VATOTAL,6,FALSE)*20-1)*R100</f>
        <v>279</v>
      </c>
      <c r="AE100" s="67">
        <f t="shared" ref="AE100:AE111" si="130">(VLOOKUP(B100,valetransporte1,4,FALSE)*(2*20*R100))-(IF(S100*6%&lt;=(VLOOKUP(B100,valetransporte1,4,FALSE)*(2*20*R100)),S100*6%,VLOOKUP(B100,valetransporte1,4,FALSE)*(2*20*R100)))</f>
        <v>73.085800000000006</v>
      </c>
      <c r="AF100" s="67"/>
      <c r="AG100" s="67">
        <f t="shared" si="98"/>
        <v>3.12</v>
      </c>
      <c r="AH100" s="67">
        <v>0</v>
      </c>
      <c r="AI100" s="67">
        <f t="shared" ref="AI100:AI111" si="131">VLOOKUP(A100,VATOTAL,3,FALSE)*R100</f>
        <v>0</v>
      </c>
      <c r="AJ100" s="67">
        <f t="shared" ref="AJ100:AJ111" si="132">VLOOKUP(A100,VATOTAL,4,FALSE)*R100</f>
        <v>0</v>
      </c>
      <c r="AK100" s="67">
        <v>0</v>
      </c>
      <c r="AL100" s="67">
        <f t="shared" si="78"/>
        <v>355.20580000000001</v>
      </c>
      <c r="AM100" s="67">
        <f>C100*'[2]Uniforme Limpeza'!$Z$10+F100*'[2]Uniforme Limpeza'!$Z$11+I100*'[2]Uniforme Limpeza'!$Z$12+L100*'[2]Uniforme Limpeza'!$Z$12+O100*'[2]Uniforme Limpeza'!$Z$12</f>
        <v>39.76</v>
      </c>
      <c r="AN100" s="67">
        <f>I100*'[2]Materiais de Consumo'!$F$33+L100*'[2]Materiais de Consumo'!$F$34+O100*'[2]Materiais de Consumo'!$F$35</f>
        <v>41.29</v>
      </c>
      <c r="AO100" s="67">
        <f>'[2]Equipamentos  TOTAL'!$H$19*'Resumo Geral limpeza imposto cd'!F100+'Resumo Geral limpeza imposto cd'!I100*'[2]Equipamentos  TOTAL'!$I$11+'[2]Equipamentos  TOTAL'!$I$12*'Resumo Geral limpeza imposto cd'!L100+'Resumo Geral limpeza imposto cd'!O100*'[2]Equipamentos  TOTAL'!$I$13</f>
        <v>5.87</v>
      </c>
      <c r="AP100" s="67">
        <f>(I100*'[2]PRODUTOS DE LIMPEZA'!$I$36+L100*'[2]PRODUTOS DE LIMPEZA'!$I$37+O100*'[2]PRODUTOS DE LIMPEZA'!$I$38)</f>
        <v>180.25</v>
      </c>
      <c r="AQ100" s="67">
        <f t="shared" si="99"/>
        <v>267.17</v>
      </c>
      <c r="AR100" s="19">
        <f t="shared" si="100"/>
        <v>175.26827636363637</v>
      </c>
      <c r="AS100" s="19">
        <f t="shared" si="79"/>
        <v>13.145120727272728</v>
      </c>
      <c r="AT100" s="81">
        <f t="shared" si="80"/>
        <v>8.7634138181818191</v>
      </c>
      <c r="AU100" s="19">
        <f t="shared" si="81"/>
        <v>1.7526827636363638</v>
      </c>
      <c r="AV100" s="81">
        <f t="shared" si="82"/>
        <v>21.908534545454547</v>
      </c>
      <c r="AW100" s="19">
        <f t="shared" si="83"/>
        <v>70.107310545454553</v>
      </c>
      <c r="AX100" s="81">
        <f t="shared" si="84"/>
        <v>26.290241454545455</v>
      </c>
      <c r="AY100" s="19">
        <f t="shared" si="85"/>
        <v>5.2580482909090911</v>
      </c>
      <c r="AZ100" s="19">
        <f t="shared" si="68"/>
        <v>322.49362850909097</v>
      </c>
      <c r="BA100" s="67">
        <f t="shared" si="101"/>
        <v>72.99923710545454</v>
      </c>
      <c r="BB100" s="67">
        <f t="shared" si="102"/>
        <v>24.362290414545456</v>
      </c>
      <c r="BC100" s="67">
        <f t="shared" si="103"/>
        <v>35.842362516363636</v>
      </c>
      <c r="BD100" s="67">
        <f t="shared" si="104"/>
        <v>133.20389003636365</v>
      </c>
      <c r="BE100" s="67">
        <f t="shared" si="105"/>
        <v>1.1392437963636364</v>
      </c>
      <c r="BF100" s="67">
        <f t="shared" si="106"/>
        <v>0.43817069090909094</v>
      </c>
      <c r="BG100" s="67">
        <f t="shared" ref="BG100:BG111" si="133">SUM(BE100:BF100)</f>
        <v>1.5774144872727274</v>
      </c>
      <c r="BH100" s="67">
        <f t="shared" si="107"/>
        <v>6.5725603636363639</v>
      </c>
      <c r="BI100" s="67">
        <f t="shared" si="108"/>
        <v>0.52580482909090909</v>
      </c>
      <c r="BJ100" s="67">
        <f t="shared" si="109"/>
        <v>0.26290241454545454</v>
      </c>
      <c r="BK100" s="67">
        <f t="shared" si="110"/>
        <v>3.0671948363636363</v>
      </c>
      <c r="BL100" s="67">
        <f t="shared" si="111"/>
        <v>1.1392437963636364</v>
      </c>
      <c r="BM100" s="67">
        <f t="shared" si="112"/>
        <v>37.682679418181813</v>
      </c>
      <c r="BN100" s="67">
        <f t="shared" si="113"/>
        <v>1.489780349090909</v>
      </c>
      <c r="BO100" s="67">
        <f t="shared" si="114"/>
        <v>50.74016600727272</v>
      </c>
      <c r="BP100" s="67">
        <f t="shared" si="115"/>
        <v>72.99923710545454</v>
      </c>
      <c r="BQ100" s="67">
        <f t="shared" si="116"/>
        <v>12.181145207272728</v>
      </c>
      <c r="BR100" s="67">
        <f t="shared" si="117"/>
        <v>7.361267607272727</v>
      </c>
      <c r="BS100" s="67">
        <f t="shared" si="118"/>
        <v>2.8919265599999999</v>
      </c>
      <c r="BT100" s="67">
        <f t="shared" si="119"/>
        <v>0</v>
      </c>
      <c r="BU100" s="67">
        <f t="shared" si="120"/>
        <v>35.141289410909089</v>
      </c>
      <c r="BV100" s="67">
        <f t="shared" si="121"/>
        <v>130.57486589090908</v>
      </c>
      <c r="BW100" s="67">
        <f t="shared" si="122"/>
        <v>638.58996493090922</v>
      </c>
      <c r="BX100" s="67">
        <f t="shared" si="87"/>
        <v>638.58996493090922</v>
      </c>
      <c r="BY100" s="67">
        <f t="shared" si="88"/>
        <v>2137.3071467490909</v>
      </c>
      <c r="BZ100" s="67">
        <f t="shared" si="123"/>
        <v>115.19</v>
      </c>
      <c r="CA100" s="70">
        <f t="shared" ref="CA100:CA111" si="134">VLOOKUP(B100,ISS_LIMPEZA,2,FALSE)*100</f>
        <v>3</v>
      </c>
      <c r="CB100" s="82">
        <f t="shared" si="90"/>
        <v>12.25</v>
      </c>
      <c r="CC100" s="20">
        <f t="shared" si="91"/>
        <v>3.4188034188034218</v>
      </c>
      <c r="CD100" s="69">
        <f t="shared" si="124"/>
        <v>73.070329803387779</v>
      </c>
      <c r="CE100" s="20">
        <f t="shared" si="92"/>
        <v>8.6609686609686669</v>
      </c>
      <c r="CF100" s="73">
        <f t="shared" si="125"/>
        <v>185.11150216858235</v>
      </c>
      <c r="CG100" s="20">
        <f t="shared" si="93"/>
        <v>1.8803418803418819</v>
      </c>
      <c r="CH100" s="67">
        <f t="shared" si="126"/>
        <v>40.188681391863277</v>
      </c>
      <c r="CI100" s="67">
        <f t="shared" si="127"/>
        <v>81.400000000000006</v>
      </c>
      <c r="CJ100" s="67">
        <f t="shared" si="128"/>
        <v>494.96051336383334</v>
      </c>
      <c r="CK100" s="74">
        <f t="shared" si="129"/>
        <v>2632.2676601129242</v>
      </c>
    </row>
    <row r="101" spans="1:90" ht="15" customHeight="1">
      <c r="A101" s="84" t="str">
        <f>[2]CCT!D108</f>
        <v>Sete Lagoas</v>
      </c>
      <c r="B101" s="76" t="str">
        <f>[2]CCT!C108</f>
        <v>Sete Lagoas</v>
      </c>
      <c r="C101" s="18"/>
      <c r="D101" s="17"/>
      <c r="E101" s="17">
        <f t="shared" si="69"/>
        <v>0</v>
      </c>
      <c r="F101" s="18"/>
      <c r="G101" s="17"/>
      <c r="H101" s="77">
        <f t="shared" si="70"/>
        <v>0</v>
      </c>
      <c r="I101" s="21">
        <f>[2]CCT!J108</f>
        <v>3</v>
      </c>
      <c r="J101" s="17">
        <f>[2]CCT!I108</f>
        <v>876.66</v>
      </c>
      <c r="K101" s="17">
        <f t="shared" si="71"/>
        <v>2629.98</v>
      </c>
      <c r="L101" s="18"/>
      <c r="M101" s="17"/>
      <c r="N101" s="17">
        <f t="shared" si="72"/>
        <v>0</v>
      </c>
      <c r="O101" s="21"/>
      <c r="P101" s="17"/>
      <c r="Q101" s="80">
        <f t="shared" si="73"/>
        <v>0</v>
      </c>
      <c r="R101" s="66">
        <f t="shared" si="94"/>
        <v>3</v>
      </c>
      <c r="S101" s="67">
        <f t="shared" si="95"/>
        <v>2629.98</v>
      </c>
      <c r="T101" s="19"/>
      <c r="U101" s="19"/>
      <c r="V101" s="19"/>
      <c r="W101" s="19"/>
      <c r="X101" s="19"/>
      <c r="Y101" s="19"/>
      <c r="Z101" s="19"/>
      <c r="AA101" s="68">
        <f t="shared" si="96"/>
        <v>86.072072727272726</v>
      </c>
      <c r="AB101" s="67">
        <f t="shared" si="97"/>
        <v>2716.0520727272728</v>
      </c>
      <c r="AC101" s="67"/>
      <c r="AD101" s="67">
        <f>(VLOOKUP('Resumo Geral limpeza imposto cd'!A101,VATOTAL,6,FALSE)*20-1)*R101</f>
        <v>837</v>
      </c>
      <c r="AE101" s="67">
        <f t="shared" si="130"/>
        <v>214.2012</v>
      </c>
      <c r="AF101" s="67"/>
      <c r="AG101" s="67">
        <f t="shared" si="98"/>
        <v>9.36</v>
      </c>
      <c r="AH101" s="67">
        <f t="shared" ref="AH101:AH111" si="135">VLOOKUP(A101,VATOTAL,2,FALSE)*R101</f>
        <v>84.570000000000007</v>
      </c>
      <c r="AI101" s="67">
        <f t="shared" si="131"/>
        <v>0</v>
      </c>
      <c r="AJ101" s="67">
        <f t="shared" si="132"/>
        <v>0</v>
      </c>
      <c r="AK101" s="67">
        <v>0</v>
      </c>
      <c r="AL101" s="67">
        <f t="shared" si="78"/>
        <v>1145.1311999999998</v>
      </c>
      <c r="AM101" s="67">
        <f>C101*'[2]Uniforme Limpeza'!$Z$10+F101*'[2]Uniforme Limpeza'!$Z$11+I101*'[2]Uniforme Limpeza'!$Z$12+L101*'[2]Uniforme Limpeza'!$Z$12+O101*'[2]Uniforme Limpeza'!$Z$12</f>
        <v>119.28</v>
      </c>
      <c r="AN101" s="67">
        <f>I101*'[2]Materiais de Consumo'!$F$33+L101*'[2]Materiais de Consumo'!$F$34+O101*'[2]Materiais de Consumo'!$F$35</f>
        <v>123.87</v>
      </c>
      <c r="AO101" s="67">
        <f>'[2]Equipamentos  TOTAL'!$H$19*'Resumo Geral limpeza imposto cd'!F101+'Resumo Geral limpeza imposto cd'!I101*'[2]Equipamentos  TOTAL'!$I$11+'[2]Equipamentos  TOTAL'!$I$12*'Resumo Geral limpeza imposto cd'!L101+'Resumo Geral limpeza imposto cd'!O101*'[2]Equipamentos  TOTAL'!$I$13</f>
        <v>17.61</v>
      </c>
      <c r="AP101" s="67">
        <f>(I101*'[2]PRODUTOS DE LIMPEZA'!$I$36+L101*'[2]PRODUTOS DE LIMPEZA'!$I$37+O101*'[2]PRODUTOS DE LIMPEZA'!$I$38)</f>
        <v>540.75</v>
      </c>
      <c r="AQ101" s="67">
        <f t="shared" si="99"/>
        <v>801.51</v>
      </c>
      <c r="AR101" s="19">
        <f t="shared" si="100"/>
        <v>543.21041454545457</v>
      </c>
      <c r="AS101" s="19">
        <f t="shared" si="79"/>
        <v>40.740781090909088</v>
      </c>
      <c r="AT101" s="81">
        <f t="shared" si="80"/>
        <v>27.160520727272729</v>
      </c>
      <c r="AU101" s="19">
        <f t="shared" si="81"/>
        <v>5.432104145454546</v>
      </c>
      <c r="AV101" s="81">
        <f t="shared" si="82"/>
        <v>67.901301818181821</v>
      </c>
      <c r="AW101" s="19">
        <f t="shared" si="83"/>
        <v>217.28416581818183</v>
      </c>
      <c r="AX101" s="81">
        <f t="shared" si="84"/>
        <v>81.481562181818177</v>
      </c>
      <c r="AY101" s="19">
        <f t="shared" si="85"/>
        <v>16.296312436363639</v>
      </c>
      <c r="AZ101" s="19">
        <f t="shared" si="68"/>
        <v>999.5071627636363</v>
      </c>
      <c r="BA101" s="67">
        <f t="shared" si="101"/>
        <v>226.24713765818183</v>
      </c>
      <c r="BB101" s="67">
        <f t="shared" si="102"/>
        <v>75.506247621818176</v>
      </c>
      <c r="BC101" s="67">
        <f t="shared" si="103"/>
        <v>111.08652977454545</v>
      </c>
      <c r="BD101" s="67">
        <f t="shared" si="104"/>
        <v>412.83991505454543</v>
      </c>
      <c r="BE101" s="67">
        <f t="shared" si="105"/>
        <v>3.5308676945454547</v>
      </c>
      <c r="BF101" s="67">
        <f t="shared" si="106"/>
        <v>1.3580260363636365</v>
      </c>
      <c r="BG101" s="67">
        <f t="shared" si="133"/>
        <v>4.888893730909091</v>
      </c>
      <c r="BH101" s="67">
        <f t="shared" si="107"/>
        <v>20.370390545454544</v>
      </c>
      <c r="BI101" s="67">
        <f t="shared" si="108"/>
        <v>1.6296312436363636</v>
      </c>
      <c r="BJ101" s="67">
        <f t="shared" si="109"/>
        <v>0.81481562181818179</v>
      </c>
      <c r="BK101" s="67">
        <f t="shared" si="110"/>
        <v>9.5061822545454557</v>
      </c>
      <c r="BL101" s="67">
        <f t="shared" si="111"/>
        <v>3.5308676945454547</v>
      </c>
      <c r="BM101" s="67">
        <f t="shared" si="112"/>
        <v>116.79023912727273</v>
      </c>
      <c r="BN101" s="67">
        <f t="shared" si="113"/>
        <v>4.6172885236363639</v>
      </c>
      <c r="BO101" s="67">
        <f t="shared" si="114"/>
        <v>157.25941501090909</v>
      </c>
      <c r="BP101" s="67">
        <f t="shared" si="115"/>
        <v>226.24713765818183</v>
      </c>
      <c r="BQ101" s="67">
        <f t="shared" si="116"/>
        <v>37.753123810909088</v>
      </c>
      <c r="BR101" s="67">
        <f t="shared" si="117"/>
        <v>22.814837410909089</v>
      </c>
      <c r="BS101" s="67">
        <f t="shared" si="118"/>
        <v>8.9629718399999998</v>
      </c>
      <c r="BT101" s="67">
        <f t="shared" si="119"/>
        <v>0</v>
      </c>
      <c r="BU101" s="67">
        <f t="shared" si="120"/>
        <v>108.91368811636363</v>
      </c>
      <c r="BV101" s="67">
        <f t="shared" si="121"/>
        <v>404.69175883636365</v>
      </c>
      <c r="BW101" s="67">
        <f t="shared" si="122"/>
        <v>1979.187145396364</v>
      </c>
      <c r="BX101" s="67">
        <f t="shared" si="87"/>
        <v>1979.1871453963636</v>
      </c>
      <c r="BY101" s="67">
        <f t="shared" si="88"/>
        <v>6641.8804181236355</v>
      </c>
      <c r="BZ101" s="67">
        <f t="shared" si="123"/>
        <v>345.57</v>
      </c>
      <c r="CA101" s="70">
        <f t="shared" si="134"/>
        <v>3</v>
      </c>
      <c r="CB101" s="82">
        <f t="shared" si="90"/>
        <v>12.25</v>
      </c>
      <c r="CC101" s="20">
        <f t="shared" si="91"/>
        <v>3.4188034188034218</v>
      </c>
      <c r="CD101" s="69">
        <f t="shared" si="124"/>
        <v>227.07283480764585</v>
      </c>
      <c r="CE101" s="20">
        <f t="shared" si="92"/>
        <v>8.6609686609686669</v>
      </c>
      <c r="CF101" s="73">
        <f t="shared" si="125"/>
        <v>575.25118151270271</v>
      </c>
      <c r="CG101" s="20">
        <f t="shared" si="93"/>
        <v>1.8803418803418819</v>
      </c>
      <c r="CH101" s="67">
        <f t="shared" si="126"/>
        <v>124.89005914420521</v>
      </c>
      <c r="CI101" s="67">
        <f t="shared" si="127"/>
        <v>244.20000000000002</v>
      </c>
      <c r="CJ101" s="67">
        <f t="shared" si="128"/>
        <v>1516.9840754645538</v>
      </c>
      <c r="CK101" s="74">
        <f t="shared" si="129"/>
        <v>8158.8644935881894</v>
      </c>
    </row>
    <row r="102" spans="1:90" ht="15" customHeight="1">
      <c r="A102" s="84" t="str">
        <f>[2]CCT!D109</f>
        <v>Teófilo Otoni</v>
      </c>
      <c r="B102" s="76" t="str">
        <f>[2]CCT!C109</f>
        <v>Teófilo Otoni</v>
      </c>
      <c r="C102" s="18"/>
      <c r="D102" s="17"/>
      <c r="E102" s="17">
        <f t="shared" si="69"/>
        <v>0</v>
      </c>
      <c r="F102" s="18"/>
      <c r="G102" s="17"/>
      <c r="H102" s="77">
        <f t="shared" si="70"/>
        <v>0</v>
      </c>
      <c r="I102" s="21">
        <f>[2]CCT!J109</f>
        <v>3</v>
      </c>
      <c r="J102" s="17">
        <f>[2]CCT!I109</f>
        <v>876.66</v>
      </c>
      <c r="K102" s="17">
        <f t="shared" si="71"/>
        <v>2629.98</v>
      </c>
      <c r="L102" s="18"/>
      <c r="M102" s="17"/>
      <c r="N102" s="17">
        <f t="shared" si="72"/>
        <v>0</v>
      </c>
      <c r="O102" s="18"/>
      <c r="P102" s="17"/>
      <c r="Q102" s="80">
        <f t="shared" si="73"/>
        <v>0</v>
      </c>
      <c r="R102" s="66">
        <f t="shared" si="94"/>
        <v>3</v>
      </c>
      <c r="S102" s="67">
        <f t="shared" si="95"/>
        <v>2629.98</v>
      </c>
      <c r="T102" s="19"/>
      <c r="U102" s="19"/>
      <c r="V102" s="19"/>
      <c r="W102" s="19"/>
      <c r="X102" s="19"/>
      <c r="Y102" s="19"/>
      <c r="Z102" s="19"/>
      <c r="AA102" s="68">
        <f t="shared" si="96"/>
        <v>86.072072727272726</v>
      </c>
      <c r="AB102" s="67">
        <f t="shared" si="97"/>
        <v>2716.0520727272728</v>
      </c>
      <c r="AC102" s="67"/>
      <c r="AD102" s="67">
        <f>(VLOOKUP('Resumo Geral limpeza imposto cd'!A102,VATOTAL,6,FALSE)*20-1)*R102</f>
        <v>837</v>
      </c>
      <c r="AE102" s="67">
        <f t="shared" si="130"/>
        <v>214.2012</v>
      </c>
      <c r="AF102" s="67"/>
      <c r="AG102" s="67">
        <f t="shared" si="98"/>
        <v>9.36</v>
      </c>
      <c r="AH102" s="67">
        <f t="shared" si="135"/>
        <v>84.570000000000007</v>
      </c>
      <c r="AI102" s="67">
        <f t="shared" si="131"/>
        <v>0</v>
      </c>
      <c r="AJ102" s="67">
        <f t="shared" si="132"/>
        <v>0</v>
      </c>
      <c r="AK102" s="67">
        <v>0</v>
      </c>
      <c r="AL102" s="67">
        <f t="shared" si="78"/>
        <v>1145.1311999999998</v>
      </c>
      <c r="AM102" s="67">
        <f>C102*'[2]Uniforme Limpeza'!$Z$10+F102*'[2]Uniforme Limpeza'!$Z$11+I102*'[2]Uniforme Limpeza'!$Z$12+L102*'[2]Uniforme Limpeza'!$Z$12+O102*'[2]Uniforme Limpeza'!$Z$12</f>
        <v>119.28</v>
      </c>
      <c r="AN102" s="67">
        <f>I102*'[2]Materiais de Consumo'!$F$33+L102*'[2]Materiais de Consumo'!$F$34+O102*'[2]Materiais de Consumo'!$F$35</f>
        <v>123.87</v>
      </c>
      <c r="AO102" s="67">
        <f>'[2]Equipamentos  TOTAL'!$H$19*'Resumo Geral limpeza imposto cd'!F102+'Resumo Geral limpeza imposto cd'!I102*'[2]Equipamentos  TOTAL'!$I$11+'[2]Equipamentos  TOTAL'!$I$12*'Resumo Geral limpeza imposto cd'!L102+'Resumo Geral limpeza imposto cd'!O102*'[2]Equipamentos  TOTAL'!$I$13</f>
        <v>17.61</v>
      </c>
      <c r="AP102" s="67">
        <f>(I102*'[2]PRODUTOS DE LIMPEZA'!$I$36+L102*'[2]PRODUTOS DE LIMPEZA'!$I$37+O102*'[2]PRODUTOS DE LIMPEZA'!$I$38)</f>
        <v>540.75</v>
      </c>
      <c r="AQ102" s="67">
        <f t="shared" si="99"/>
        <v>801.51</v>
      </c>
      <c r="AR102" s="19">
        <f t="shared" si="100"/>
        <v>543.21041454545457</v>
      </c>
      <c r="AS102" s="19">
        <f t="shared" si="79"/>
        <v>40.740781090909088</v>
      </c>
      <c r="AT102" s="81">
        <f t="shared" si="80"/>
        <v>27.160520727272729</v>
      </c>
      <c r="AU102" s="19">
        <f t="shared" si="81"/>
        <v>5.432104145454546</v>
      </c>
      <c r="AV102" s="81">
        <f t="shared" si="82"/>
        <v>67.901301818181821</v>
      </c>
      <c r="AW102" s="19">
        <f t="shared" si="83"/>
        <v>217.28416581818183</v>
      </c>
      <c r="AX102" s="81">
        <f t="shared" si="84"/>
        <v>81.481562181818177</v>
      </c>
      <c r="AY102" s="19">
        <f t="shared" si="85"/>
        <v>16.296312436363639</v>
      </c>
      <c r="AZ102" s="19">
        <f t="shared" si="68"/>
        <v>999.5071627636363</v>
      </c>
      <c r="BA102" s="67">
        <f t="shared" si="101"/>
        <v>226.24713765818183</v>
      </c>
      <c r="BB102" s="67">
        <f t="shared" si="102"/>
        <v>75.506247621818176</v>
      </c>
      <c r="BC102" s="67">
        <f t="shared" si="103"/>
        <v>111.08652977454545</v>
      </c>
      <c r="BD102" s="67">
        <f t="shared" si="104"/>
        <v>412.83991505454543</v>
      </c>
      <c r="BE102" s="67">
        <f t="shared" si="105"/>
        <v>3.5308676945454547</v>
      </c>
      <c r="BF102" s="67">
        <f t="shared" si="106"/>
        <v>1.3580260363636365</v>
      </c>
      <c r="BG102" s="67">
        <f t="shared" si="133"/>
        <v>4.888893730909091</v>
      </c>
      <c r="BH102" s="67">
        <f t="shared" si="107"/>
        <v>20.370390545454544</v>
      </c>
      <c r="BI102" s="67">
        <f t="shared" si="108"/>
        <v>1.6296312436363636</v>
      </c>
      <c r="BJ102" s="67">
        <f t="shared" si="109"/>
        <v>0.81481562181818179</v>
      </c>
      <c r="BK102" s="67">
        <f t="shared" si="110"/>
        <v>9.5061822545454557</v>
      </c>
      <c r="BL102" s="67">
        <f t="shared" si="111"/>
        <v>3.5308676945454547</v>
      </c>
      <c r="BM102" s="67">
        <f t="shared" si="112"/>
        <v>116.79023912727273</v>
      </c>
      <c r="BN102" s="67">
        <f t="shared" si="113"/>
        <v>4.6172885236363639</v>
      </c>
      <c r="BO102" s="67">
        <f t="shared" si="114"/>
        <v>157.25941501090909</v>
      </c>
      <c r="BP102" s="67">
        <f t="shared" si="115"/>
        <v>226.24713765818183</v>
      </c>
      <c r="BQ102" s="67">
        <f t="shared" si="116"/>
        <v>37.753123810909088</v>
      </c>
      <c r="BR102" s="67">
        <f t="shared" si="117"/>
        <v>22.814837410909089</v>
      </c>
      <c r="BS102" s="67">
        <f t="shared" si="118"/>
        <v>8.9629718399999998</v>
      </c>
      <c r="BT102" s="67">
        <f t="shared" si="119"/>
        <v>0</v>
      </c>
      <c r="BU102" s="67">
        <f t="shared" si="120"/>
        <v>108.91368811636363</v>
      </c>
      <c r="BV102" s="67">
        <f t="shared" si="121"/>
        <v>404.69175883636365</v>
      </c>
      <c r="BW102" s="67">
        <f t="shared" si="122"/>
        <v>1979.187145396364</v>
      </c>
      <c r="BX102" s="67">
        <f t="shared" si="87"/>
        <v>1979.1871453963636</v>
      </c>
      <c r="BY102" s="67">
        <f t="shared" si="88"/>
        <v>6641.8804181236355</v>
      </c>
      <c r="BZ102" s="67">
        <f t="shared" si="123"/>
        <v>345.57</v>
      </c>
      <c r="CA102" s="70">
        <f t="shared" si="134"/>
        <v>3</v>
      </c>
      <c r="CB102" s="82">
        <f t="shared" si="90"/>
        <v>12.25</v>
      </c>
      <c r="CC102" s="20">
        <f t="shared" si="91"/>
        <v>3.4188034188034218</v>
      </c>
      <c r="CD102" s="69">
        <f t="shared" si="124"/>
        <v>227.07283480764585</v>
      </c>
      <c r="CE102" s="20">
        <f t="shared" si="92"/>
        <v>8.6609686609686669</v>
      </c>
      <c r="CF102" s="73">
        <f t="shared" si="125"/>
        <v>575.25118151270271</v>
      </c>
      <c r="CG102" s="20">
        <f t="shared" si="93"/>
        <v>1.8803418803418819</v>
      </c>
      <c r="CH102" s="67">
        <f t="shared" si="126"/>
        <v>124.89005914420521</v>
      </c>
      <c r="CI102" s="67">
        <f t="shared" si="127"/>
        <v>244.20000000000002</v>
      </c>
      <c r="CJ102" s="67">
        <f t="shared" si="128"/>
        <v>1516.9840754645538</v>
      </c>
      <c r="CK102" s="74">
        <f t="shared" si="129"/>
        <v>8158.8644935881894</v>
      </c>
    </row>
    <row r="103" spans="1:90" ht="15" customHeight="1">
      <c r="A103" s="84" t="str">
        <f>[2]CCT!D110</f>
        <v>Região de São Lourenço</v>
      </c>
      <c r="B103" s="76" t="str">
        <f>[2]CCT!C110</f>
        <v>Três Pontas</v>
      </c>
      <c r="C103" s="18"/>
      <c r="D103" s="17"/>
      <c r="E103" s="17">
        <f t="shared" si="69"/>
        <v>0</v>
      </c>
      <c r="F103" s="18"/>
      <c r="G103" s="17"/>
      <c r="H103" s="77">
        <f t="shared" si="70"/>
        <v>0</v>
      </c>
      <c r="I103" s="18"/>
      <c r="J103" s="17"/>
      <c r="K103" s="17">
        <f t="shared" si="71"/>
        <v>0</v>
      </c>
      <c r="L103" s="21">
        <f>[2]CCT!L110</f>
        <v>1</v>
      </c>
      <c r="M103" s="17">
        <f>[2]CCT!K110</f>
        <v>424.28</v>
      </c>
      <c r="N103" s="17">
        <f t="shared" si="72"/>
        <v>424.28</v>
      </c>
      <c r="O103" s="18"/>
      <c r="P103" s="17"/>
      <c r="Q103" s="80">
        <f t="shared" si="73"/>
        <v>0</v>
      </c>
      <c r="R103" s="66">
        <f t="shared" si="94"/>
        <v>1</v>
      </c>
      <c r="S103" s="67">
        <f t="shared" si="95"/>
        <v>424.28</v>
      </c>
      <c r="T103" s="19"/>
      <c r="U103" s="19"/>
      <c r="V103" s="19"/>
      <c r="W103" s="19"/>
      <c r="X103" s="19"/>
      <c r="Y103" s="19"/>
      <c r="Z103" s="19"/>
      <c r="AA103" s="68">
        <f t="shared" si="96"/>
        <v>13.885527272727272</v>
      </c>
      <c r="AB103" s="67">
        <f t="shared" si="97"/>
        <v>438.16552727272722</v>
      </c>
      <c r="AC103" s="67"/>
      <c r="AD103" s="67">
        <f>(VLOOKUP('Resumo Geral limpeza imposto cd'!A103,VATOTAL,6,FALSE)*20-1)*R103</f>
        <v>279</v>
      </c>
      <c r="AE103" s="67">
        <f t="shared" si="130"/>
        <v>98.543199999999999</v>
      </c>
      <c r="AF103" s="67"/>
      <c r="AG103" s="67">
        <f t="shared" si="98"/>
        <v>3.12</v>
      </c>
      <c r="AH103" s="67">
        <v>0</v>
      </c>
      <c r="AI103" s="67">
        <f t="shared" si="131"/>
        <v>0</v>
      </c>
      <c r="AJ103" s="67">
        <f t="shared" si="132"/>
        <v>0</v>
      </c>
      <c r="AK103" s="67">
        <v>0</v>
      </c>
      <c r="AL103" s="67">
        <f t="shared" si="78"/>
        <v>380.66320000000002</v>
      </c>
      <c r="AM103" s="67">
        <f>C103*'[2]Uniforme Limpeza'!$Z$10+F103*'[2]Uniforme Limpeza'!$Z$11+I103*'[2]Uniforme Limpeza'!$Z$12+L103*'[2]Uniforme Limpeza'!$Z$12+O103*'[2]Uniforme Limpeza'!$Z$12</f>
        <v>39.76</v>
      </c>
      <c r="AN103" s="67">
        <f>I103*'[2]Materiais de Consumo'!$F$33+L103*'[2]Materiais de Consumo'!$F$34+O103*'[2]Materiais de Consumo'!$F$35</f>
        <v>20.65</v>
      </c>
      <c r="AO103" s="67">
        <f>'[2]Equipamentos  TOTAL'!$H$19*'Resumo Geral limpeza imposto cd'!F103+'Resumo Geral limpeza imposto cd'!I103*'[2]Equipamentos  TOTAL'!$I$11+'[2]Equipamentos  TOTAL'!$I$12*'Resumo Geral limpeza imposto cd'!L103+'Resumo Geral limpeza imposto cd'!O103*'[2]Equipamentos  TOTAL'!$I$13</f>
        <v>2.94</v>
      </c>
      <c r="AP103" s="67">
        <f>(I103*'[2]PRODUTOS DE LIMPEZA'!$I$36+L103*'[2]PRODUTOS DE LIMPEZA'!$I$37+O103*'[2]PRODUTOS DE LIMPEZA'!$I$38)</f>
        <v>90.13</v>
      </c>
      <c r="AQ103" s="67">
        <f t="shared" si="99"/>
        <v>153.47999999999999</v>
      </c>
      <c r="AR103" s="19">
        <f t="shared" si="100"/>
        <v>87.633105454545444</v>
      </c>
      <c r="AS103" s="19">
        <f t="shared" si="79"/>
        <v>6.5724829090909083</v>
      </c>
      <c r="AT103" s="81">
        <f t="shared" si="80"/>
        <v>4.3816552727272722</v>
      </c>
      <c r="AU103" s="19">
        <f t="shared" si="81"/>
        <v>0.87633105454545446</v>
      </c>
      <c r="AV103" s="81">
        <f t="shared" si="82"/>
        <v>10.95413818181818</v>
      </c>
      <c r="AW103" s="19">
        <f t="shared" si="83"/>
        <v>35.053242181818177</v>
      </c>
      <c r="AX103" s="81">
        <f t="shared" si="84"/>
        <v>13.144965818181817</v>
      </c>
      <c r="AY103" s="19">
        <f t="shared" si="85"/>
        <v>2.6289931636363635</v>
      </c>
      <c r="AZ103" s="19">
        <f t="shared" si="68"/>
        <v>161.24491403636361</v>
      </c>
      <c r="BA103" s="67">
        <f t="shared" si="101"/>
        <v>36.499188421818175</v>
      </c>
      <c r="BB103" s="67">
        <f t="shared" si="102"/>
        <v>12.181001658181817</v>
      </c>
      <c r="BC103" s="67">
        <f t="shared" si="103"/>
        <v>17.920970065454544</v>
      </c>
      <c r="BD103" s="67">
        <f t="shared" si="104"/>
        <v>66.601160145454529</v>
      </c>
      <c r="BE103" s="67">
        <f t="shared" si="105"/>
        <v>0.56961518545454537</v>
      </c>
      <c r="BF103" s="67">
        <f t="shared" si="106"/>
        <v>0.21908276363636361</v>
      </c>
      <c r="BG103" s="67">
        <f t="shared" si="133"/>
        <v>0.78869794909090896</v>
      </c>
      <c r="BH103" s="67">
        <f t="shared" si="107"/>
        <v>3.2862414545454541</v>
      </c>
      <c r="BI103" s="67">
        <f t="shared" si="108"/>
        <v>0.26289931636363628</v>
      </c>
      <c r="BJ103" s="67">
        <f t="shared" si="109"/>
        <v>0.13144965818181814</v>
      </c>
      <c r="BK103" s="67">
        <f t="shared" si="110"/>
        <v>1.5335793454545452</v>
      </c>
      <c r="BL103" s="67">
        <f t="shared" si="111"/>
        <v>0.56961518545454537</v>
      </c>
      <c r="BM103" s="67">
        <f t="shared" si="112"/>
        <v>18.841117672727268</v>
      </c>
      <c r="BN103" s="67">
        <f t="shared" si="113"/>
        <v>0.74488139636363626</v>
      </c>
      <c r="BO103" s="67">
        <f t="shared" si="114"/>
        <v>25.369784029090901</v>
      </c>
      <c r="BP103" s="67">
        <f t="shared" si="115"/>
        <v>36.499188421818175</v>
      </c>
      <c r="BQ103" s="67">
        <f t="shared" si="116"/>
        <v>6.0905008290909084</v>
      </c>
      <c r="BR103" s="67">
        <f t="shared" si="117"/>
        <v>3.6805904290909086</v>
      </c>
      <c r="BS103" s="67">
        <f t="shared" si="118"/>
        <v>1.4459462399999998</v>
      </c>
      <c r="BT103" s="67">
        <f t="shared" si="119"/>
        <v>0</v>
      </c>
      <c r="BU103" s="67">
        <f t="shared" si="120"/>
        <v>17.57043764363636</v>
      </c>
      <c r="BV103" s="67">
        <f t="shared" si="121"/>
        <v>65.286663563636353</v>
      </c>
      <c r="BW103" s="67">
        <f t="shared" si="122"/>
        <v>319.2912197236364</v>
      </c>
      <c r="BX103" s="67">
        <f t="shared" si="87"/>
        <v>319.29121972363635</v>
      </c>
      <c r="BY103" s="67">
        <f t="shared" si="88"/>
        <v>1291.5999469963635</v>
      </c>
      <c r="BZ103" s="67">
        <f t="shared" si="123"/>
        <v>115.19</v>
      </c>
      <c r="CA103" s="70">
        <f t="shared" si="134"/>
        <v>2.5</v>
      </c>
      <c r="CB103" s="82">
        <f t="shared" si="90"/>
        <v>11.75</v>
      </c>
      <c r="CC103" s="20">
        <f t="shared" si="91"/>
        <v>2.8328611898017004</v>
      </c>
      <c r="CD103" s="69">
        <f t="shared" si="124"/>
        <v>36.589233625959316</v>
      </c>
      <c r="CE103" s="20">
        <f t="shared" si="92"/>
        <v>8.6118980169971699</v>
      </c>
      <c r="CF103" s="73">
        <f t="shared" si="125"/>
        <v>111.23127022291634</v>
      </c>
      <c r="CG103" s="20">
        <f t="shared" si="93"/>
        <v>1.8696883852691222</v>
      </c>
      <c r="CH103" s="67">
        <f t="shared" si="126"/>
        <v>24.148894193133145</v>
      </c>
      <c r="CI103" s="67">
        <f t="shared" si="127"/>
        <v>81.400000000000006</v>
      </c>
      <c r="CJ103" s="67">
        <f t="shared" si="128"/>
        <v>368.55939804200875</v>
      </c>
      <c r="CK103" s="74">
        <f t="shared" si="129"/>
        <v>1660.1593450383723</v>
      </c>
    </row>
    <row r="104" spans="1:90" ht="15" customHeight="1">
      <c r="A104" s="84" t="str">
        <f>[2]CCT!D111</f>
        <v>Alto Paranaiba</v>
      </c>
      <c r="B104" s="76" t="str">
        <f>[2]CCT!C111</f>
        <v>Tupaciguara</v>
      </c>
      <c r="C104" s="18"/>
      <c r="D104" s="17"/>
      <c r="E104" s="17">
        <f t="shared" si="69"/>
        <v>0</v>
      </c>
      <c r="F104" s="18"/>
      <c r="G104" s="17"/>
      <c r="H104" s="77">
        <f t="shared" si="70"/>
        <v>0</v>
      </c>
      <c r="I104" s="18"/>
      <c r="J104" s="17"/>
      <c r="K104" s="17">
        <f t="shared" si="71"/>
        <v>0</v>
      </c>
      <c r="L104" s="21">
        <f>[2]CCT!L111</f>
        <v>1</v>
      </c>
      <c r="M104" s="17">
        <f>[2]CCT!K111</f>
        <v>424.28</v>
      </c>
      <c r="N104" s="17">
        <f t="shared" si="72"/>
        <v>424.28</v>
      </c>
      <c r="O104" s="18"/>
      <c r="P104" s="17"/>
      <c r="Q104" s="80">
        <f t="shared" si="73"/>
        <v>0</v>
      </c>
      <c r="R104" s="66">
        <f t="shared" si="94"/>
        <v>1</v>
      </c>
      <c r="S104" s="67">
        <f t="shared" si="95"/>
        <v>424.28</v>
      </c>
      <c r="T104" s="19"/>
      <c r="U104" s="19"/>
      <c r="V104" s="19"/>
      <c r="W104" s="19"/>
      <c r="X104" s="19"/>
      <c r="Y104" s="19"/>
      <c r="Z104" s="19"/>
      <c r="AA104" s="68">
        <f t="shared" si="96"/>
        <v>13.885527272727272</v>
      </c>
      <c r="AB104" s="67">
        <f t="shared" si="97"/>
        <v>438.16552727272722</v>
      </c>
      <c r="AC104" s="67"/>
      <c r="AD104" s="67">
        <f>(VLOOKUP('Resumo Geral limpeza imposto cd'!A104,VATOTAL,6,FALSE))*R104</f>
        <v>219.02</v>
      </c>
      <c r="AE104" s="67">
        <f t="shared" si="130"/>
        <v>98.543199999999999</v>
      </c>
      <c r="AF104" s="67"/>
      <c r="AG104" s="67">
        <f t="shared" si="98"/>
        <v>3.12</v>
      </c>
      <c r="AH104" s="67">
        <f t="shared" si="135"/>
        <v>19.440000000000001</v>
      </c>
      <c r="AI104" s="67">
        <f t="shared" si="131"/>
        <v>0</v>
      </c>
      <c r="AJ104" s="67">
        <f t="shared" si="132"/>
        <v>0</v>
      </c>
      <c r="AK104" s="67">
        <v>0</v>
      </c>
      <c r="AL104" s="67">
        <f t="shared" si="78"/>
        <v>340.1232</v>
      </c>
      <c r="AM104" s="67">
        <f>C104*'[2]Uniforme Limpeza'!$Z$10+F104*'[2]Uniforme Limpeza'!$Z$11+I104*'[2]Uniforme Limpeza'!$Z$12+L104*'[2]Uniforme Limpeza'!$Z$12+O104*'[2]Uniforme Limpeza'!$Z$12</f>
        <v>39.76</v>
      </c>
      <c r="AN104" s="67">
        <f>I104*'[2]Materiais de Consumo'!$F$33+L104*'[2]Materiais de Consumo'!$F$34+O104*'[2]Materiais de Consumo'!$F$35</f>
        <v>20.65</v>
      </c>
      <c r="AO104" s="67">
        <f>'[2]Equipamentos  TOTAL'!$H$19*'Resumo Geral limpeza imposto cd'!F104+'Resumo Geral limpeza imposto cd'!I104*'[2]Equipamentos  TOTAL'!$I$11+'[2]Equipamentos  TOTAL'!$I$12*'Resumo Geral limpeza imposto cd'!L104+'Resumo Geral limpeza imposto cd'!O104*'[2]Equipamentos  TOTAL'!$I$13</f>
        <v>2.94</v>
      </c>
      <c r="AP104" s="67">
        <f>(I104*'[2]PRODUTOS DE LIMPEZA'!$I$36+L104*'[2]PRODUTOS DE LIMPEZA'!$I$37+O104*'[2]PRODUTOS DE LIMPEZA'!$I$38)</f>
        <v>90.13</v>
      </c>
      <c r="AQ104" s="67">
        <f t="shared" si="99"/>
        <v>153.47999999999999</v>
      </c>
      <c r="AR104" s="19">
        <f t="shared" si="100"/>
        <v>87.633105454545444</v>
      </c>
      <c r="AS104" s="19">
        <f t="shared" si="79"/>
        <v>6.5724829090909083</v>
      </c>
      <c r="AT104" s="81">
        <f t="shared" si="80"/>
        <v>4.3816552727272722</v>
      </c>
      <c r="AU104" s="19">
        <f t="shared" si="81"/>
        <v>0.87633105454545446</v>
      </c>
      <c r="AV104" s="81">
        <f t="shared" si="82"/>
        <v>10.95413818181818</v>
      </c>
      <c r="AW104" s="19">
        <f t="shared" si="83"/>
        <v>35.053242181818177</v>
      </c>
      <c r="AX104" s="81">
        <f t="shared" si="84"/>
        <v>13.144965818181817</v>
      </c>
      <c r="AY104" s="19">
        <f t="shared" si="85"/>
        <v>2.6289931636363635</v>
      </c>
      <c r="AZ104" s="19">
        <f t="shared" si="68"/>
        <v>161.24491403636361</v>
      </c>
      <c r="BA104" s="67">
        <f t="shared" si="101"/>
        <v>36.499188421818175</v>
      </c>
      <c r="BB104" s="67">
        <f t="shared" si="102"/>
        <v>12.181001658181817</v>
      </c>
      <c r="BC104" s="67">
        <f t="shared" si="103"/>
        <v>17.920970065454544</v>
      </c>
      <c r="BD104" s="67">
        <f t="shared" si="104"/>
        <v>66.601160145454529</v>
      </c>
      <c r="BE104" s="67">
        <f t="shared" si="105"/>
        <v>0.56961518545454537</v>
      </c>
      <c r="BF104" s="67">
        <f t="shared" si="106"/>
        <v>0.21908276363636361</v>
      </c>
      <c r="BG104" s="67">
        <f t="shared" si="133"/>
        <v>0.78869794909090896</v>
      </c>
      <c r="BH104" s="67">
        <f t="shared" si="107"/>
        <v>3.2862414545454541</v>
      </c>
      <c r="BI104" s="67">
        <f t="shared" si="108"/>
        <v>0.26289931636363628</v>
      </c>
      <c r="BJ104" s="67">
        <f t="shared" si="109"/>
        <v>0.13144965818181814</v>
      </c>
      <c r="BK104" s="67">
        <f t="shared" si="110"/>
        <v>1.5335793454545452</v>
      </c>
      <c r="BL104" s="67">
        <f t="shared" si="111"/>
        <v>0.56961518545454537</v>
      </c>
      <c r="BM104" s="67">
        <f t="shared" si="112"/>
        <v>18.841117672727268</v>
      </c>
      <c r="BN104" s="67">
        <f t="shared" si="113"/>
        <v>0.74488139636363626</v>
      </c>
      <c r="BO104" s="67">
        <f t="shared" si="114"/>
        <v>25.369784029090901</v>
      </c>
      <c r="BP104" s="67">
        <f t="shared" si="115"/>
        <v>36.499188421818175</v>
      </c>
      <c r="BQ104" s="67">
        <f t="shared" si="116"/>
        <v>6.0905008290909084</v>
      </c>
      <c r="BR104" s="67">
        <f t="shared" si="117"/>
        <v>3.6805904290909086</v>
      </c>
      <c r="BS104" s="67">
        <f t="shared" si="118"/>
        <v>1.4459462399999998</v>
      </c>
      <c r="BT104" s="67">
        <f t="shared" si="119"/>
        <v>0</v>
      </c>
      <c r="BU104" s="67">
        <f t="shared" si="120"/>
        <v>17.57043764363636</v>
      </c>
      <c r="BV104" s="67">
        <f t="shared" si="121"/>
        <v>65.286663563636353</v>
      </c>
      <c r="BW104" s="67">
        <f t="shared" si="122"/>
        <v>319.2912197236364</v>
      </c>
      <c r="BX104" s="67">
        <f t="shared" si="87"/>
        <v>319.29121972363635</v>
      </c>
      <c r="BY104" s="67">
        <f t="shared" si="88"/>
        <v>1251.0599469963636</v>
      </c>
      <c r="BZ104" s="67">
        <f t="shared" si="123"/>
        <v>115.19</v>
      </c>
      <c r="CA104" s="70">
        <f t="shared" si="134"/>
        <v>2</v>
      </c>
      <c r="CB104" s="82">
        <f t="shared" si="90"/>
        <v>11.25</v>
      </c>
      <c r="CC104" s="20">
        <f t="shared" si="91"/>
        <v>2.2535211267605644</v>
      </c>
      <c r="CD104" s="69">
        <f t="shared" si="124"/>
        <v>28.19290021400257</v>
      </c>
      <c r="CE104" s="20">
        <f t="shared" si="92"/>
        <v>8.5633802816901436</v>
      </c>
      <c r="CF104" s="73">
        <f t="shared" si="125"/>
        <v>107.13302081320977</v>
      </c>
      <c r="CG104" s="20">
        <f t="shared" si="93"/>
        <v>1.8591549295774654</v>
      </c>
      <c r="CH104" s="67">
        <f t="shared" si="126"/>
        <v>23.25914267655212</v>
      </c>
      <c r="CI104" s="67">
        <f t="shared" si="127"/>
        <v>81.400000000000006</v>
      </c>
      <c r="CJ104" s="67">
        <f t="shared" si="128"/>
        <v>355.17506370376452</v>
      </c>
      <c r="CK104" s="74">
        <f t="shared" si="129"/>
        <v>1606.235010700128</v>
      </c>
    </row>
    <row r="105" spans="1:90" ht="15" customHeight="1">
      <c r="A105" s="75" t="str">
        <f>[2]CCT!D112</f>
        <v>Cataguases</v>
      </c>
      <c r="B105" s="85" t="str">
        <f>[2]CCT!C112</f>
        <v>Ubá</v>
      </c>
      <c r="C105" s="18"/>
      <c r="D105" s="17"/>
      <c r="E105" s="17">
        <f t="shared" si="69"/>
        <v>0</v>
      </c>
      <c r="F105" s="18"/>
      <c r="G105" s="17"/>
      <c r="H105" s="77">
        <f t="shared" si="70"/>
        <v>0</v>
      </c>
      <c r="I105" s="21">
        <f>[2]CCT!J112</f>
        <v>1</v>
      </c>
      <c r="J105" s="17">
        <f>[2]CCT!I112</f>
        <v>848.57</v>
      </c>
      <c r="K105" s="17">
        <f t="shared" si="71"/>
        <v>848.57</v>
      </c>
      <c r="L105" s="18"/>
      <c r="M105" s="17"/>
      <c r="N105" s="17">
        <f t="shared" si="72"/>
        <v>0</v>
      </c>
      <c r="O105" s="18"/>
      <c r="P105" s="17"/>
      <c r="Q105" s="80">
        <f t="shared" si="73"/>
        <v>0</v>
      </c>
      <c r="R105" s="66">
        <f t="shared" si="94"/>
        <v>1</v>
      </c>
      <c r="S105" s="67">
        <f t="shared" si="95"/>
        <v>848.57</v>
      </c>
      <c r="T105" s="19"/>
      <c r="U105" s="19"/>
      <c r="V105" s="19"/>
      <c r="W105" s="19"/>
      <c r="X105" s="19"/>
      <c r="Y105" s="19"/>
      <c r="Z105" s="19"/>
      <c r="AA105" s="68">
        <f t="shared" si="96"/>
        <v>27.771381818181816</v>
      </c>
      <c r="AB105" s="67">
        <f t="shared" si="97"/>
        <v>876.34138181818184</v>
      </c>
      <c r="AC105" s="67"/>
      <c r="AD105" s="67">
        <f>(VLOOKUP('Resumo Geral limpeza imposto cd'!A105,VATOTAL,6,FALSE)*20-1)*R105</f>
        <v>279</v>
      </c>
      <c r="AE105" s="67">
        <f t="shared" si="130"/>
        <v>73.085800000000006</v>
      </c>
      <c r="AF105" s="67"/>
      <c r="AG105" s="67">
        <f t="shared" si="98"/>
        <v>3.12</v>
      </c>
      <c r="AH105" s="67">
        <f t="shared" si="135"/>
        <v>32.049999999999997</v>
      </c>
      <c r="AI105" s="67">
        <f t="shared" si="131"/>
        <v>0</v>
      </c>
      <c r="AJ105" s="67">
        <f t="shared" si="132"/>
        <v>0</v>
      </c>
      <c r="AK105" s="67">
        <v>0</v>
      </c>
      <c r="AL105" s="67">
        <f t="shared" si="78"/>
        <v>387.25580000000002</v>
      </c>
      <c r="AM105" s="67">
        <f>C105*'[2]Uniforme Limpeza'!$Z$10+F105*'[2]Uniforme Limpeza'!$Z$11+I105*'[2]Uniforme Limpeza'!$Z$12+L105*'[2]Uniforme Limpeza'!$Z$12+O105*'[2]Uniforme Limpeza'!$Z$12</f>
        <v>39.76</v>
      </c>
      <c r="AN105" s="67">
        <f>I105*'[2]Materiais de Consumo'!$F$33+L105*'[2]Materiais de Consumo'!$F$34+O105*'[2]Materiais de Consumo'!$F$35</f>
        <v>41.29</v>
      </c>
      <c r="AO105" s="67">
        <f>'[2]Equipamentos  TOTAL'!$H$19*'Resumo Geral limpeza imposto cd'!F105+'Resumo Geral limpeza imposto cd'!I105*'[2]Equipamentos  TOTAL'!$I$11+'[2]Equipamentos  TOTAL'!$I$12*'Resumo Geral limpeza imposto cd'!L105+'Resumo Geral limpeza imposto cd'!O105*'[2]Equipamentos  TOTAL'!$I$13</f>
        <v>5.87</v>
      </c>
      <c r="AP105" s="67">
        <f>(I105*'[2]PRODUTOS DE LIMPEZA'!$I$36+L105*'[2]PRODUTOS DE LIMPEZA'!$I$37+O105*'[2]PRODUTOS DE LIMPEZA'!$I$38)</f>
        <v>180.25</v>
      </c>
      <c r="AQ105" s="67">
        <f t="shared" si="99"/>
        <v>267.17</v>
      </c>
      <c r="AR105" s="19">
        <f t="shared" si="100"/>
        <v>175.26827636363637</v>
      </c>
      <c r="AS105" s="19">
        <f t="shared" si="79"/>
        <v>13.145120727272728</v>
      </c>
      <c r="AT105" s="81">
        <f t="shared" si="80"/>
        <v>8.7634138181818191</v>
      </c>
      <c r="AU105" s="19">
        <f t="shared" si="81"/>
        <v>1.7526827636363638</v>
      </c>
      <c r="AV105" s="81">
        <f t="shared" si="82"/>
        <v>21.908534545454547</v>
      </c>
      <c r="AW105" s="19">
        <f t="shared" si="83"/>
        <v>70.107310545454553</v>
      </c>
      <c r="AX105" s="81">
        <f t="shared" si="84"/>
        <v>26.290241454545455</v>
      </c>
      <c r="AY105" s="19">
        <f t="shared" si="85"/>
        <v>5.2580482909090911</v>
      </c>
      <c r="AZ105" s="19">
        <f t="shared" si="68"/>
        <v>322.49362850909097</v>
      </c>
      <c r="BA105" s="67">
        <f t="shared" si="101"/>
        <v>72.99923710545454</v>
      </c>
      <c r="BB105" s="67">
        <f t="shared" si="102"/>
        <v>24.362290414545456</v>
      </c>
      <c r="BC105" s="67">
        <f t="shared" si="103"/>
        <v>35.842362516363636</v>
      </c>
      <c r="BD105" s="67">
        <f t="shared" si="104"/>
        <v>133.20389003636365</v>
      </c>
      <c r="BE105" s="67">
        <f t="shared" si="105"/>
        <v>1.1392437963636364</v>
      </c>
      <c r="BF105" s="67">
        <f t="shared" si="106"/>
        <v>0.43817069090909094</v>
      </c>
      <c r="BG105" s="67">
        <f t="shared" si="133"/>
        <v>1.5774144872727274</v>
      </c>
      <c r="BH105" s="67">
        <f t="shared" si="107"/>
        <v>6.5725603636363639</v>
      </c>
      <c r="BI105" s="67">
        <f t="shared" si="108"/>
        <v>0.52580482909090909</v>
      </c>
      <c r="BJ105" s="67">
        <f t="shared" si="109"/>
        <v>0.26290241454545454</v>
      </c>
      <c r="BK105" s="67">
        <f t="shared" si="110"/>
        <v>3.0671948363636363</v>
      </c>
      <c r="BL105" s="67">
        <f t="shared" si="111"/>
        <v>1.1392437963636364</v>
      </c>
      <c r="BM105" s="67">
        <f t="shared" si="112"/>
        <v>37.682679418181813</v>
      </c>
      <c r="BN105" s="67">
        <f t="shared" si="113"/>
        <v>1.489780349090909</v>
      </c>
      <c r="BO105" s="67">
        <f t="shared" si="114"/>
        <v>50.74016600727272</v>
      </c>
      <c r="BP105" s="67">
        <f t="shared" si="115"/>
        <v>72.99923710545454</v>
      </c>
      <c r="BQ105" s="67">
        <f t="shared" si="116"/>
        <v>12.181145207272728</v>
      </c>
      <c r="BR105" s="67">
        <f t="shared" si="117"/>
        <v>7.361267607272727</v>
      </c>
      <c r="BS105" s="67">
        <f t="shared" si="118"/>
        <v>2.8919265599999999</v>
      </c>
      <c r="BT105" s="67">
        <f t="shared" si="119"/>
        <v>0</v>
      </c>
      <c r="BU105" s="67">
        <f t="shared" si="120"/>
        <v>35.141289410909089</v>
      </c>
      <c r="BV105" s="67">
        <f t="shared" si="121"/>
        <v>130.57486589090908</v>
      </c>
      <c r="BW105" s="67">
        <f t="shared" si="122"/>
        <v>638.58996493090922</v>
      </c>
      <c r="BX105" s="67">
        <f t="shared" si="87"/>
        <v>638.58996493090922</v>
      </c>
      <c r="BY105" s="67">
        <f t="shared" si="88"/>
        <v>2169.357146749091</v>
      </c>
      <c r="BZ105" s="67">
        <f t="shared" si="123"/>
        <v>115.19</v>
      </c>
      <c r="CA105" s="70">
        <f t="shared" si="134"/>
        <v>3</v>
      </c>
      <c r="CB105" s="82">
        <f t="shared" si="90"/>
        <v>12.25</v>
      </c>
      <c r="CC105" s="20">
        <f t="shared" si="91"/>
        <v>3.4188034188034218</v>
      </c>
      <c r="CD105" s="69">
        <f t="shared" si="124"/>
        <v>74.166056299114288</v>
      </c>
      <c r="CE105" s="20">
        <f t="shared" si="92"/>
        <v>8.6609686609686669</v>
      </c>
      <c r="CF105" s="73">
        <f t="shared" si="125"/>
        <v>187.88734262442281</v>
      </c>
      <c r="CG105" s="20">
        <f t="shared" si="93"/>
        <v>1.8803418803418819</v>
      </c>
      <c r="CH105" s="67">
        <f t="shared" si="126"/>
        <v>40.791330964512859</v>
      </c>
      <c r="CI105" s="67">
        <f t="shared" si="127"/>
        <v>81.400000000000006</v>
      </c>
      <c r="CJ105" s="67">
        <f t="shared" si="128"/>
        <v>499.43472988805001</v>
      </c>
      <c r="CK105" s="74">
        <f t="shared" si="129"/>
        <v>2668.7918766371413</v>
      </c>
    </row>
    <row r="106" spans="1:90" ht="15" customHeight="1">
      <c r="A106" s="84" t="str">
        <f>[2]CCT!D113</f>
        <v>Uberaba</v>
      </c>
      <c r="B106" s="76" t="str">
        <f>[2]CCT!C113</f>
        <v>Uberaba</v>
      </c>
      <c r="C106" s="18"/>
      <c r="D106" s="17"/>
      <c r="E106" s="17">
        <f t="shared" si="69"/>
        <v>0</v>
      </c>
      <c r="F106" s="18"/>
      <c r="G106" s="17"/>
      <c r="H106" s="77">
        <f t="shared" si="70"/>
        <v>0</v>
      </c>
      <c r="I106" s="21">
        <f>[2]CCT!J113</f>
        <v>1</v>
      </c>
      <c r="J106" s="17">
        <f>[2]CCT!I113</f>
        <v>876.66</v>
      </c>
      <c r="K106" s="17">
        <f t="shared" si="71"/>
        <v>876.66</v>
      </c>
      <c r="L106" s="21">
        <f>[2]CCT!L113</f>
        <v>1</v>
      </c>
      <c r="M106" s="17">
        <f>[2]CCT!K113</f>
        <v>438.33</v>
      </c>
      <c r="N106" s="17">
        <f t="shared" si="72"/>
        <v>438.33</v>
      </c>
      <c r="O106" s="18"/>
      <c r="P106" s="17"/>
      <c r="Q106" s="80">
        <f t="shared" si="73"/>
        <v>0</v>
      </c>
      <c r="R106" s="66">
        <f t="shared" si="94"/>
        <v>2</v>
      </c>
      <c r="S106" s="67">
        <f t="shared" si="95"/>
        <v>1314.99</v>
      </c>
      <c r="T106" s="19"/>
      <c r="U106" s="19"/>
      <c r="V106" s="19"/>
      <c r="W106" s="19"/>
      <c r="X106" s="19"/>
      <c r="Y106" s="19"/>
      <c r="Z106" s="19"/>
      <c r="AA106" s="68">
        <f t="shared" si="96"/>
        <v>43.036036363636363</v>
      </c>
      <c r="AB106" s="67">
        <f t="shared" si="97"/>
        <v>1358.0260363636364</v>
      </c>
      <c r="AC106" s="67"/>
      <c r="AD106" s="67">
        <f>(VLOOKUP('Resumo Geral limpeza imposto cd'!A106,VATOTAL,6,FALSE)*20-1)*R106</f>
        <v>558</v>
      </c>
      <c r="AE106" s="67">
        <f t="shared" si="130"/>
        <v>169.10059999999999</v>
      </c>
      <c r="AF106" s="67"/>
      <c r="AG106" s="67">
        <f t="shared" si="98"/>
        <v>6.24</v>
      </c>
      <c r="AH106" s="67">
        <f t="shared" si="135"/>
        <v>56.38</v>
      </c>
      <c r="AI106" s="67">
        <f t="shared" si="131"/>
        <v>0</v>
      </c>
      <c r="AJ106" s="67">
        <f t="shared" si="132"/>
        <v>0</v>
      </c>
      <c r="AK106" s="67">
        <v>0</v>
      </c>
      <c r="AL106" s="67">
        <f t="shared" si="78"/>
        <v>789.72059999999999</v>
      </c>
      <c r="AM106" s="67">
        <f>C106*'[2]Uniforme Limpeza'!$Z$10+F106*'[2]Uniforme Limpeza'!$Z$11+I106*'[2]Uniforme Limpeza'!$Z$12+L106*'[2]Uniforme Limpeza'!$Z$12+O106*'[2]Uniforme Limpeza'!$Z$12</f>
        <v>79.52</v>
      </c>
      <c r="AN106" s="67">
        <f>I106*'[2]Materiais de Consumo'!$F$33+L106*'[2]Materiais de Consumo'!$F$34+O106*'[2]Materiais de Consumo'!$F$35</f>
        <v>61.94</v>
      </c>
      <c r="AO106" s="67">
        <f>'[2]Equipamentos  TOTAL'!$H$19*'Resumo Geral limpeza imposto cd'!F106+'Resumo Geral limpeza imposto cd'!I106*'[2]Equipamentos  TOTAL'!$I$11+'[2]Equipamentos  TOTAL'!$I$12*'Resumo Geral limpeza imposto cd'!L106+'Resumo Geral limpeza imposto cd'!O106*'[2]Equipamentos  TOTAL'!$I$13</f>
        <v>8.81</v>
      </c>
      <c r="AP106" s="67">
        <f>(I106*'[2]PRODUTOS DE LIMPEZA'!$I$36+L106*'[2]PRODUTOS DE LIMPEZA'!$I$37+O106*'[2]PRODUTOS DE LIMPEZA'!$I$38)</f>
        <v>270.38</v>
      </c>
      <c r="AQ106" s="67">
        <f t="shared" si="99"/>
        <v>420.65</v>
      </c>
      <c r="AR106" s="19">
        <f t="shared" si="100"/>
        <v>271.60520727272728</v>
      </c>
      <c r="AS106" s="19">
        <f t="shared" si="79"/>
        <v>20.370390545454544</v>
      </c>
      <c r="AT106" s="81">
        <f t="shared" si="80"/>
        <v>13.580260363636365</v>
      </c>
      <c r="AU106" s="19">
        <f t="shared" si="81"/>
        <v>2.716052072727273</v>
      </c>
      <c r="AV106" s="81">
        <f t="shared" si="82"/>
        <v>33.950650909090911</v>
      </c>
      <c r="AW106" s="19">
        <f t="shared" si="83"/>
        <v>108.64208290909092</v>
      </c>
      <c r="AX106" s="81">
        <f t="shared" si="84"/>
        <v>40.740781090909088</v>
      </c>
      <c r="AY106" s="19">
        <f t="shared" si="85"/>
        <v>8.1481562181818195</v>
      </c>
      <c r="AZ106" s="19">
        <f t="shared" si="68"/>
        <v>499.75358138181815</v>
      </c>
      <c r="BA106" s="67">
        <f t="shared" si="101"/>
        <v>113.12356882909091</v>
      </c>
      <c r="BB106" s="67">
        <f t="shared" si="102"/>
        <v>37.753123810909088</v>
      </c>
      <c r="BC106" s="67">
        <f t="shared" si="103"/>
        <v>55.543264887272727</v>
      </c>
      <c r="BD106" s="67">
        <f t="shared" si="104"/>
        <v>206.41995752727271</v>
      </c>
      <c r="BE106" s="67">
        <f t="shared" si="105"/>
        <v>1.7654338472727273</v>
      </c>
      <c r="BF106" s="67">
        <f t="shared" si="106"/>
        <v>0.67901301818181825</v>
      </c>
      <c r="BG106" s="67">
        <f t="shared" si="133"/>
        <v>2.4444468654545455</v>
      </c>
      <c r="BH106" s="67">
        <f t="shared" si="107"/>
        <v>10.185195272727272</v>
      </c>
      <c r="BI106" s="67">
        <f t="shared" si="108"/>
        <v>0.81481562181818179</v>
      </c>
      <c r="BJ106" s="67">
        <f t="shared" si="109"/>
        <v>0.4074078109090909</v>
      </c>
      <c r="BK106" s="67">
        <f t="shared" si="110"/>
        <v>4.7530911272727279</v>
      </c>
      <c r="BL106" s="67">
        <f t="shared" si="111"/>
        <v>1.7654338472727273</v>
      </c>
      <c r="BM106" s="67">
        <f t="shared" si="112"/>
        <v>58.395119563636364</v>
      </c>
      <c r="BN106" s="67">
        <f t="shared" si="113"/>
        <v>2.3086442618181819</v>
      </c>
      <c r="BO106" s="67">
        <f t="shared" si="114"/>
        <v>78.629707505454547</v>
      </c>
      <c r="BP106" s="67">
        <f t="shared" si="115"/>
        <v>113.12356882909091</v>
      </c>
      <c r="BQ106" s="67">
        <f t="shared" si="116"/>
        <v>18.876561905454544</v>
      </c>
      <c r="BR106" s="67">
        <f t="shared" si="117"/>
        <v>11.407418705454544</v>
      </c>
      <c r="BS106" s="67">
        <f t="shared" si="118"/>
        <v>4.4814859199999999</v>
      </c>
      <c r="BT106" s="67">
        <f t="shared" si="119"/>
        <v>0</v>
      </c>
      <c r="BU106" s="67">
        <f t="shared" si="120"/>
        <v>54.456844058181815</v>
      </c>
      <c r="BV106" s="67">
        <f t="shared" si="121"/>
        <v>202.34587941818182</v>
      </c>
      <c r="BW106" s="67">
        <f t="shared" si="122"/>
        <v>989.59357269818202</v>
      </c>
      <c r="BX106" s="67">
        <f t="shared" si="87"/>
        <v>989.59357269818179</v>
      </c>
      <c r="BY106" s="67">
        <f t="shared" si="88"/>
        <v>3557.9902090618179</v>
      </c>
      <c r="BZ106" s="67">
        <f t="shared" si="123"/>
        <v>230.38</v>
      </c>
      <c r="CA106" s="70">
        <f t="shared" si="134"/>
        <v>3</v>
      </c>
      <c r="CB106" s="82">
        <f t="shared" si="90"/>
        <v>12.25</v>
      </c>
      <c r="CC106" s="20">
        <f t="shared" si="91"/>
        <v>3.4188034188034218</v>
      </c>
      <c r="CD106" s="69">
        <f t="shared" si="124"/>
        <v>121.64069090809645</v>
      </c>
      <c r="CE106" s="20">
        <f t="shared" si="92"/>
        <v>8.6609686609686669</v>
      </c>
      <c r="CF106" s="73">
        <f t="shared" si="125"/>
        <v>308.15641696717762</v>
      </c>
      <c r="CG106" s="20">
        <f t="shared" si="93"/>
        <v>1.8803418803418819</v>
      </c>
      <c r="CH106" s="67">
        <f t="shared" si="126"/>
        <v>66.902379999453046</v>
      </c>
      <c r="CI106" s="67">
        <f t="shared" si="127"/>
        <v>162.80000000000001</v>
      </c>
      <c r="CJ106" s="67">
        <f t="shared" si="128"/>
        <v>889.87948787472715</v>
      </c>
      <c r="CK106" s="74">
        <f t="shared" si="129"/>
        <v>4447.8696969365446</v>
      </c>
    </row>
    <row r="107" spans="1:90" ht="15" customHeight="1">
      <c r="A107" s="84" t="str">
        <f>[2]CCT!D114</f>
        <v>Uberlândia</v>
      </c>
      <c r="B107" s="76" t="str">
        <f>[2]CCT!C114</f>
        <v>Uberlândia</v>
      </c>
      <c r="C107" s="18"/>
      <c r="D107" s="77"/>
      <c r="E107" s="17">
        <f t="shared" si="69"/>
        <v>0</v>
      </c>
      <c r="F107" s="78"/>
      <c r="G107" s="17"/>
      <c r="H107" s="77">
        <f t="shared" si="70"/>
        <v>0</v>
      </c>
      <c r="I107" s="21">
        <f>[2]CCT!J114</f>
        <v>7</v>
      </c>
      <c r="J107" s="77">
        <f>[2]CCT!I114</f>
        <v>876.66</v>
      </c>
      <c r="K107" s="17">
        <f t="shared" si="71"/>
        <v>6136.62</v>
      </c>
      <c r="L107" s="21"/>
      <c r="M107" s="77"/>
      <c r="N107" s="17">
        <f t="shared" si="72"/>
        <v>0</v>
      </c>
      <c r="O107" s="18"/>
      <c r="P107" s="77"/>
      <c r="Q107" s="80">
        <f t="shared" si="73"/>
        <v>0</v>
      </c>
      <c r="R107" s="66">
        <f t="shared" si="94"/>
        <v>7</v>
      </c>
      <c r="S107" s="67">
        <f t="shared" si="95"/>
        <v>6136.62</v>
      </c>
      <c r="T107" s="19"/>
      <c r="U107" s="19"/>
      <c r="V107" s="19"/>
      <c r="W107" s="19"/>
      <c r="X107" s="19"/>
      <c r="Y107" s="19"/>
      <c r="Z107" s="19"/>
      <c r="AA107" s="68">
        <f t="shared" si="96"/>
        <v>200.83483636363636</v>
      </c>
      <c r="AB107" s="67">
        <f t="shared" si="97"/>
        <v>6337.4548363636359</v>
      </c>
      <c r="AC107" s="67"/>
      <c r="AD107" s="67">
        <f>(VLOOKUP('Resumo Geral limpeza imposto cd'!A107,VATOTAL,6,FALSE))*R107</f>
        <v>1533.14</v>
      </c>
      <c r="AE107" s="67">
        <f t="shared" si="130"/>
        <v>499.80280000000005</v>
      </c>
      <c r="AF107" s="67"/>
      <c r="AG107" s="67">
        <f t="shared" si="98"/>
        <v>21.84</v>
      </c>
      <c r="AH107" s="67">
        <f t="shared" si="135"/>
        <v>136.08000000000001</v>
      </c>
      <c r="AI107" s="67">
        <f t="shared" si="131"/>
        <v>0</v>
      </c>
      <c r="AJ107" s="67">
        <f t="shared" si="132"/>
        <v>0</v>
      </c>
      <c r="AK107" s="67">
        <v>0</v>
      </c>
      <c r="AL107" s="67">
        <f t="shared" si="78"/>
        <v>2190.8628000000003</v>
      </c>
      <c r="AM107" s="67">
        <f>C107*'[2]Uniforme Limpeza'!$Z$10+F107*'[2]Uniforme Limpeza'!$Z$11+I107*'[2]Uniforme Limpeza'!$Z$12+L107*'[2]Uniforme Limpeza'!$Z$12+O107*'[2]Uniforme Limpeza'!$Z$12</f>
        <v>278.32</v>
      </c>
      <c r="AN107" s="67">
        <f>I107*'[2]Materiais de Consumo'!$F$33+L107*'[2]Materiais de Consumo'!$F$34+O107*'[2]Materiais de Consumo'!$F$35</f>
        <v>289.02999999999997</v>
      </c>
      <c r="AO107" s="67">
        <f>'[2]Equipamentos  TOTAL'!$H$19*'Resumo Geral limpeza imposto cd'!F107+'Resumo Geral limpeza imposto cd'!I107*'[2]Equipamentos  TOTAL'!$I$11+'[2]Equipamentos  TOTAL'!$I$12*'Resumo Geral limpeza imposto cd'!L107+'Resumo Geral limpeza imposto cd'!O107*'[2]Equipamentos  TOTAL'!$I$13</f>
        <v>41.09</v>
      </c>
      <c r="AP107" s="67">
        <f>(I107*'[2]PRODUTOS DE LIMPEZA'!$I$36+L107*'[2]PRODUTOS DE LIMPEZA'!$I$37+O107*'[2]PRODUTOS DE LIMPEZA'!$I$38)</f>
        <v>1261.75</v>
      </c>
      <c r="AQ107" s="67">
        <f t="shared" si="99"/>
        <v>1870.19</v>
      </c>
      <c r="AR107" s="19">
        <f t="shared" si="100"/>
        <v>1267.4909672727272</v>
      </c>
      <c r="AS107" s="19">
        <f t="shared" si="79"/>
        <v>95.061822545454532</v>
      </c>
      <c r="AT107" s="81">
        <f t="shared" si="80"/>
        <v>63.374548363636357</v>
      </c>
      <c r="AU107" s="19">
        <f t="shared" si="81"/>
        <v>12.674909672727273</v>
      </c>
      <c r="AV107" s="81">
        <f t="shared" si="82"/>
        <v>158.4363709090909</v>
      </c>
      <c r="AW107" s="19">
        <f t="shared" si="83"/>
        <v>506.99638690909086</v>
      </c>
      <c r="AX107" s="81">
        <f t="shared" si="84"/>
        <v>190.12364509090906</v>
      </c>
      <c r="AY107" s="19">
        <f t="shared" si="85"/>
        <v>38.024729018181816</v>
      </c>
      <c r="AZ107" s="19">
        <f t="shared" si="68"/>
        <v>2332.1833797818181</v>
      </c>
      <c r="BA107" s="67">
        <f t="shared" si="101"/>
        <v>527.90998786909086</v>
      </c>
      <c r="BB107" s="67">
        <f t="shared" si="102"/>
        <v>176.18124445090908</v>
      </c>
      <c r="BC107" s="67">
        <f t="shared" si="103"/>
        <v>259.20190280727269</v>
      </c>
      <c r="BD107" s="67">
        <f t="shared" si="104"/>
        <v>963.29313512727254</v>
      </c>
      <c r="BE107" s="67">
        <f t="shared" si="105"/>
        <v>8.2386912872727258</v>
      </c>
      <c r="BF107" s="67">
        <f t="shared" si="106"/>
        <v>3.1687274181818181</v>
      </c>
      <c r="BG107" s="67">
        <f t="shared" si="133"/>
        <v>11.407418705454544</v>
      </c>
      <c r="BH107" s="67">
        <f t="shared" si="107"/>
        <v>47.530911272727266</v>
      </c>
      <c r="BI107" s="67">
        <f t="shared" si="108"/>
        <v>3.8024729018181813</v>
      </c>
      <c r="BJ107" s="67">
        <f t="shared" si="109"/>
        <v>1.9012364509090907</v>
      </c>
      <c r="BK107" s="67">
        <f t="shared" si="110"/>
        <v>22.181091927272725</v>
      </c>
      <c r="BL107" s="67">
        <f t="shared" si="111"/>
        <v>8.2386912872727258</v>
      </c>
      <c r="BM107" s="67">
        <f t="shared" si="112"/>
        <v>272.5105579636363</v>
      </c>
      <c r="BN107" s="67">
        <f t="shared" si="113"/>
        <v>10.77367322181818</v>
      </c>
      <c r="BO107" s="67">
        <f t="shared" si="114"/>
        <v>366.93863502545446</v>
      </c>
      <c r="BP107" s="67">
        <f t="shared" si="115"/>
        <v>527.90998786909086</v>
      </c>
      <c r="BQ107" s="67">
        <f t="shared" si="116"/>
        <v>88.090622225454538</v>
      </c>
      <c r="BR107" s="67">
        <f t="shared" si="117"/>
        <v>53.234620625454539</v>
      </c>
      <c r="BS107" s="67">
        <f t="shared" si="118"/>
        <v>20.913600959999997</v>
      </c>
      <c r="BT107" s="67">
        <f t="shared" si="119"/>
        <v>0</v>
      </c>
      <c r="BU107" s="67">
        <f t="shared" si="120"/>
        <v>254.13193893818178</v>
      </c>
      <c r="BV107" s="67">
        <f t="shared" si="121"/>
        <v>944.2807706181818</v>
      </c>
      <c r="BW107" s="67">
        <f t="shared" si="122"/>
        <v>4618.1033392581821</v>
      </c>
      <c r="BX107" s="67">
        <f t="shared" si="87"/>
        <v>4618.1033392581812</v>
      </c>
      <c r="BY107" s="67">
        <f t="shared" si="88"/>
        <v>15016.610975621817</v>
      </c>
      <c r="BZ107" s="67">
        <f t="shared" si="123"/>
        <v>806.32999999999993</v>
      </c>
      <c r="CA107" s="70">
        <f t="shared" si="134"/>
        <v>3</v>
      </c>
      <c r="CB107" s="82">
        <f t="shared" si="90"/>
        <v>12.25</v>
      </c>
      <c r="CC107" s="20">
        <f t="shared" si="91"/>
        <v>3.4188034188034218</v>
      </c>
      <c r="CD107" s="69">
        <f t="shared" si="124"/>
        <v>513.38840942296849</v>
      </c>
      <c r="CE107" s="20">
        <f t="shared" si="92"/>
        <v>8.6609686609686669</v>
      </c>
      <c r="CF107" s="73">
        <f t="shared" si="125"/>
        <v>1300.5839705381868</v>
      </c>
      <c r="CG107" s="20">
        <f t="shared" si="93"/>
        <v>1.8803418803418819</v>
      </c>
      <c r="CH107" s="67">
        <f t="shared" si="126"/>
        <v>282.36362518263269</v>
      </c>
      <c r="CI107" s="67">
        <f t="shared" si="127"/>
        <v>569.80000000000007</v>
      </c>
      <c r="CJ107" s="67">
        <f t="shared" si="128"/>
        <v>3472.4660051437882</v>
      </c>
      <c r="CK107" s="74">
        <f t="shared" si="129"/>
        <v>18489.076980765607</v>
      </c>
    </row>
    <row r="108" spans="1:90" s="127" customFormat="1" ht="15" customHeight="1">
      <c r="A108" s="84" t="str">
        <f>[2]CCT!D115</f>
        <v>Região de São Lourenço</v>
      </c>
      <c r="B108" s="76" t="str">
        <f>[2]CCT!C115</f>
        <v>Varginha</v>
      </c>
      <c r="C108" s="18"/>
      <c r="D108" s="77"/>
      <c r="E108" s="17">
        <f t="shared" si="69"/>
        <v>0</v>
      </c>
      <c r="F108" s="78"/>
      <c r="G108" s="17"/>
      <c r="H108" s="77">
        <f t="shared" si="70"/>
        <v>0</v>
      </c>
      <c r="I108" s="21">
        <f>[2]CCT!J115</f>
        <v>1</v>
      </c>
      <c r="J108" s="77">
        <f>[2]CCT!I115</f>
        <v>848.57</v>
      </c>
      <c r="K108" s="17">
        <f t="shared" si="71"/>
        <v>848.57</v>
      </c>
      <c r="L108" s="21"/>
      <c r="M108" s="77"/>
      <c r="N108" s="17">
        <f t="shared" si="72"/>
        <v>0</v>
      </c>
      <c r="O108" s="18"/>
      <c r="P108" s="77"/>
      <c r="Q108" s="17">
        <f t="shared" si="73"/>
        <v>0</v>
      </c>
      <c r="R108" s="194">
        <f t="shared" si="94"/>
        <v>1</v>
      </c>
      <c r="S108" s="68">
        <f t="shared" si="95"/>
        <v>848.57</v>
      </c>
      <c r="T108" s="195"/>
      <c r="U108" s="195"/>
      <c r="V108" s="195"/>
      <c r="W108" s="195"/>
      <c r="X108" s="195"/>
      <c r="Y108" s="195"/>
      <c r="Z108" s="195"/>
      <c r="AA108" s="68">
        <f t="shared" si="96"/>
        <v>27.771381818181816</v>
      </c>
      <c r="AB108" s="68">
        <f t="shared" si="97"/>
        <v>876.34138181818184</v>
      </c>
      <c r="AC108" s="68"/>
      <c r="AD108" s="68">
        <f>(VLOOKUP('Resumo Geral limpeza imposto cd'!A108,VATOTAL,6,FALSE)*20-1)*R108</f>
        <v>279</v>
      </c>
      <c r="AE108" s="68">
        <f t="shared" si="130"/>
        <v>73.085800000000006</v>
      </c>
      <c r="AF108" s="68"/>
      <c r="AG108" s="68">
        <f t="shared" si="98"/>
        <v>3.12</v>
      </c>
      <c r="AH108" s="68">
        <f t="shared" si="135"/>
        <v>29.15</v>
      </c>
      <c r="AI108" s="68">
        <f t="shared" si="131"/>
        <v>0</v>
      </c>
      <c r="AJ108" s="68">
        <f t="shared" si="132"/>
        <v>0</v>
      </c>
      <c r="AK108" s="68">
        <v>0</v>
      </c>
      <c r="AL108" s="68">
        <f t="shared" si="78"/>
        <v>384.35579999999999</v>
      </c>
      <c r="AM108" s="68">
        <f>C108*'[2]Uniforme Limpeza'!$Z$10+F108*'[2]Uniforme Limpeza'!$Z$11+I108*'[2]Uniforme Limpeza'!$Z$12+L108*'[2]Uniforme Limpeza'!$Z$12+O108*'[2]Uniforme Limpeza'!$Z$12</f>
        <v>39.76</v>
      </c>
      <c r="AN108" s="68">
        <f>I108*'[2]Materiais de Consumo'!$F$33+L108*'[2]Materiais de Consumo'!$F$34+O108*'[2]Materiais de Consumo'!$F$35</f>
        <v>41.29</v>
      </c>
      <c r="AO108" s="68">
        <f>'[2]Equipamentos  TOTAL'!$H$19*'Resumo Geral limpeza imposto cd'!F108+'Resumo Geral limpeza imposto cd'!I108*'[2]Equipamentos  TOTAL'!$I$11+'[2]Equipamentos  TOTAL'!$I$12*'Resumo Geral limpeza imposto cd'!L108+'Resumo Geral limpeza imposto cd'!O108*'[2]Equipamentos  TOTAL'!$I$13</f>
        <v>5.87</v>
      </c>
      <c r="AP108" s="68">
        <f>(I108*'[2]PRODUTOS DE LIMPEZA'!$I$36+L108*'[2]PRODUTOS DE LIMPEZA'!$I$37+O108*'[2]PRODUTOS DE LIMPEZA'!$I$38)</f>
        <v>180.25</v>
      </c>
      <c r="AQ108" s="68">
        <f t="shared" si="99"/>
        <v>267.17</v>
      </c>
      <c r="AR108" s="195">
        <f t="shared" si="100"/>
        <v>175.26827636363637</v>
      </c>
      <c r="AS108" s="195">
        <f t="shared" si="79"/>
        <v>13.145120727272728</v>
      </c>
      <c r="AT108" s="196">
        <f t="shared" si="80"/>
        <v>8.7634138181818191</v>
      </c>
      <c r="AU108" s="195">
        <f t="shared" si="81"/>
        <v>1.7526827636363638</v>
      </c>
      <c r="AV108" s="196">
        <f t="shared" si="82"/>
        <v>21.908534545454547</v>
      </c>
      <c r="AW108" s="195">
        <f t="shared" si="83"/>
        <v>70.107310545454553</v>
      </c>
      <c r="AX108" s="196">
        <f t="shared" si="84"/>
        <v>26.290241454545455</v>
      </c>
      <c r="AY108" s="195">
        <f t="shared" si="85"/>
        <v>5.2580482909090911</v>
      </c>
      <c r="AZ108" s="195">
        <f t="shared" si="68"/>
        <v>322.49362850909097</v>
      </c>
      <c r="BA108" s="68">
        <f t="shared" si="101"/>
        <v>72.99923710545454</v>
      </c>
      <c r="BB108" s="68">
        <f t="shared" si="102"/>
        <v>24.362290414545456</v>
      </c>
      <c r="BC108" s="68">
        <f t="shared" si="103"/>
        <v>35.842362516363636</v>
      </c>
      <c r="BD108" s="68">
        <f t="shared" si="104"/>
        <v>133.20389003636365</v>
      </c>
      <c r="BE108" s="68">
        <f t="shared" si="105"/>
        <v>1.1392437963636364</v>
      </c>
      <c r="BF108" s="68">
        <f t="shared" si="106"/>
        <v>0.43817069090909094</v>
      </c>
      <c r="BG108" s="68">
        <f t="shared" si="133"/>
        <v>1.5774144872727274</v>
      </c>
      <c r="BH108" s="68">
        <f t="shared" si="107"/>
        <v>6.5725603636363639</v>
      </c>
      <c r="BI108" s="68">
        <f t="shared" si="108"/>
        <v>0.52580482909090909</v>
      </c>
      <c r="BJ108" s="68">
        <f t="shared" si="109"/>
        <v>0.26290241454545454</v>
      </c>
      <c r="BK108" s="68">
        <f t="shared" si="110"/>
        <v>3.0671948363636363</v>
      </c>
      <c r="BL108" s="68">
        <f t="shared" si="111"/>
        <v>1.1392437963636364</v>
      </c>
      <c r="BM108" s="68">
        <f t="shared" si="112"/>
        <v>37.682679418181813</v>
      </c>
      <c r="BN108" s="68">
        <f t="shared" si="113"/>
        <v>1.489780349090909</v>
      </c>
      <c r="BO108" s="68">
        <f t="shared" si="114"/>
        <v>50.74016600727272</v>
      </c>
      <c r="BP108" s="68">
        <f t="shared" si="115"/>
        <v>72.99923710545454</v>
      </c>
      <c r="BQ108" s="68">
        <f t="shared" si="116"/>
        <v>12.181145207272728</v>
      </c>
      <c r="BR108" s="68">
        <f t="shared" si="117"/>
        <v>7.361267607272727</v>
      </c>
      <c r="BS108" s="68">
        <f t="shared" si="118"/>
        <v>2.8919265599999999</v>
      </c>
      <c r="BT108" s="68">
        <f t="shared" si="119"/>
        <v>0</v>
      </c>
      <c r="BU108" s="68">
        <f t="shared" si="120"/>
        <v>35.141289410909089</v>
      </c>
      <c r="BV108" s="68">
        <f t="shared" si="121"/>
        <v>130.57486589090908</v>
      </c>
      <c r="BW108" s="68">
        <f t="shared" si="122"/>
        <v>638.58996493090922</v>
      </c>
      <c r="BX108" s="68">
        <f t="shared" si="87"/>
        <v>638.58996493090922</v>
      </c>
      <c r="BY108" s="68">
        <f t="shared" si="88"/>
        <v>2166.4571467490914</v>
      </c>
      <c r="BZ108" s="68">
        <f t="shared" si="123"/>
        <v>115.19</v>
      </c>
      <c r="CA108" s="197">
        <f t="shared" si="134"/>
        <v>3</v>
      </c>
      <c r="CB108" s="198">
        <f t="shared" si="90"/>
        <v>12.25</v>
      </c>
      <c r="CC108" s="199">
        <f t="shared" si="91"/>
        <v>3.4188034188034218</v>
      </c>
      <c r="CD108" s="69">
        <f t="shared" si="124"/>
        <v>74.066910999969011</v>
      </c>
      <c r="CE108" s="199">
        <f t="shared" si="92"/>
        <v>8.6609686609686669</v>
      </c>
      <c r="CF108" s="73">
        <f t="shared" si="125"/>
        <v>187.63617453325477</v>
      </c>
      <c r="CG108" s="199">
        <f t="shared" si="93"/>
        <v>1.8803418803418819</v>
      </c>
      <c r="CH108" s="67">
        <f t="shared" si="126"/>
        <v>40.736801049982951</v>
      </c>
      <c r="CI108" s="68">
        <f t="shared" si="127"/>
        <v>81.400000000000006</v>
      </c>
      <c r="CJ108" s="68">
        <f t="shared" si="128"/>
        <v>499.0298865832068</v>
      </c>
      <c r="CK108" s="202">
        <f t="shared" si="129"/>
        <v>2665.4870333322983</v>
      </c>
      <c r="CL108" s="203"/>
    </row>
    <row r="109" spans="1:90" ht="15" customHeight="1">
      <c r="A109" s="84" t="str">
        <f>[2]CCT!D116</f>
        <v>Vespasiano</v>
      </c>
      <c r="B109" s="100" t="str">
        <f>[2]CCT!C116</f>
        <v>Vespasiano</v>
      </c>
      <c r="C109" s="18"/>
      <c r="D109" s="17"/>
      <c r="E109" s="17">
        <f t="shared" si="69"/>
        <v>0</v>
      </c>
      <c r="F109" s="18"/>
      <c r="G109" s="17"/>
      <c r="H109" s="77">
        <f t="shared" si="70"/>
        <v>0</v>
      </c>
      <c r="I109" s="21">
        <f>[2]CCT!J116</f>
        <v>1</v>
      </c>
      <c r="J109" s="17">
        <f>[2]CCT!I116</f>
        <v>876.66</v>
      </c>
      <c r="K109" s="17">
        <f t="shared" si="71"/>
        <v>876.66</v>
      </c>
      <c r="L109" s="18"/>
      <c r="M109" s="17"/>
      <c r="N109" s="17">
        <f t="shared" si="72"/>
        <v>0</v>
      </c>
      <c r="O109" s="18"/>
      <c r="P109" s="17"/>
      <c r="Q109" s="80">
        <f t="shared" si="73"/>
        <v>0</v>
      </c>
      <c r="R109" s="66">
        <f t="shared" si="94"/>
        <v>1</v>
      </c>
      <c r="S109" s="67">
        <f t="shared" si="95"/>
        <v>876.66</v>
      </c>
      <c r="T109" s="19"/>
      <c r="U109" s="19"/>
      <c r="V109" s="19"/>
      <c r="W109" s="19"/>
      <c r="X109" s="19"/>
      <c r="Y109" s="19"/>
      <c r="Z109" s="19"/>
      <c r="AA109" s="68">
        <f t="shared" si="96"/>
        <v>28.690690909090907</v>
      </c>
      <c r="AB109" s="67">
        <f t="shared" si="97"/>
        <v>905.35069090909087</v>
      </c>
      <c r="AC109" s="67"/>
      <c r="AD109" s="67">
        <f>(VLOOKUP('Resumo Geral limpeza imposto cd'!A109,VATOTAL,6,FALSE)*20-1)*R109</f>
        <v>279</v>
      </c>
      <c r="AE109" s="67">
        <f t="shared" si="130"/>
        <v>71.400400000000005</v>
      </c>
      <c r="AF109" s="67"/>
      <c r="AG109" s="67">
        <f t="shared" si="98"/>
        <v>3.12</v>
      </c>
      <c r="AH109" s="67">
        <f t="shared" si="135"/>
        <v>0</v>
      </c>
      <c r="AI109" s="67">
        <f t="shared" si="131"/>
        <v>0</v>
      </c>
      <c r="AJ109" s="67">
        <f t="shared" si="132"/>
        <v>0</v>
      </c>
      <c r="AK109" s="67">
        <v>0</v>
      </c>
      <c r="AL109" s="67">
        <f t="shared" si="78"/>
        <v>353.5204</v>
      </c>
      <c r="AM109" s="67">
        <f>C109*'[2]Uniforme Limpeza'!$Z$10+F109*'[2]Uniforme Limpeza'!$Z$11+I109*'[2]Uniforme Limpeza'!$Z$12+L109*'[2]Uniforme Limpeza'!$Z$12+O109*'[2]Uniforme Limpeza'!$Z$12</f>
        <v>39.76</v>
      </c>
      <c r="AN109" s="67">
        <f>I109*'[2]Materiais de Consumo'!$F$33+L109*'[2]Materiais de Consumo'!$F$34+O109*'[2]Materiais de Consumo'!$F$35</f>
        <v>41.29</v>
      </c>
      <c r="AO109" s="67">
        <f>'[2]Equipamentos  TOTAL'!$H$19*'Resumo Geral limpeza imposto cd'!F109+'Resumo Geral limpeza imposto cd'!I109*'[2]Equipamentos  TOTAL'!$I$11+'[2]Equipamentos  TOTAL'!$I$12*'Resumo Geral limpeza imposto cd'!L109+'Resumo Geral limpeza imposto cd'!O109*'[2]Equipamentos  TOTAL'!$I$13</f>
        <v>5.87</v>
      </c>
      <c r="AP109" s="67">
        <f>(I109*'[2]PRODUTOS DE LIMPEZA'!$I$36+L109*'[2]PRODUTOS DE LIMPEZA'!$I$37+O109*'[2]PRODUTOS DE LIMPEZA'!$I$38)</f>
        <v>180.25</v>
      </c>
      <c r="AQ109" s="67">
        <f t="shared" si="99"/>
        <v>267.17</v>
      </c>
      <c r="AR109" s="19">
        <f t="shared" si="100"/>
        <v>181.07013818181818</v>
      </c>
      <c r="AS109" s="19">
        <f t="shared" si="79"/>
        <v>13.580260363636363</v>
      </c>
      <c r="AT109" s="81">
        <f t="shared" si="80"/>
        <v>9.0535069090909097</v>
      </c>
      <c r="AU109" s="19">
        <f t="shared" si="81"/>
        <v>1.8107013818181819</v>
      </c>
      <c r="AV109" s="81">
        <f t="shared" si="82"/>
        <v>22.633767272727273</v>
      </c>
      <c r="AW109" s="19">
        <f t="shared" si="83"/>
        <v>72.428055272727278</v>
      </c>
      <c r="AX109" s="81">
        <f t="shared" si="84"/>
        <v>27.160520727272726</v>
      </c>
      <c r="AY109" s="19">
        <f t="shared" si="85"/>
        <v>5.4321041454545451</v>
      </c>
      <c r="AZ109" s="19">
        <f t="shared" si="68"/>
        <v>333.16905425454553</v>
      </c>
      <c r="BA109" s="67">
        <f t="shared" si="101"/>
        <v>75.415712552727271</v>
      </c>
      <c r="BB109" s="67">
        <f t="shared" si="102"/>
        <v>25.168749207272725</v>
      </c>
      <c r="BC109" s="67">
        <f t="shared" si="103"/>
        <v>37.028843258181816</v>
      </c>
      <c r="BD109" s="67">
        <f t="shared" si="104"/>
        <v>137.61330501818182</v>
      </c>
      <c r="BE109" s="67">
        <f t="shared" si="105"/>
        <v>1.176955898181818</v>
      </c>
      <c r="BF109" s="67">
        <f t="shared" si="106"/>
        <v>0.45267534545454546</v>
      </c>
      <c r="BG109" s="67">
        <f t="shared" si="133"/>
        <v>1.6296312436363634</v>
      </c>
      <c r="BH109" s="67">
        <f t="shared" si="107"/>
        <v>6.7901301818181814</v>
      </c>
      <c r="BI109" s="67">
        <f t="shared" si="108"/>
        <v>0.54321041454545449</v>
      </c>
      <c r="BJ109" s="67">
        <f t="shared" si="109"/>
        <v>0.27160520727272724</v>
      </c>
      <c r="BK109" s="67">
        <f t="shared" si="110"/>
        <v>3.1687274181818181</v>
      </c>
      <c r="BL109" s="67">
        <f t="shared" si="111"/>
        <v>1.176955898181818</v>
      </c>
      <c r="BM109" s="67">
        <f t="shared" si="112"/>
        <v>38.930079709090904</v>
      </c>
      <c r="BN109" s="67">
        <f t="shared" si="113"/>
        <v>1.5390961745454543</v>
      </c>
      <c r="BO109" s="67">
        <f t="shared" si="114"/>
        <v>52.419805003636363</v>
      </c>
      <c r="BP109" s="67">
        <f t="shared" si="115"/>
        <v>75.415712552727271</v>
      </c>
      <c r="BQ109" s="67">
        <f t="shared" si="116"/>
        <v>12.584374603636363</v>
      </c>
      <c r="BR109" s="67">
        <f t="shared" si="117"/>
        <v>7.6049458036363626</v>
      </c>
      <c r="BS109" s="67">
        <f t="shared" si="118"/>
        <v>2.9876572800000001</v>
      </c>
      <c r="BT109" s="67">
        <f t="shared" si="119"/>
        <v>0</v>
      </c>
      <c r="BU109" s="67">
        <f t="shared" si="120"/>
        <v>36.304562705454543</v>
      </c>
      <c r="BV109" s="67">
        <f t="shared" si="121"/>
        <v>134.89725294545454</v>
      </c>
      <c r="BW109" s="67">
        <f>$BW$2*AB109</f>
        <v>659.72904846545464</v>
      </c>
      <c r="BX109" s="67">
        <f t="shared" si="87"/>
        <v>659.72904846545453</v>
      </c>
      <c r="BY109" s="67">
        <f t="shared" si="88"/>
        <v>2185.7701393745456</v>
      </c>
      <c r="BZ109" s="67">
        <f t="shared" si="123"/>
        <v>115.19</v>
      </c>
      <c r="CA109" s="70">
        <f t="shared" si="134"/>
        <v>3</v>
      </c>
      <c r="CB109" s="82">
        <f t="shared" si="90"/>
        <v>12.25</v>
      </c>
      <c r="CC109" s="20">
        <f t="shared" si="91"/>
        <v>3.4188034188034218</v>
      </c>
      <c r="CD109" s="69">
        <f t="shared" si="124"/>
        <v>74.727184252121276</v>
      </c>
      <c r="CE109" s="20">
        <f t="shared" si="92"/>
        <v>8.6609686609686669</v>
      </c>
      <c r="CF109" s="73">
        <f t="shared" si="125"/>
        <v>189.30886677204052</v>
      </c>
      <c r="CG109" s="20">
        <f t="shared" si="93"/>
        <v>1.8803418803418819</v>
      </c>
      <c r="CH109" s="67">
        <f t="shared" si="126"/>
        <v>41.099951338666706</v>
      </c>
      <c r="CI109" s="67">
        <f t="shared" si="127"/>
        <v>81.400000000000006</v>
      </c>
      <c r="CJ109" s="67">
        <f t="shared" si="128"/>
        <v>501.72600236282847</v>
      </c>
      <c r="CK109" s="74">
        <f t="shared" si="129"/>
        <v>2687.4961417373743</v>
      </c>
    </row>
    <row r="110" spans="1:90" ht="15" customHeight="1">
      <c r="A110" s="101" t="str">
        <f>[2]CCT!D117</f>
        <v>Região de Juiz de Fora</v>
      </c>
      <c r="B110" s="102" t="str">
        <f>[2]CCT!C117</f>
        <v>Viçosa</v>
      </c>
      <c r="C110" s="90"/>
      <c r="D110" s="91"/>
      <c r="E110" s="17">
        <f t="shared" si="69"/>
        <v>0</v>
      </c>
      <c r="F110" s="90"/>
      <c r="G110" s="91"/>
      <c r="H110" s="77">
        <f t="shared" si="70"/>
        <v>0</v>
      </c>
      <c r="I110" s="93">
        <f>[2]CCT!J117</f>
        <v>1</v>
      </c>
      <c r="J110" s="91">
        <f>[2]CCT!I117</f>
        <v>848.57</v>
      </c>
      <c r="K110" s="17">
        <f t="shared" si="71"/>
        <v>848.57</v>
      </c>
      <c r="L110" s="90"/>
      <c r="M110" s="91"/>
      <c r="N110" s="17">
        <f t="shared" si="72"/>
        <v>0</v>
      </c>
      <c r="O110" s="93"/>
      <c r="P110" s="91"/>
      <c r="Q110" s="80">
        <f t="shared" si="73"/>
        <v>0</v>
      </c>
      <c r="R110" s="66">
        <f t="shared" si="94"/>
        <v>1</v>
      </c>
      <c r="S110" s="67">
        <f t="shared" si="95"/>
        <v>848.57</v>
      </c>
      <c r="T110" s="22"/>
      <c r="U110" s="22"/>
      <c r="V110" s="22"/>
      <c r="W110" s="22"/>
      <c r="X110" s="22"/>
      <c r="Y110" s="22"/>
      <c r="Z110" s="22"/>
      <c r="AA110" s="68">
        <f t="shared" si="96"/>
        <v>27.771381818181816</v>
      </c>
      <c r="AB110" s="67">
        <f>SUM(S110:AA110)</f>
        <v>876.34138181818184</v>
      </c>
      <c r="AC110" s="19"/>
      <c r="AD110" s="67">
        <f>(VLOOKUP('Resumo Geral limpeza imposto cd'!A110,VATOTAL,6,FALSE)*20-1)*R110</f>
        <v>279</v>
      </c>
      <c r="AE110" s="67">
        <f t="shared" si="130"/>
        <v>73.085800000000006</v>
      </c>
      <c r="AF110" s="19"/>
      <c r="AG110" s="67">
        <f>$AG$2*R110</f>
        <v>3.12</v>
      </c>
      <c r="AH110" s="67">
        <f t="shared" si="135"/>
        <v>0</v>
      </c>
      <c r="AI110" s="67">
        <f t="shared" si="131"/>
        <v>0</v>
      </c>
      <c r="AJ110" s="67">
        <f t="shared" si="132"/>
        <v>0</v>
      </c>
      <c r="AK110" s="67">
        <v>0</v>
      </c>
      <c r="AL110" s="67">
        <f t="shared" si="78"/>
        <v>355.20580000000001</v>
      </c>
      <c r="AM110" s="67">
        <f>C110*'[2]Uniforme Limpeza'!$Z$10+F110*'[2]Uniforme Limpeza'!$Z$11+I110*'[2]Uniforme Limpeza'!$Z$12+L110*'[2]Uniforme Limpeza'!$Z$12+O110*'[2]Uniforme Limpeza'!$Z$12</f>
        <v>39.76</v>
      </c>
      <c r="AN110" s="67">
        <f>I110*'[2]Materiais de Consumo'!$F$33+L110*'[2]Materiais de Consumo'!$F$34+O110*'[2]Materiais de Consumo'!$F$35</f>
        <v>41.29</v>
      </c>
      <c r="AO110" s="67">
        <f>'[2]Equipamentos  TOTAL'!$H$19*'Resumo Geral limpeza imposto cd'!F110+'Resumo Geral limpeza imposto cd'!I110*'[2]Equipamentos  TOTAL'!$I$11+'[2]Equipamentos  TOTAL'!$I$12*'Resumo Geral limpeza imposto cd'!L110+'Resumo Geral limpeza imposto cd'!O110*'[2]Equipamentos  TOTAL'!$I$13</f>
        <v>5.87</v>
      </c>
      <c r="AP110" s="67">
        <f>(I110*'[2]PRODUTOS DE LIMPEZA'!$I$36+L110*'[2]PRODUTOS DE LIMPEZA'!$I$37+O110*'[2]PRODUTOS DE LIMPEZA'!$I$38)</f>
        <v>180.25</v>
      </c>
      <c r="AQ110" s="67">
        <f t="shared" si="99"/>
        <v>267.17</v>
      </c>
      <c r="AR110" s="19">
        <f t="shared" si="100"/>
        <v>175.26827636363637</v>
      </c>
      <c r="AS110" s="19">
        <f t="shared" si="79"/>
        <v>13.145120727272728</v>
      </c>
      <c r="AT110" s="81">
        <f t="shared" si="80"/>
        <v>8.7634138181818191</v>
      </c>
      <c r="AU110" s="19">
        <f t="shared" si="81"/>
        <v>1.7526827636363638</v>
      </c>
      <c r="AV110" s="81">
        <f t="shared" si="82"/>
        <v>21.908534545454547</v>
      </c>
      <c r="AW110" s="19">
        <f t="shared" si="83"/>
        <v>70.107310545454553</v>
      </c>
      <c r="AX110" s="81">
        <f t="shared" si="84"/>
        <v>26.290241454545455</v>
      </c>
      <c r="AY110" s="19">
        <f t="shared" si="85"/>
        <v>5.2580482909090911</v>
      </c>
      <c r="AZ110" s="19">
        <f t="shared" si="68"/>
        <v>322.49362850909097</v>
      </c>
      <c r="BA110" s="67">
        <f t="shared" si="101"/>
        <v>72.99923710545454</v>
      </c>
      <c r="BB110" s="67">
        <f t="shared" si="102"/>
        <v>24.362290414545456</v>
      </c>
      <c r="BC110" s="67">
        <f t="shared" si="103"/>
        <v>35.842362516363636</v>
      </c>
      <c r="BD110" s="67">
        <f t="shared" si="104"/>
        <v>133.20389003636365</v>
      </c>
      <c r="BE110" s="67">
        <f t="shared" si="105"/>
        <v>1.1392437963636364</v>
      </c>
      <c r="BF110" s="67">
        <f t="shared" si="106"/>
        <v>0.43817069090909094</v>
      </c>
      <c r="BG110" s="67">
        <f t="shared" si="133"/>
        <v>1.5774144872727274</v>
      </c>
      <c r="BH110" s="67">
        <f t="shared" si="107"/>
        <v>6.5725603636363639</v>
      </c>
      <c r="BI110" s="67">
        <f t="shared" si="108"/>
        <v>0.52580482909090909</v>
      </c>
      <c r="BJ110" s="67">
        <f t="shared" si="109"/>
        <v>0.26290241454545454</v>
      </c>
      <c r="BK110" s="67">
        <f t="shared" si="110"/>
        <v>3.0671948363636363</v>
      </c>
      <c r="BL110" s="67">
        <f t="shared" si="111"/>
        <v>1.1392437963636364</v>
      </c>
      <c r="BM110" s="67">
        <f t="shared" si="112"/>
        <v>37.682679418181813</v>
      </c>
      <c r="BN110" s="67">
        <f t="shared" si="113"/>
        <v>1.489780349090909</v>
      </c>
      <c r="BO110" s="67">
        <f t="shared" si="114"/>
        <v>50.74016600727272</v>
      </c>
      <c r="BP110" s="67">
        <f t="shared" si="115"/>
        <v>72.99923710545454</v>
      </c>
      <c r="BQ110" s="67">
        <f t="shared" si="116"/>
        <v>12.181145207272728</v>
      </c>
      <c r="BR110" s="67">
        <f t="shared" si="117"/>
        <v>7.361267607272727</v>
      </c>
      <c r="BS110" s="67">
        <f t="shared" si="118"/>
        <v>2.8919265599999999</v>
      </c>
      <c r="BT110" s="67">
        <f t="shared" si="119"/>
        <v>0</v>
      </c>
      <c r="BU110" s="67">
        <f t="shared" si="120"/>
        <v>35.141289410909089</v>
      </c>
      <c r="BV110" s="67">
        <f t="shared" si="121"/>
        <v>130.57486589090908</v>
      </c>
      <c r="BW110" s="67">
        <f>$BW$2*AB110</f>
        <v>638.58996493090922</v>
      </c>
      <c r="BX110" s="67">
        <f t="shared" si="87"/>
        <v>638.58996493090922</v>
      </c>
      <c r="BY110" s="67">
        <f t="shared" si="88"/>
        <v>2137.3071467490909</v>
      </c>
      <c r="BZ110" s="67">
        <f t="shared" si="123"/>
        <v>115.19</v>
      </c>
      <c r="CA110" s="70">
        <f t="shared" si="134"/>
        <v>3.5000000000000004</v>
      </c>
      <c r="CB110" s="82">
        <f t="shared" si="90"/>
        <v>12.75</v>
      </c>
      <c r="CC110" s="20">
        <f t="shared" si="91"/>
        <v>4.0114613180515759</v>
      </c>
      <c r="CD110" s="69">
        <f t="shared" si="124"/>
        <v>85.737249439791611</v>
      </c>
      <c r="CE110" s="20">
        <f t="shared" si="92"/>
        <v>8.7106017191977063</v>
      </c>
      <c r="CF110" s="73">
        <f t="shared" si="125"/>
        <v>186.17231306926178</v>
      </c>
      <c r="CG110" s="20">
        <f t="shared" si="93"/>
        <v>1.8911174785100282</v>
      </c>
      <c r="CH110" s="67">
        <f t="shared" si="126"/>
        <v>40.418989021616035</v>
      </c>
      <c r="CI110" s="67">
        <f t="shared" si="127"/>
        <v>81.400000000000006</v>
      </c>
      <c r="CJ110" s="67">
        <f t="shared" si="128"/>
        <v>508.91855153066945</v>
      </c>
      <c r="CK110" s="74">
        <f>CJ110+BY110</f>
        <v>2646.2256982797603</v>
      </c>
    </row>
    <row r="111" spans="1:90" ht="15" customHeight="1">
      <c r="A111" s="84" t="str">
        <f>[2]CCT!D120</f>
        <v>SEAC</v>
      </c>
      <c r="B111" s="76" t="str">
        <f>[2]CCT!C120</f>
        <v>Belo Horizonte</v>
      </c>
      <c r="C111" s="103">
        <f>[2]CCT!F120</f>
        <v>1</v>
      </c>
      <c r="D111" s="17">
        <f>[2]CCT!E120</f>
        <v>1571.33</v>
      </c>
      <c r="E111" s="17">
        <f>C111*D111</f>
        <v>1571.33</v>
      </c>
      <c r="F111" s="103">
        <f>[2]CCT!H120</f>
        <v>4</v>
      </c>
      <c r="G111" s="17">
        <f>[2]CCT!G120</f>
        <v>960.01</v>
      </c>
      <c r="H111" s="77">
        <f>F111*G111</f>
        <v>3840.04</v>
      </c>
      <c r="I111" s="21">
        <f>[2]CCT!J120</f>
        <v>67</v>
      </c>
      <c r="J111" s="77">
        <f>[2]CCT!I120</f>
        <v>876.65</v>
      </c>
      <c r="K111" s="17">
        <f>I111*J111</f>
        <v>58735.549999999996</v>
      </c>
      <c r="L111" s="21">
        <f>[2]CCT!L120</f>
        <v>4</v>
      </c>
      <c r="M111" s="77">
        <f>[2]CCT!K120</f>
        <v>438.33</v>
      </c>
      <c r="N111" s="17">
        <f>L111*M111</f>
        <v>1753.32</v>
      </c>
      <c r="O111" s="21">
        <f>[2]CCT!N120</f>
        <v>0</v>
      </c>
      <c r="P111" s="77">
        <f>[2]CCT!M120</f>
        <v>0</v>
      </c>
      <c r="Q111" s="80">
        <f>O111*P111</f>
        <v>0</v>
      </c>
      <c r="R111" s="66">
        <f t="shared" si="94"/>
        <v>76</v>
      </c>
      <c r="S111" s="67">
        <f t="shared" si="95"/>
        <v>65900.239999999991</v>
      </c>
      <c r="T111" s="19"/>
      <c r="U111" s="19"/>
      <c r="V111" s="19"/>
      <c r="W111" s="19"/>
      <c r="X111" s="19"/>
      <c r="Y111" s="19"/>
      <c r="Z111" s="19"/>
      <c r="AA111" s="68">
        <f t="shared" si="96"/>
        <v>1979.6357454545457</v>
      </c>
      <c r="AB111" s="67">
        <f>SUM(S111:AA111)</f>
        <v>67879.875745454541</v>
      </c>
      <c r="AC111" s="67"/>
      <c r="AD111" s="67">
        <f>(VLOOKUP('Resumo Geral limpeza imposto cd'!A111,VATOTAL,6,FALSE)*20-1)*R111</f>
        <v>21204</v>
      </c>
      <c r="AE111" s="67">
        <f t="shared" si="130"/>
        <v>10121.185600000001</v>
      </c>
      <c r="AF111" s="67"/>
      <c r="AG111" s="67">
        <f t="shared" si="98"/>
        <v>237.12</v>
      </c>
      <c r="AH111" s="67">
        <f t="shared" si="135"/>
        <v>3118.28</v>
      </c>
      <c r="AI111" s="67">
        <f t="shared" si="131"/>
        <v>640.67999999999995</v>
      </c>
      <c r="AJ111" s="67">
        <f t="shared" si="132"/>
        <v>0</v>
      </c>
      <c r="AK111" s="68">
        <f>AK2*R111</f>
        <v>774.43999999999994</v>
      </c>
      <c r="AL111" s="67">
        <f>SUM(AC111:AK111)</f>
        <v>36095.705600000001</v>
      </c>
      <c r="AM111" s="67">
        <f>C111*'[2]Uniforme Limpeza'!$Z$10+F111*'[2]Uniforme Limpeza'!$Z$11+I111*'[2]Uniforme Limpeza'!$Z$12+L111*'[2]Uniforme Limpeza'!$Z$12+O111*'[2]Uniforme Limpeza'!$Z$12</f>
        <v>3048.95</v>
      </c>
      <c r="AN111" s="67">
        <f>I111*'[2]Materiais de Consumo'!$F$33+L111*'[2]Materiais de Consumo'!$F$34+O111*'[2]Materiais de Consumo'!$F$35</f>
        <v>2849.0299999999997</v>
      </c>
      <c r="AO111" s="67">
        <f>'[2]Equipamentos  TOTAL'!$H$19*'Resumo Geral limpeza imposto cd'!F111+'Resumo Geral limpeza imposto cd'!I111*'[2]Equipamentos  TOTAL'!$I$11+'[2]Equipamentos  TOTAL'!$I$12*'Resumo Geral limpeza imposto cd'!L111+'Resumo Geral limpeza imposto cd'!O111*'[2]Equipamentos  TOTAL'!$I$13</f>
        <v>426.93</v>
      </c>
      <c r="AP111" s="67">
        <f>(I111*'[2]PRODUTOS DE LIMPEZA'!$I$36+L111*'[2]PRODUTOS DE LIMPEZA'!$I$37+O111*'[2]PRODUTOS DE LIMPEZA'!$I$38)</f>
        <v>12437.27</v>
      </c>
      <c r="AQ111" s="67">
        <f>SUM(AM111:AP111)</f>
        <v>18762.18</v>
      </c>
      <c r="AR111" s="19">
        <f>AB111*$AR$2</f>
        <v>13575.975149090909</v>
      </c>
      <c r="AS111" s="19">
        <f>AB111*$AS$2</f>
        <v>1018.1981361818181</v>
      </c>
      <c r="AT111" s="81">
        <f>AB111*$AT$2</f>
        <v>678.79875745454547</v>
      </c>
      <c r="AU111" s="19">
        <f>AB111*$AU$2</f>
        <v>135.75975149090908</v>
      </c>
      <c r="AV111" s="81">
        <f>AB111*$AV$2</f>
        <v>1696.9968936363637</v>
      </c>
      <c r="AW111" s="19">
        <f>AB111*$AW$2</f>
        <v>5430.3900596363637</v>
      </c>
      <c r="AX111" s="81">
        <f>AB111*$AX$2</f>
        <v>2036.3962723636362</v>
      </c>
      <c r="AY111" s="19">
        <f>AB111*$AY$2</f>
        <v>407.27925447272725</v>
      </c>
      <c r="AZ111" s="19">
        <f>SUM(AR111:AY111)</f>
        <v>24979.794274327272</v>
      </c>
      <c r="BA111" s="67">
        <f>$BA$2*AB111</f>
        <v>5654.3936495963635</v>
      </c>
      <c r="BB111" s="67">
        <f>$BB$2*AB111</f>
        <v>1887.0605457236361</v>
      </c>
      <c r="BC111" s="67">
        <f>$BC$2*AB111</f>
        <v>2776.2869179890909</v>
      </c>
      <c r="BD111" s="67">
        <f>SUM(BA111:BC111)</f>
        <v>10317.74111330909</v>
      </c>
      <c r="BE111" s="67">
        <f>$BE$2*AB111</f>
        <v>88.243838469090903</v>
      </c>
      <c r="BF111" s="67">
        <f>$BF$2*AB111</f>
        <v>33.93993787272727</v>
      </c>
      <c r="BG111" s="67">
        <f t="shared" si="133"/>
        <v>122.18377634181817</v>
      </c>
      <c r="BH111" s="67">
        <f>$BH$2*AB111</f>
        <v>509.09906809090904</v>
      </c>
      <c r="BI111" s="67">
        <f>$BI$2*AB111</f>
        <v>40.727925447272725</v>
      </c>
      <c r="BJ111" s="67">
        <f>$BJ$2*AB111</f>
        <v>20.363962723636362</v>
      </c>
      <c r="BK111" s="67">
        <f>$BK$2*AB111</f>
        <v>237.57956510909091</v>
      </c>
      <c r="BL111" s="67">
        <f>$BL$2*AB111</f>
        <v>88.243838469090903</v>
      </c>
      <c r="BM111" s="67">
        <f>$BM$2*AB111</f>
        <v>2918.834657054545</v>
      </c>
      <c r="BN111" s="67">
        <f>$BN$2*AB111</f>
        <v>115.39578876727272</v>
      </c>
      <c r="BO111" s="67">
        <f>SUM(BH111:BN111)</f>
        <v>3930.2448056618177</v>
      </c>
      <c r="BP111" s="67">
        <f>$BP$2*AB111</f>
        <v>5654.3936495963635</v>
      </c>
      <c r="BQ111" s="67">
        <f>$BQ$2*AB111</f>
        <v>943.53027286181805</v>
      </c>
      <c r="BR111" s="67">
        <f>$BR$2*AB111</f>
        <v>570.19095626181809</v>
      </c>
      <c r="BS111" s="67">
        <f>$BS$2*AB111</f>
        <v>224.00358995999997</v>
      </c>
      <c r="BT111" s="67">
        <f>$BT$2*AB111</f>
        <v>0</v>
      </c>
      <c r="BU111" s="67">
        <f>$BU$2*AB111</f>
        <v>2721.9830173927271</v>
      </c>
      <c r="BV111" s="67">
        <f>SUM(BP111:BU111)</f>
        <v>10114.101486072726</v>
      </c>
      <c r="BW111" s="67">
        <f>$BW$2*AB111</f>
        <v>49464.065455712735</v>
      </c>
      <c r="BX111" s="67">
        <f t="shared" si="87"/>
        <v>49464.065455712727</v>
      </c>
      <c r="BY111" s="67">
        <f t="shared" si="88"/>
        <v>172201.82680116728</v>
      </c>
      <c r="BZ111" s="67">
        <f t="shared" si="123"/>
        <v>8754.44</v>
      </c>
      <c r="CA111" s="70">
        <f t="shared" si="134"/>
        <v>5</v>
      </c>
      <c r="CB111" s="82">
        <f>CA111+7.6+1.65</f>
        <v>14.25</v>
      </c>
      <c r="CC111" s="20">
        <f>((100/((100-CB111)%)-100)*CA111)/CB111</f>
        <v>5.8309037900874632</v>
      </c>
      <c r="CD111" s="69">
        <f t="shared" si="124"/>
        <v>10040.922845549112</v>
      </c>
      <c r="CE111" s="20">
        <f>((100/((100-CB111)%)-100)*$CF$2)/CB111</f>
        <v>8.8629737609329435</v>
      </c>
      <c r="CF111" s="73">
        <f t="shared" si="125"/>
        <v>15262.202725234649</v>
      </c>
      <c r="CG111" s="20">
        <f>((100/((100-CB111)%)-100)*$CH$2)/CB111</f>
        <v>1.9241982507288626</v>
      </c>
      <c r="CH111" s="67">
        <f t="shared" si="126"/>
        <v>3313.5045390312066</v>
      </c>
      <c r="CI111" s="67">
        <f t="shared" si="127"/>
        <v>6186.4000000000005</v>
      </c>
      <c r="CJ111" s="67">
        <f>BZ111+CD111+CF111+CH111+CI111</f>
        <v>43557.470109814967</v>
      </c>
      <c r="CK111" s="74">
        <f>CJ111+BY111</f>
        <v>215759.29691098223</v>
      </c>
    </row>
    <row r="112" spans="1:90" ht="15" customHeight="1">
      <c r="A112" s="104"/>
      <c r="B112" s="204"/>
      <c r="C112" s="90"/>
      <c r="D112" s="91"/>
      <c r="E112" s="17"/>
      <c r="F112" s="90"/>
      <c r="G112" s="91"/>
      <c r="H112" s="77"/>
      <c r="I112" s="90"/>
      <c r="J112" s="91"/>
      <c r="K112" s="17"/>
      <c r="L112" s="90"/>
      <c r="M112" s="91"/>
      <c r="N112" s="17"/>
      <c r="O112" s="93"/>
      <c r="P112" s="91"/>
      <c r="Q112" s="80"/>
      <c r="R112" s="105"/>
      <c r="S112" s="67"/>
      <c r="T112" s="22"/>
      <c r="U112" s="22"/>
      <c r="V112" s="22"/>
      <c r="W112" s="22"/>
      <c r="X112" s="22"/>
      <c r="Y112" s="22"/>
      <c r="Z112" s="22"/>
      <c r="AA112" s="67"/>
      <c r="AB112" s="67"/>
      <c r="AC112" s="19"/>
      <c r="AD112" s="67"/>
      <c r="AE112" s="67"/>
      <c r="AF112" s="19"/>
      <c r="AG112" s="67"/>
      <c r="AH112" s="67"/>
      <c r="AI112" s="67"/>
      <c r="AJ112" s="67"/>
      <c r="AK112" s="67"/>
      <c r="AL112" s="67"/>
      <c r="AM112" s="67"/>
      <c r="AN112" s="67"/>
      <c r="AO112" s="67"/>
      <c r="AP112" s="67"/>
      <c r="AQ112" s="67"/>
      <c r="AR112" s="19"/>
      <c r="AS112" s="19"/>
      <c r="AT112" s="81"/>
      <c r="AU112" s="19"/>
      <c r="AV112" s="81"/>
      <c r="AW112" s="19"/>
      <c r="AX112" s="81"/>
      <c r="AY112" s="19"/>
      <c r="AZ112" s="19"/>
      <c r="BA112" s="67"/>
      <c r="BB112" s="67"/>
      <c r="BC112" s="67"/>
      <c r="BD112" s="67"/>
      <c r="BE112" s="67"/>
      <c r="BF112" s="67"/>
      <c r="BG112" s="67"/>
      <c r="BH112" s="67"/>
      <c r="BI112" s="67"/>
      <c r="BJ112" s="67"/>
      <c r="BK112" s="67"/>
      <c r="BL112" s="67"/>
      <c r="BM112" s="67"/>
      <c r="BN112" s="67"/>
      <c r="BO112" s="67"/>
      <c r="BP112" s="67"/>
      <c r="BQ112" s="67"/>
      <c r="BR112" s="67"/>
      <c r="BS112" s="67"/>
      <c r="BT112" s="67"/>
      <c r="BU112" s="67"/>
      <c r="BV112" s="67"/>
      <c r="BW112" s="67"/>
      <c r="BX112" s="67"/>
      <c r="BY112" s="67"/>
      <c r="BZ112" s="67"/>
      <c r="CA112" s="70"/>
      <c r="CB112" s="82"/>
      <c r="CC112" s="20"/>
      <c r="CD112" s="69"/>
      <c r="CE112" s="20"/>
      <c r="CF112" s="73"/>
      <c r="CG112" s="20"/>
      <c r="CH112" s="67"/>
      <c r="CI112" s="67"/>
      <c r="CJ112" s="67"/>
      <c r="CK112" s="74"/>
    </row>
    <row r="113" spans="1:90" ht="15" customHeight="1" thickBot="1">
      <c r="A113" s="205"/>
      <c r="B113" s="106"/>
      <c r="C113" s="107"/>
      <c r="D113" s="108"/>
      <c r="E113" s="108"/>
      <c r="F113" s="107"/>
      <c r="G113" s="108"/>
      <c r="H113" s="109"/>
      <c r="I113" s="107"/>
      <c r="J113" s="108"/>
      <c r="K113" s="108"/>
      <c r="L113" s="107"/>
      <c r="M113" s="108"/>
      <c r="N113" s="108"/>
      <c r="O113" s="107"/>
      <c r="P113" s="108"/>
      <c r="Q113" s="108"/>
      <c r="R113" s="110"/>
      <c r="S113" s="111"/>
      <c r="T113" s="111"/>
      <c r="U113" s="111"/>
      <c r="V113" s="111"/>
      <c r="W113" s="111"/>
      <c r="X113" s="111"/>
      <c r="Y113" s="111"/>
      <c r="Z113" s="111"/>
      <c r="AA113" s="111"/>
      <c r="AB113" s="111"/>
      <c r="AC113" s="111"/>
      <c r="AD113" s="67"/>
      <c r="AE113" s="111"/>
      <c r="AF113" s="111"/>
      <c r="AG113" s="111"/>
      <c r="AH113" s="111"/>
      <c r="AI113" s="111"/>
      <c r="AJ113" s="111"/>
      <c r="AK113" s="111"/>
      <c r="AL113" s="111"/>
      <c r="AM113" s="111"/>
      <c r="AN113" s="111"/>
      <c r="AO113" s="111"/>
      <c r="AP113" s="111"/>
      <c r="AQ113" s="111"/>
      <c r="AR113" s="111"/>
      <c r="AS113" s="111"/>
      <c r="AT113" s="112"/>
      <c r="AU113" s="111"/>
      <c r="AV113" s="112"/>
      <c r="AW113" s="111"/>
      <c r="AX113" s="112"/>
      <c r="AY113" s="111"/>
      <c r="AZ113" s="111"/>
      <c r="BA113" s="111"/>
      <c r="BB113" s="111"/>
      <c r="BC113" s="111"/>
      <c r="BD113" s="111"/>
      <c r="BE113" s="111"/>
      <c r="BF113" s="111"/>
      <c r="BG113" s="111"/>
      <c r="BH113" s="111"/>
      <c r="BI113" s="111"/>
      <c r="BJ113" s="111"/>
      <c r="BK113" s="111"/>
      <c r="BL113" s="111"/>
      <c r="BM113" s="111"/>
      <c r="BN113" s="111"/>
      <c r="BO113" s="111"/>
      <c r="BP113" s="111"/>
      <c r="BQ113" s="111"/>
      <c r="BR113" s="111"/>
      <c r="BS113" s="111"/>
      <c r="BT113" s="111"/>
      <c r="BU113" s="111"/>
      <c r="BV113" s="111"/>
      <c r="BW113" s="111"/>
      <c r="BX113" s="111"/>
      <c r="BY113" s="111"/>
      <c r="BZ113" s="111"/>
      <c r="CA113" s="70"/>
      <c r="CB113" s="113"/>
      <c r="CC113" s="114"/>
      <c r="CD113" s="112"/>
      <c r="CE113" s="114"/>
      <c r="CF113" s="115"/>
      <c r="CG113" s="114"/>
      <c r="CH113" s="67"/>
      <c r="CI113" s="111"/>
      <c r="CJ113" s="111"/>
      <c r="CK113" s="116"/>
    </row>
    <row r="114" spans="1:90" ht="28.5" customHeight="1" thickBot="1">
      <c r="A114" s="117"/>
      <c r="B114" s="117"/>
      <c r="C114" s="23">
        <f>SUM(C4:C113)</f>
        <v>1</v>
      </c>
      <c r="D114" s="118"/>
      <c r="E114" s="24">
        <f>SUM(E4:E113)</f>
        <v>1571.33</v>
      </c>
      <c r="F114" s="119">
        <f>SUM(F4:F113)</f>
        <v>4</v>
      </c>
      <c r="G114" s="24"/>
      <c r="H114" s="118">
        <f>SUM(H4:H113)</f>
        <v>3840.04</v>
      </c>
      <c r="I114" s="23">
        <f>SUM(I4:I113)</f>
        <v>158</v>
      </c>
      <c r="J114" s="118"/>
      <c r="K114" s="24">
        <f>SUM(K4:K113)</f>
        <v>136949.63000000003</v>
      </c>
      <c r="L114" s="23">
        <f>SUM(L4:L113)</f>
        <v>26</v>
      </c>
      <c r="M114" s="118"/>
      <c r="N114" s="24">
        <f>SUM(N4:N113)</f>
        <v>11185.849999999999</v>
      </c>
      <c r="O114" s="23">
        <f>SUM(O4:O113)</f>
        <v>34</v>
      </c>
      <c r="P114" s="118"/>
      <c r="Q114" s="24">
        <f>SUM(Q4:Q113)</f>
        <v>7182.9900000000034</v>
      </c>
      <c r="R114" s="119">
        <f>SUM(R4:R113)</f>
        <v>223</v>
      </c>
      <c r="S114" s="24">
        <f>SUM(S4:S113)</f>
        <v>160729.84000000003</v>
      </c>
      <c r="T114" s="24">
        <f>SUM(T4:T113)</f>
        <v>0</v>
      </c>
      <c r="U114" s="24">
        <f>SUM(U4:U113)</f>
        <v>0</v>
      </c>
      <c r="V114" s="24"/>
      <c r="W114" s="24"/>
      <c r="X114" s="24"/>
      <c r="Y114" s="24"/>
      <c r="Z114" s="24"/>
      <c r="AA114" s="25">
        <f t="shared" ref="AA114:BY114" si="136">SUM(AA4:AA113)</f>
        <v>5083.1499272727287</v>
      </c>
      <c r="AB114" s="25">
        <f t="shared" si="136"/>
        <v>165812.98992727272</v>
      </c>
      <c r="AC114" s="25">
        <f t="shared" si="136"/>
        <v>0</v>
      </c>
      <c r="AD114" s="25">
        <f t="shared" si="136"/>
        <v>60813.38</v>
      </c>
      <c r="AE114" s="25">
        <f>SUM(AE4:AE113)</f>
        <v>22659.409600000006</v>
      </c>
      <c r="AF114" s="25">
        <f t="shared" si="136"/>
        <v>0</v>
      </c>
      <c r="AG114" s="25">
        <f t="shared" si="136"/>
        <v>695.76000000000045</v>
      </c>
      <c r="AH114" s="25">
        <f t="shared" si="136"/>
        <v>5259.3300000000017</v>
      </c>
      <c r="AI114" s="25">
        <f t="shared" si="136"/>
        <v>978.0200000000001</v>
      </c>
      <c r="AJ114" s="25">
        <f t="shared" si="136"/>
        <v>574.41999999999996</v>
      </c>
      <c r="AK114" s="25">
        <f t="shared" si="136"/>
        <v>774.43999999999994</v>
      </c>
      <c r="AL114" s="25">
        <f t="shared" si="136"/>
        <v>91754.759600000019</v>
      </c>
      <c r="AM114" s="25">
        <f t="shared" si="136"/>
        <v>8893.6700000000128</v>
      </c>
      <c r="AN114" s="25">
        <f>SUM(AN4:AN113)</f>
        <v>7411.6000000000013</v>
      </c>
      <c r="AO114" s="25">
        <f t="shared" si="136"/>
        <v>1075.7600000000009</v>
      </c>
      <c r="AP114" s="25">
        <f>SUM(AP4:AP113)</f>
        <v>32354.919999999991</v>
      </c>
      <c r="AQ114" s="25">
        <f t="shared" si="136"/>
        <v>49735.949999999983</v>
      </c>
      <c r="AR114" s="24">
        <f t="shared" si="136"/>
        <v>33162.597985454544</v>
      </c>
      <c r="AS114" s="24">
        <f t="shared" si="136"/>
        <v>2487.1948489090914</v>
      </c>
      <c r="AT114" s="118">
        <f t="shared" si="136"/>
        <v>1658.1298992727275</v>
      </c>
      <c r="AU114" s="24">
        <f t="shared" si="136"/>
        <v>331.62597985454545</v>
      </c>
      <c r="AV114" s="118">
        <f t="shared" si="136"/>
        <v>4145.324748181818</v>
      </c>
      <c r="AW114" s="24">
        <f t="shared" si="136"/>
        <v>13265.03919418182</v>
      </c>
      <c r="AX114" s="118">
        <f t="shared" si="136"/>
        <v>4974.3896978181829</v>
      </c>
      <c r="AY114" s="24">
        <f t="shared" si="136"/>
        <v>994.87793956363589</v>
      </c>
      <c r="AZ114" s="24">
        <f t="shared" si="136"/>
        <v>61019.180293236343</v>
      </c>
      <c r="BA114" s="24">
        <f t="shared" si="136"/>
        <v>13812.222060941807</v>
      </c>
      <c r="BB114" s="24">
        <f t="shared" si="136"/>
        <v>4609.6011199781806</v>
      </c>
      <c r="BC114" s="24">
        <f t="shared" si="136"/>
        <v>6781.7512880254581</v>
      </c>
      <c r="BD114" s="24">
        <f t="shared" si="136"/>
        <v>25203.574468945451</v>
      </c>
      <c r="BE114" s="24">
        <f t="shared" si="136"/>
        <v>215.55688690545458</v>
      </c>
      <c r="BF114" s="24">
        <f t="shared" si="136"/>
        <v>82.906494963636362</v>
      </c>
      <c r="BG114" s="24">
        <f t="shared" si="136"/>
        <v>298.46338186909099</v>
      </c>
      <c r="BH114" s="24">
        <f t="shared" si="136"/>
        <v>1243.5974244545457</v>
      </c>
      <c r="BI114" s="24">
        <f t="shared" si="136"/>
        <v>99.487793956363589</v>
      </c>
      <c r="BJ114" s="24">
        <f t="shared" si="136"/>
        <v>49.743896978181795</v>
      </c>
      <c r="BK114" s="24">
        <f t="shared" si="136"/>
        <v>580.34546474545436</v>
      </c>
      <c r="BL114" s="24">
        <f t="shared" si="136"/>
        <v>215.55688690545458</v>
      </c>
      <c r="BM114" s="24">
        <f t="shared" si="136"/>
        <v>7129.9585668727323</v>
      </c>
      <c r="BN114" s="24">
        <f t="shared" si="136"/>
        <v>281.88208287636365</v>
      </c>
      <c r="BO114" s="24">
        <f t="shared" si="136"/>
        <v>9600.5721167890915</v>
      </c>
      <c r="BP114" s="24">
        <f t="shared" si="136"/>
        <v>13812.222060941807</v>
      </c>
      <c r="BQ114" s="24">
        <f t="shared" si="136"/>
        <v>2304.8005599890903</v>
      </c>
      <c r="BR114" s="24">
        <f t="shared" si="136"/>
        <v>1392.8291153890905</v>
      </c>
      <c r="BS114" s="24">
        <f t="shared" si="136"/>
        <v>547.18286676000025</v>
      </c>
      <c r="BT114" s="24">
        <f t="shared" si="136"/>
        <v>0</v>
      </c>
      <c r="BU114" s="24">
        <f t="shared" si="136"/>
        <v>6649.1008960836352</v>
      </c>
      <c r="BV114" s="24">
        <f t="shared" si="136"/>
        <v>24706.135499163622</v>
      </c>
      <c r="BW114" s="24">
        <f>SUM(BW4:BW113)</f>
        <v>120827.92576000356</v>
      </c>
      <c r="BX114" s="24">
        <f>SUM(BX4:BX113)</f>
        <v>120827.92576000355</v>
      </c>
      <c r="BY114" s="24">
        <f t="shared" si="136"/>
        <v>428131.62528727634</v>
      </c>
      <c r="BZ114" s="26">
        <f>SUM(BZ4:BZ113)</f>
        <v>25687.370000000003</v>
      </c>
      <c r="CA114" s="120"/>
      <c r="CB114" s="120"/>
      <c r="CC114" s="27"/>
      <c r="CD114" s="118">
        <f>SUM(CD4:CD113)</f>
        <v>18966.892724578145</v>
      </c>
      <c r="CE114" s="24"/>
      <c r="CF114" s="121">
        <f>SUM(CF4:CF113)</f>
        <v>37442.961288045131</v>
      </c>
      <c r="CG114" s="122"/>
      <c r="CH114" s="24">
        <f>SUM(CH4:CH113)</f>
        <v>8129.0639638518987</v>
      </c>
      <c r="CI114" s="26">
        <f>SUM(CI4:CI113)</f>
        <v>18152.199999999983</v>
      </c>
      <c r="CJ114" s="118">
        <f>SUM(CJ4:CJ113)</f>
        <v>108378.48797647518</v>
      </c>
      <c r="CK114" s="28">
        <f>SUM(CK4:CK113)</f>
        <v>536510.11326375138</v>
      </c>
      <c r="CL114" s="123"/>
    </row>
    <row r="115" spans="1:90" ht="12.75" customHeight="1">
      <c r="A115" s="192"/>
      <c r="B115" s="178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67"/>
      <c r="AE115" s="30"/>
      <c r="AF115" s="30"/>
      <c r="AG115" s="30"/>
      <c r="AH115" s="30"/>
      <c r="AI115" s="30"/>
      <c r="AJ115" s="30"/>
      <c r="AK115" s="30"/>
      <c r="AL115" s="30"/>
      <c r="AM115" s="30"/>
      <c r="AN115" s="30"/>
      <c r="AO115" s="30"/>
      <c r="AP115" s="30"/>
      <c r="AQ115" s="30"/>
      <c r="BY115" s="173">
        <f>BY114*12</f>
        <v>5137579.5034473166</v>
      </c>
      <c r="CD115" s="30">
        <f>CD114+CF114+CH114</f>
        <v>64538.917976475175</v>
      </c>
      <c r="CL115" s="29"/>
    </row>
    <row r="116" spans="1:90" ht="12.75" customHeight="1">
      <c r="A116" s="192"/>
      <c r="I116" s="31"/>
      <c r="J116" s="4"/>
      <c r="K116" s="4"/>
      <c r="L116" s="32"/>
      <c r="M116" s="4"/>
      <c r="N116" s="4"/>
      <c r="O116" s="32"/>
      <c r="P116" s="4"/>
      <c r="Q116" s="4"/>
      <c r="AE116" s="30"/>
      <c r="CD116" s="206">
        <f>CD115*12</f>
        <v>774467.0157177021</v>
      </c>
      <c r="CH116" s="33"/>
      <c r="CI116" s="253" t="s">
        <v>161</v>
      </c>
      <c r="CJ116" s="254"/>
      <c r="CK116" s="168">
        <f>CK114*12</f>
        <v>6438121.3591650166</v>
      </c>
    </row>
    <row r="117" spans="1:90" ht="12.75" customHeight="1">
      <c r="A117" s="192"/>
      <c r="B117" s="255"/>
      <c r="C117" s="255"/>
      <c r="D117" s="255"/>
      <c r="E117" s="255"/>
      <c r="I117" s="32"/>
      <c r="J117" s="4"/>
      <c r="K117" s="4"/>
      <c r="L117" s="31"/>
      <c r="M117" s="4"/>
      <c r="N117" s="4"/>
      <c r="O117" s="4"/>
      <c r="P117" s="4"/>
      <c r="Q117" s="4"/>
      <c r="AP117" s="30"/>
      <c r="CH117" s="35"/>
      <c r="CI117" s="35"/>
    </row>
    <row r="118" spans="1:90" ht="12.75" customHeight="1">
      <c r="A118" s="192"/>
      <c r="I118" s="31"/>
      <c r="J118" s="4"/>
      <c r="K118" s="4"/>
      <c r="L118" s="31"/>
      <c r="M118" s="4"/>
      <c r="N118" s="4"/>
      <c r="O118" s="4"/>
      <c r="P118" s="4"/>
      <c r="Q118" s="4"/>
      <c r="BZ118" s="171"/>
      <c r="CD118" s="207">
        <f>CD116+'Resumo Geral apoio imposto cd'!FN90</f>
        <v>4284434.3149998207</v>
      </c>
      <c r="CI118" s="36"/>
      <c r="CK118" s="34"/>
    </row>
    <row r="119" spans="1:90" ht="12.75" customHeight="1">
      <c r="A119" s="192"/>
      <c r="B119" s="179"/>
      <c r="BY119" s="171"/>
    </row>
    <row r="120" spans="1:90" ht="12.75" customHeight="1">
      <c r="A120" s="192"/>
      <c r="B120" s="179"/>
    </row>
    <row r="121" spans="1:90" ht="12.75" customHeight="1">
      <c r="A121" s="192"/>
    </row>
    <row r="122" spans="1:90" ht="12.75" customHeight="1">
      <c r="B122" s="179"/>
    </row>
    <row r="125" spans="1:90" ht="12.75" customHeight="1">
      <c r="J125" s="124"/>
    </row>
    <row r="129" spans="2:78" ht="12.75" customHeight="1">
      <c r="B129" s="256"/>
      <c r="C129" s="257"/>
      <c r="D129" s="257"/>
      <c r="E129" s="257"/>
      <c r="F129" s="257"/>
      <c r="G129" s="257"/>
      <c r="H129" s="257"/>
      <c r="I129" s="257"/>
      <c r="J129" s="257"/>
      <c r="K129" s="257"/>
      <c r="L129" s="257"/>
      <c r="M129" s="257"/>
      <c r="N129" s="257"/>
      <c r="O129" s="257"/>
      <c r="P129" s="257"/>
      <c r="Q129" s="257"/>
      <c r="R129" s="257"/>
      <c r="S129" s="257"/>
      <c r="T129" s="257"/>
      <c r="U129" s="257"/>
      <c r="V129" s="257"/>
      <c r="W129" s="257"/>
      <c r="X129" s="257"/>
      <c r="Y129" s="257"/>
      <c r="Z129" s="257"/>
      <c r="AA129" s="257"/>
      <c r="AB129" s="257"/>
      <c r="AC129" s="257"/>
      <c r="AD129" s="257"/>
      <c r="AE129" s="257"/>
      <c r="AF129" s="257"/>
      <c r="AG129" s="257"/>
      <c r="AH129" s="257"/>
      <c r="AI129" s="257"/>
      <c r="AJ129" s="257"/>
      <c r="AK129" s="257"/>
      <c r="AL129" s="257"/>
      <c r="AM129" s="257"/>
      <c r="AN129" s="257"/>
      <c r="AO129" s="257"/>
      <c r="AP129" s="257"/>
      <c r="AQ129" s="257"/>
      <c r="AR129" s="257"/>
      <c r="AS129" s="257"/>
      <c r="AT129" s="257"/>
      <c r="AU129" s="257"/>
      <c r="AV129" s="257"/>
      <c r="AW129" s="257"/>
      <c r="AX129" s="257"/>
      <c r="AY129" s="257"/>
      <c r="AZ129" s="257"/>
      <c r="BA129" s="257"/>
      <c r="BB129" s="257"/>
      <c r="BC129" s="257"/>
      <c r="BD129" s="257"/>
      <c r="BE129" s="257"/>
      <c r="BF129" s="257"/>
      <c r="BG129" s="257"/>
      <c r="BH129" s="257"/>
      <c r="BI129" s="257"/>
      <c r="BJ129" s="257"/>
      <c r="BK129" s="257"/>
      <c r="BL129" s="257"/>
      <c r="BM129" s="257"/>
      <c r="BN129" s="257"/>
      <c r="BO129" s="257"/>
      <c r="BP129" s="257"/>
      <c r="BQ129" s="257"/>
      <c r="BR129" s="257"/>
      <c r="BS129" s="257"/>
      <c r="BT129" s="257"/>
      <c r="BU129" s="257"/>
      <c r="BV129" s="257"/>
      <c r="BW129" s="257"/>
      <c r="BX129" s="257"/>
      <c r="BY129" s="257"/>
      <c r="BZ129" s="180"/>
    </row>
    <row r="130" spans="2:78" ht="12.75" customHeight="1">
      <c r="B130" s="180"/>
      <c r="C130" s="180"/>
      <c r="D130" s="37"/>
      <c r="E130" s="37"/>
      <c r="F130" s="180"/>
      <c r="G130" s="37"/>
      <c r="H130" s="37"/>
      <c r="I130" s="180"/>
      <c r="J130" s="37"/>
      <c r="K130" s="37"/>
      <c r="L130" s="180"/>
      <c r="M130" s="37"/>
      <c r="N130" s="37"/>
      <c r="O130" s="37"/>
      <c r="P130" s="37"/>
      <c r="Q130" s="37"/>
      <c r="R130" s="180"/>
      <c r="S130" s="180"/>
      <c r="T130" s="180"/>
      <c r="U130" s="180"/>
      <c r="V130" s="180"/>
      <c r="W130" s="180"/>
      <c r="X130" s="180"/>
      <c r="Y130" s="180"/>
      <c r="Z130" s="180"/>
      <c r="AA130" s="180"/>
      <c r="AB130" s="180"/>
      <c r="AC130" s="180"/>
      <c r="AD130" s="180"/>
      <c r="AE130" s="180"/>
      <c r="AF130" s="180"/>
      <c r="AG130" s="180"/>
      <c r="AH130" s="180"/>
      <c r="AI130" s="180"/>
      <c r="AJ130" s="180"/>
      <c r="AK130" s="180"/>
      <c r="AL130" s="180"/>
      <c r="AM130" s="180"/>
      <c r="AN130" s="180"/>
      <c r="AO130" s="180"/>
      <c r="AP130" s="180"/>
      <c r="AQ130" s="180"/>
      <c r="AR130" s="180"/>
      <c r="AS130" s="180"/>
      <c r="AT130" s="180"/>
      <c r="AU130" s="180"/>
      <c r="AV130" s="180"/>
      <c r="AW130" s="180"/>
      <c r="AX130" s="180"/>
      <c r="AY130" s="180"/>
      <c r="AZ130" s="180"/>
      <c r="BA130" s="180"/>
      <c r="BB130" s="180"/>
      <c r="BC130" s="180"/>
      <c r="BD130" s="180"/>
      <c r="BE130" s="180"/>
      <c r="BF130" s="180"/>
      <c r="BG130" s="180"/>
      <c r="BH130" s="180"/>
      <c r="BI130" s="180"/>
      <c r="BJ130" s="180"/>
      <c r="BK130" s="180"/>
      <c r="BL130" s="180"/>
      <c r="BM130" s="180"/>
      <c r="BN130" s="180"/>
      <c r="BO130" s="180"/>
      <c r="BP130" s="180"/>
      <c r="BQ130" s="180"/>
      <c r="BR130" s="180"/>
      <c r="BS130" s="180"/>
      <c r="BT130" s="180"/>
      <c r="BU130" s="180"/>
      <c r="BV130" s="180"/>
      <c r="BW130" s="180"/>
      <c r="BX130" s="180"/>
      <c r="BY130" s="180"/>
      <c r="BZ130" s="180"/>
    </row>
  </sheetData>
  <autoFilter ref="A3:CL112"/>
  <mergeCells count="3">
    <mergeCell ref="CI116:CJ116"/>
    <mergeCell ref="B117:E117"/>
    <mergeCell ref="B129:BY129"/>
  </mergeCells>
  <dataValidations count="2">
    <dataValidation type="list" allowBlank="1" showInputMessage="1" showErrorMessage="1" sqref="A107:A108 A4:A85 A111">
      <formula1>convenções</formula1>
    </dataValidation>
    <dataValidation type="list" allowBlank="1" showInputMessage="1" showErrorMessage="1" sqref="B4:B113">
      <formula1>cidades</formula1>
    </dataValidation>
  </dataValidations>
  <hyperlinks>
    <hyperlink ref="B4" location="'Serv. Limp. Aguas Formosa 150h '!Area_de_impressao" display="'Serv. Limp. Aguas Formosa 150h '!Area_de_impressao"/>
    <hyperlink ref="B5" location="'Serv. Limpeza 110h Aiuruoca'!Area_de_impressao" display="'Serv. Limpeza 110h Aiuruoca'!Area_de_impressao"/>
    <hyperlink ref="B6" location="'Serv. Limp. Alfenas 150h'!Area_de_impressao" display="'Serv. Limp. Alfenas 150h'!Area_de_impressao"/>
    <hyperlink ref="B7" location="'Serv. Limpeza Almenara 220'!Area_de_impressao" display="'Serv. Limpeza Almenara 220'!Area_de_impressao"/>
    <hyperlink ref="B8" location="'Serv. Limpeza 110 Andradas'!Area_de_impressao" display="'Serv. Limpeza 110 Andradas'!Area_de_impressao"/>
    <hyperlink ref="B9" location="'Serv. Limpeza 110h Araçuaí'!Area_de_impressao" display="'Serv. Limpeza 110h Araçuaí'!Area_de_impressao"/>
    <hyperlink ref="B10" location="'Serv. Limp. Araguari 150h '!Area_de_impressao" display="'Serv. Limp. Araguari 150h '!Area_de_impressao"/>
    <hyperlink ref="B11" location="'Serv. Limpeza Araxá 220 '!Area_de_impressao" display="'Serv. Limpeza Araxá 220 '!Area_de_impressao"/>
    <hyperlink ref="B12" location="'Serv. Limp Arcos  55  '!Area_de_impressao" display="'Serv. Limp Arcos  55  '!Area_de_impressao"/>
    <hyperlink ref="B13" location="'Serv. Limp.Arinos 55h '!Area_de_impressao" display="'Serv. Limp.Arinos 55h '!Area_de_impressao"/>
    <hyperlink ref="B14" location="'Serv. Limp. Barbacena 150h'!Area_de_impressao" display="'Serv. Limp. Barbacena 150h'!Area_de_impressao"/>
    <hyperlink ref="B15" location="'Serv. Limpeza Betim 220'!Area_de_impressao" display="'Serv. Limpeza Betim 220'!Area_de_impressao"/>
    <hyperlink ref="B16" location="'Serv. Limpeza 110 Boa Esperança'!Area_de_impressao" display="'Serv. Limpeza 110 Boa Esperança'!Area_de_impressao"/>
    <hyperlink ref="B17" location="'Serv. Limpeza 110 Caeté'!Area_de_impressao" display="'Serv. Limpeza 110 Caeté'!Area_de_impressao"/>
    <hyperlink ref="B18" location="'Serv. Limp. Campo Belo 150h '!Area_de_impressao" display="'Serv. Limp. Campo Belo 150h '!Area_de_impressao"/>
    <hyperlink ref="B19" location="'Serv. Limp. Capelinha 55h  '!Area_de_impressao" display="'Serv. Limp. Capelinha 55h  '!Area_de_impressao"/>
    <hyperlink ref="B20" location="'Serv. Limp. Carangola150h'!Area_de_impressao" display="'Serv. Limp. Carangola150h'!Area_de_impressao"/>
    <hyperlink ref="B21" location="'Serv. Limp. Caratinga 150h'!Area_de_impressao" display="'Serv. Limp. Caratinga 150h'!Area_de_impressao"/>
    <hyperlink ref="B22" location="'Serv. Limpeza Carmo Paran  220 '!Area_de_impressao" display="'Serv. Limpeza Carmo Paran  220 '!Area_de_impressao"/>
    <hyperlink ref="B23" location="'Serv. Limp.Carmop. de Mina55h  '!Area_de_impressao" display="'Serv. Limp.Carmop. de Mina55h  '!Area_de_impressao"/>
    <hyperlink ref="B24" location="'Serv. Limp.Cássia  150 '!Area_de_impressao" display="'Serv. Limp.Cássia  150 '!Area_de_impressao"/>
    <hyperlink ref="B25" location="'Serv. Limp. Cláudio 55h'!Area_de_impressao" display="'Serv. Limp. Cláudio 55h'!Area_de_impressao"/>
    <hyperlink ref="B26" location="'Serv. Limpeza Congonhas 220 '!Area_de_impressao" display="'Serv. Limpeza Congonhas 220 '!Area_de_impressao"/>
    <hyperlink ref="B27" location="'Serv. Limpeza Conquista 110h '!Area_de_impressao" display="'Serv. Limpeza Conquista 110h '!Area_de_impressao"/>
    <hyperlink ref="B28" location="'Serv. Limpeza Cons. Lafaiet 220'!Area_de_impressao" display="'Serv. Limpeza Cons. Lafaiet 220'!Area_de_impressao"/>
    <hyperlink ref="B29" location="'Serv. Limp Cons. Pena 55 '!Area_de_impressao" display="'Serv. Limp Cons. Pena 55 '!Area_de_impressao"/>
    <hyperlink ref="B30" location="'Serv. Limpeza Contagem 220 '!Area_de_impressao" display="'Serv. Limpeza Contagem 220 '!Area_de_impressao"/>
    <hyperlink ref="B31" location="'Serv. Limpeza Corinto 55h'!Area_de_impressao" display="'Serv. Limpeza Corinto 55h'!Area_de_impressao"/>
    <hyperlink ref="B32" location="'Serv. Limpeza Coromandel 55h '!Area_de_impressao" display="'Serv. Limpeza Coromandel 55h '!Area_de_impressao"/>
    <hyperlink ref="B33" location="'Serv. Limp. Diamantina 150h '!Area_de_impressao" display="'Serv. Limp. Diamantina 150h '!Area_de_impressao"/>
    <hyperlink ref="B34" location="'Serv. Limp. Divinópolis 150h'!Area_de_impressao" display="'Serv. Limp. Divinópolis 150h'!Area_de_impressao"/>
    <hyperlink ref="B35" location="'Serv. Limpeza Formiga 220 '!Area_de_impressao" display="'Serv. Limpeza Formiga 220 '!Area_de_impressao"/>
    <hyperlink ref="B36" location="'Serv. Limpeza Frutal 55h'!Area_de_impressao" display="'Serv. Limpeza Frutal 55h'!Area_de_impressao"/>
    <hyperlink ref="B37" location="'Serv. Limpeza 110h Gov. Valadar'!Area_de_impressao" display="'Serv. Limpeza 110h Gov. Valadar'!Area_de_impressao"/>
    <hyperlink ref="B38" location="'Serv. Limpeza Guanhães 55h'!Area_de_impressao" display="'Serv. Limpeza Guanhães 55h'!Area_de_impressao"/>
    <hyperlink ref="B39" location="'Serv. Limpeza Ibiá 55h'!Area_de_impressao" display="'Serv. Limpeza Ibiá 55h'!Area_de_impressao"/>
    <hyperlink ref="B40" location="'Serv. Limpeza Ibiraci 55h'!Area_de_impressao" display="'Serv. Limpeza Ibiraci 55h'!Area_de_impressao"/>
    <hyperlink ref="B41" location="'Serv. Limpeza Ibirité 220 '!Area_de_impressao" display="'Serv. Limpeza Ibirité 220 '!Area_de_impressao"/>
    <hyperlink ref="B42" location="'Serv. Limp. Igarape 55h'!Area_de_impressao" display="'Serv. Limp. Igarape 55h'!Area_de_impressao"/>
    <hyperlink ref="B43" location="'Serv. Limpeza Ipatinga 220  '!Area_de_impressao" display="'Serv. Limpeza Ipatinga 220  '!Area_de_impressao"/>
    <hyperlink ref="B44" location="'Serv. Limpeza 110 Itabira'!Area_de_impressao" display="'Serv. Limpeza 110 Itabira'!Area_de_impressao"/>
    <hyperlink ref="B45" location="'Serv. Limpeza Itabirito 150h  '!Area_de_impressao" display="'Serv. Limpeza Itabirito 150h  '!Area_de_impressao"/>
    <hyperlink ref="B46" location="'Serv. Limp.Itaguara 55h  '!Area_de_impressao" display="'Serv. Limp.Itaguara 55h  '!Area_de_impressao"/>
    <hyperlink ref="B47" location="'Serv. Limpeza Itajubá 150 '!Area_de_impressao" display="'Serv. Limpeza Itajubá 150 '!Area_de_impressao"/>
    <hyperlink ref="B48" location="'Serv. Limp.Itambacuri 55'!Area_de_impressao" display="'Serv. Limp.Itambacuri 55'!Area_de_impressao"/>
    <hyperlink ref="B49" location="'Serv. Limpeza Itamonte 55h '!Area_de_impressao" display="'Serv. Limpeza Itamonte 55h '!Area_de_impressao"/>
    <hyperlink ref="B50" location="'Serv. Limpeza Itaúna 220 '!Area_de_impressao" display="'Serv. Limpeza Itaúna 220 '!Area_de_impressao"/>
    <hyperlink ref="B51" location="'Serv. Limpeza Ituiutaba 150 '!Area_de_impressao" display="'Serv. Limpeza Ituiutaba 150 '!Area_de_impressao"/>
    <hyperlink ref="B52" location="'Serv. Limpeza 110 Iturama'!Area_de_impressao" display="'Serv. Limpeza 110 Iturama'!Area_de_impressao"/>
    <hyperlink ref="B53" location="'Serv. Limpeza Janaúba 220 '!Area_de_impressao" display="'Serv. Limpeza Janaúba 220 '!Area_de_impressao"/>
    <hyperlink ref="B54" location="'CARGOS Januária'!Area_de_impressao" display="'CARGOS Januária'!Area_de_impressao"/>
    <hyperlink ref="B55" location="'Serv. Limpeza João Pinhei 220  '!Area_de_impressao" display="'Serv. Limpeza João Pinhei 220  '!Area_de_impressao"/>
    <hyperlink ref="B56" location="'Serv. Limpeza Juiz de Fora 220'!Area_de_impressao" display="'Serv. Limpeza Juiz de Fora 220'!Area_de_impressao"/>
    <hyperlink ref="B57" location="'Serv. Limp. Lambari 55h  '!Area_de_impressao" display="'Serv. Limp. Lambari 55h  '!Area_de_impressao"/>
    <hyperlink ref="B58" location="'Serv. Limpeza Lavras  220'!Area_de_impressao" display="'Serv. Limpeza Lavras  220'!Area_de_impressao"/>
    <hyperlink ref="B59" location="'Serv. Limp. Luz 55h '!Area_de_impressao" display="'Serv. Limp. Luz 55h '!Area_de_impressao"/>
    <hyperlink ref="B60" location="'Serv. Limpeza 110h Machado'!Area_de_impressao" display="'Serv. Limpeza 110h Machado'!Area_de_impressao"/>
    <hyperlink ref="B61" location="'Serv. Limpeza Manga 220'!Area_de_impressao" display="'Serv. Limpeza Manga 220'!Area_de_impressao"/>
    <hyperlink ref="B62" location="'Serv. Limp. Martinho Campos 55'!Area_de_impressao" display="'Serv. Limp. Martinho Campos 55'!Area_de_impressao"/>
    <hyperlink ref="B63" location="'Serv. Limpeza Mateus Leme 220 '!Area_de_impressao" display="'Serv. Limpeza Mateus Leme 220 '!Area_de_impressao"/>
    <hyperlink ref="B64" location="'Serv. Limp. Minas Novas 55h  '!Area_de_impressao" display="'Serv. Limp. Minas Novas 55h  '!Area_de_impressao"/>
    <hyperlink ref="B65" location="'Serv. Limpeza 55 Miradouro'!Area_de_impressao" display="'Serv. Limpeza 55 Miradouro'!Area_de_impressao"/>
    <hyperlink ref="B66" location="'Serv. Limp. Miraí 55h '!Area_de_impressao" display="'Serv. Limp. Miraí 55h '!Area_de_impressao"/>
    <hyperlink ref="B67" location="'Serv. Limp. Monte Azul 55h '!Area_de_impressao" display="'Serv. Limp. Monte Azul 55h '!Area_de_impressao"/>
    <hyperlink ref="B68" location="'Serv. Limpeza Montes Claros 220'!Area_de_impressao" display="'Serv. Limpeza Montes Claros 220'!Area_de_impressao"/>
    <hyperlink ref="B69" location="'Serv. Limpeza 110h Muriaé'!Area_de_impressao" display="'Serv. Limpeza 110h Muriaé'!Area_de_impressao"/>
    <hyperlink ref="B70" location="'Serv. Limpeza Nova Lima 150  '!Area_de_impressao" display="'Serv. Limpeza Nova Lima 150  '!Area_de_impressao"/>
    <hyperlink ref="B71" location="'Serv. Limpeza Nova Ponte 150 '!Area_de_impressao" display="'Serv. Limpeza Nova Ponte 150 '!Area_de_impressao"/>
    <hyperlink ref="B72" location="'Serv. Limpeza Nova Serrana 55h'!Area_de_impressao" display="'Serv. Limpeza Nova Serrana 55h'!Area_de_impressao"/>
    <hyperlink ref="B73" location="'Serv. Limpeza 110 Oliveira'!Area_de_impressao" display="'Serv. Limpeza 110 Oliveira'!Area_de_impressao"/>
    <hyperlink ref="B74" location="'Serv. Limp. Ouro Fino 55h  '!Area_de_impressao" display="'Serv. Limp. Ouro Fino 55h  '!Area_de_impressao"/>
    <hyperlink ref="B75" location="'Serv. Limpeza Ouro Preto 220 '!Area_de_impressao" display="'Serv. Limpeza Ouro Preto 220 '!Area_de_impressao"/>
    <hyperlink ref="B76" location="'Serv. Limpeza Pará de Minas 150'!Area_de_impressao" display="'Serv. Limpeza Pará de Minas 150'!Area_de_impressao"/>
    <hyperlink ref="B77" location="'Serv. Limpeza Passos 220'!Area_de_impressao" display="'Serv. Limpeza Passos 220'!Area_de_impressao"/>
    <hyperlink ref="B78" location="'Serv. Limpeza 110h Patos de Min'!Area_de_impressao" display="'Serv. Limpeza 110h Patos de Min'!Area_de_impressao"/>
    <hyperlink ref="B79" location="'Serv. Limpeza Pedro Leopoldo220'!Area_de_impressao" display="'Serv. Limpeza Pedro Leopoldo220'!Area_de_impressao"/>
    <hyperlink ref="B80" location="'Serv. Limpeza Pitangui  55h'!Area_de_impressao" display="'Serv. Limpeza Pitangui  55h'!Area_de_impressao"/>
    <hyperlink ref="B81" location="'Serv. Limpeza Piunhi  55h '!Area_de_impressao" display="'Serv. Limpeza Piunhi  55h '!Area_de_impressao"/>
    <hyperlink ref="B82" location="'Serv. Limpeza Poço Fundo 55h '!Area_de_impressao" display="'Serv. Limpeza Poço Fundo 55h '!Area_de_impressao"/>
    <hyperlink ref="B83" location="'Serv. Limpeza Poços Caldas 220'!Area_de_impressao" display="'Serv. Limpeza Poços Caldas 220'!Area_de_impressao"/>
    <hyperlink ref="B84" location="'Serv. Limpeza Ponte Nova 150'!Area_de_impressao" display="'Serv. Limpeza Ponte Nova 150'!Area_de_impressao"/>
    <hyperlink ref="B85" location="'Serv. Limpeza 110h Porteirinha'!Area_de_impressao" display="'Serv. Limpeza 110h Porteirinha'!Area_de_impressao"/>
    <hyperlink ref="B86" location="'Serv. Limpeza Pouso Alegre 220h'!Area_de_impressao" display="'Serv. Limpeza Pouso Alegre 220h'!Area_de_impressao"/>
    <hyperlink ref="B87" location="'Serv. Limp. Resplendor 55'!Area_de_impressao" display="'Serv. Limp. Resplendor 55'!Area_de_impressao"/>
    <hyperlink ref="B88" location="'Serv. Limpeza 110 Rib das Neves'!Area_de_impressao" display="'Serv. Limpeza 110 Rib das Neves'!Area_de_impressao"/>
    <hyperlink ref="B89" location="'Serv. Limpeza 110 Sabará'!Area_de_impressao" display="'Serv. Limpeza 110 Sabará'!Area_de_impressao"/>
    <hyperlink ref="B90" location="'Serv. Limpeza 110 Sacramento'!Area_de_impressao" display="'Serv. Limpeza 110 Sacramento'!Area_de_impressao"/>
    <hyperlink ref="B91" location="'Serv. Limpeza Salinas 55'!Area_de_impressao" display="'Serv. Limpeza Salinas 55'!Area_de_impressao"/>
    <hyperlink ref="B92" location="'Serv. Limpeza Santa Rita 55 '!Area_de_impressao" display="'Serv. Limpeza Santa Rita 55 '!Area_de_impressao"/>
    <hyperlink ref="B93" location="'Serv. Limpeza Santa Vitória 55 '!Area_de_impressao" display="'Serv. Limpeza Santa Vitória 55 '!Area_de_impressao"/>
    <hyperlink ref="B94" location="'Serv. Limp. Santo Ant. do M 150'!Area_de_impressao" display="'Serv. Limp. Santo Ant. do M 150'!Area_de_impressao"/>
    <hyperlink ref="B95" location="'Serv. Limp. São Franc. 150'!Area_de_impressao" display="'Serv. Limp. São Franc. 150'!Area_de_impressao"/>
    <hyperlink ref="B96" location="'Serv. Limp. São Gonçalo Sapuc55'!Area_de_impressao" display="'Serv. Limp. São Gonçalo Sapuc55'!Area_de_impressao"/>
    <hyperlink ref="B97" location="'Serv. Limp. Saõ Joa da POnte 55'!Area_de_impressao" display="'Serv. Limp. Saõ Joa da POnte 55'!Area_de_impressao"/>
    <hyperlink ref="B98" location="'Serv. Lim São João Del Rei 220 '!Area_de_impressao" display="'Serv. Lim São João Del Rei 220 '!Area_de_impressao"/>
    <hyperlink ref="B99" location="'Serv. Limpeza 110 Sao Lourenço '!Area_de_impressao" display="'Serv. Limpeza 110 Sao Lourenço '!Area_de_impressao"/>
    <hyperlink ref="B100" location="'Serv. Limp. São Seb. Paraís 150'!Area_de_impressao" display="'Serv. Limp. São Seb. Paraís 150'!Area_de_impressao"/>
    <hyperlink ref="B101" location="'Serv. Limp. Sete Lagoas 150'!Area_de_impressao" display="'Serv. Limp. Sete Lagoas 150'!Area_de_impressao"/>
    <hyperlink ref="B102" location="'Serv. Limpeza Teóf. Otoni 220'!Area_de_impressao" display="'Serv. Limpeza Teóf. Otoni 220'!Area_de_impressao"/>
    <hyperlink ref="B103" location="'Serv. Limpeza 110 Tres Pontas'!Area_de_impressao" display="'Serv. Limpeza 110 Tres Pontas'!Area_de_impressao"/>
    <hyperlink ref="B104" location="'Serv. Limpeza 110 Tupaciguara'!Area_de_impressao" display="'Serv. Limpeza 110 Tupaciguara'!Area_de_impressao"/>
    <hyperlink ref="B105" location="'Serv. Limpeza Ubá 220'!Area_de_impressao" display="'Serv. Limpeza Ubá 220'!Area_de_impressao"/>
    <hyperlink ref="B106" location="'Serv. Limpeza 110 Uberaba'!Area_de_impressao" display="'Serv. Limpeza 110 Uberaba'!Area_de_impressao"/>
    <hyperlink ref="B107" location="'Serv. Limpeza Uberlandia 220 '!Area_de_impressao" display="'Serv. Limpeza Uberlandia 220 '!Area_de_impressao"/>
    <hyperlink ref="B108" location="'Serv. Limpeza Varginha 220'!Area_de_impressao" display="'Serv. Limpeza Varginha 220'!Area_de_impressao"/>
    <hyperlink ref="B109" location="'Serv. Limpeza Vespasiano 220'!Area_de_impressao" display="'Serv. Limpeza Vespasiano 220'!Area_de_impressao"/>
    <hyperlink ref="B110" location="'Serv. Limp. Viçosa 150'!Area_de_impressao" display="'Serv. Limp. Viçosa 150'!Area_de_impressao"/>
    <hyperlink ref="B111" location="'Enc. Limpeza BH'!Area_de_impressao" display="'Enc. Limpeza BH'!Area_de_impressao"/>
  </hyperlinks>
  <pageMargins left="0.23622047244094491" right="0.23622047244094491" top="0.19685039370078741" bottom="0.15748031496062992" header="0.11811023622047245" footer="0.11811023622047245"/>
  <pageSetup paperSize="9" scale="30" firstPageNumber="38" orientation="landscape" horizontalDpi="300" verticalDpi="300" r:id="rId1"/>
  <headerFooter alignWithMargins="0"/>
  <rowBreaks count="1" manualBreakCount="1">
    <brk id="50" max="16383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F0"/>
  </sheetPr>
  <dimension ref="A1:FW223"/>
  <sheetViews>
    <sheetView showGridLines="0" view="pageBreakPreview" zoomScaleNormal="100" zoomScaleSheetLayoutView="100" workbookViewId="0">
      <pane xSplit="2" ySplit="3" topLeftCell="FF76" activePane="bottomRight" state="frozen"/>
      <selection activeCell="FI110" sqref="FI110"/>
      <selection pane="topRight" activeCell="FI110" sqref="FI110"/>
      <selection pane="bottomLeft" activeCell="FI110" sqref="FI110"/>
      <selection pane="bottomRight" activeCell="FI110" sqref="FI110"/>
    </sheetView>
  </sheetViews>
  <sheetFormatPr defaultRowHeight="12.75" customHeight="1"/>
  <cols>
    <col min="1" max="1" width="40.42578125" style="1" bestFit="1" customWidth="1"/>
    <col min="2" max="2" width="21.5703125" style="1" bestFit="1" customWidth="1"/>
    <col min="3" max="3" width="10.7109375" style="1" customWidth="1"/>
    <col min="4" max="4" width="8" style="3" customWidth="1"/>
    <col min="5" max="5" width="9" style="3" customWidth="1"/>
    <col min="6" max="6" width="11.85546875" style="1" customWidth="1"/>
    <col min="7" max="7" width="8.140625" style="3" customWidth="1"/>
    <col min="8" max="8" width="7.85546875" style="3" customWidth="1"/>
    <col min="9" max="9" width="13.28515625" style="1" customWidth="1"/>
    <col min="10" max="10" width="7.7109375" style="3" customWidth="1"/>
    <col min="11" max="14" width="9.85546875" style="3" customWidth="1"/>
    <col min="15" max="20" width="11.28515625" style="3" customWidth="1"/>
    <col min="21" max="21" width="11" style="1" customWidth="1"/>
    <col min="22" max="22" width="6.5703125" style="3" customWidth="1"/>
    <col min="23" max="23" width="11.140625" style="3" customWidth="1"/>
    <col min="24" max="24" width="9.28515625" style="1" customWidth="1"/>
    <col min="25" max="25" width="9" style="3" customWidth="1"/>
    <col min="26" max="32" width="11.140625" style="3" customWidth="1"/>
    <col min="33" max="33" width="8.5703125" style="1" customWidth="1"/>
    <col min="34" max="34" width="7.7109375" style="3" customWidth="1"/>
    <col min="35" max="38" width="11.42578125" style="3" customWidth="1"/>
    <col min="39" max="39" width="8.85546875" style="1" customWidth="1"/>
    <col min="40" max="40" width="7.42578125" style="3" customWidth="1"/>
    <col min="41" max="47" width="13.140625" style="3" customWidth="1"/>
    <col min="48" max="48" width="10.42578125" style="1" customWidth="1"/>
    <col min="49" max="49" width="7.42578125" style="3" customWidth="1"/>
    <col min="50" max="50" width="10" style="3" customWidth="1"/>
    <col min="51" max="51" width="13.7109375" style="3" customWidth="1"/>
    <col min="52" max="52" width="10" style="3" customWidth="1"/>
    <col min="53" max="56" width="10.85546875" style="3" customWidth="1"/>
    <col min="57" max="57" width="10" style="1" customWidth="1"/>
    <col min="58" max="58" width="8" style="3" customWidth="1"/>
    <col min="59" max="59" width="8.140625" style="3" customWidth="1"/>
    <col min="60" max="65" width="13.28515625" style="3" customWidth="1"/>
    <col min="66" max="66" width="9.140625" style="1"/>
    <col min="67" max="67" width="8.140625" style="3" customWidth="1"/>
    <col min="68" max="68" width="9.85546875" style="3" customWidth="1"/>
    <col min="69" max="69" width="9" style="1" customWidth="1"/>
    <col min="70" max="70" width="7" style="3" customWidth="1"/>
    <col min="71" max="71" width="11.85546875" style="3" customWidth="1"/>
    <col min="72" max="72" width="8.140625" style="3" customWidth="1"/>
    <col min="73" max="73" width="7.28515625" style="3" customWidth="1"/>
    <col min="74" max="74" width="13.28515625" style="3" customWidth="1"/>
    <col min="75" max="75" width="8.140625" style="3" customWidth="1"/>
    <col min="76" max="76" width="7.7109375" style="3" customWidth="1"/>
    <col min="77" max="77" width="11.5703125" style="3" customWidth="1"/>
    <col min="78" max="78" width="8.140625" style="3" customWidth="1"/>
    <col min="79" max="79" width="7.7109375" style="3" customWidth="1"/>
    <col min="80" max="83" width="10.7109375" style="3" customWidth="1"/>
    <col min="84" max="84" width="10.85546875" style="3" customWidth="1"/>
    <col min="85" max="85" width="7.28515625" style="3" customWidth="1"/>
    <col min="86" max="89" width="12" style="3" customWidth="1"/>
    <col min="90" max="90" width="10.5703125" style="3" customWidth="1"/>
    <col min="91" max="91" width="6.85546875" style="3" customWidth="1"/>
    <col min="92" max="104" width="13.5703125" style="3" customWidth="1"/>
    <col min="105" max="105" width="10" style="3" customWidth="1"/>
    <col min="106" max="106" width="6.85546875" style="3" customWidth="1"/>
    <col min="107" max="107" width="12.28515625" style="3" customWidth="1"/>
    <col min="108" max="108" width="7.7109375" style="1" customWidth="1"/>
    <col min="109" max="109" width="11.42578125" style="1" customWidth="1"/>
    <col min="110" max="110" width="14.140625" style="1" customWidth="1"/>
    <col min="111" max="111" width="13.5703125" style="1" customWidth="1"/>
    <col min="112" max="113" width="10" style="1" customWidth="1"/>
    <col min="114" max="114" width="12.140625" style="1" customWidth="1"/>
    <col min="115" max="116" width="13.140625" style="1" customWidth="1"/>
    <col min="117" max="118" width="13" style="1" customWidth="1"/>
    <col min="119" max="119" width="16.7109375" style="1" customWidth="1"/>
    <col min="120" max="120" width="17" style="1" customWidth="1"/>
    <col min="121" max="129" width="13" style="1" customWidth="1"/>
    <col min="130" max="131" width="13.28515625" style="1" customWidth="1"/>
    <col min="132" max="132" width="13" style="1" customWidth="1"/>
    <col min="133" max="133" width="9.85546875" style="1" customWidth="1"/>
    <col min="134" max="134" width="9.7109375" style="1" customWidth="1"/>
    <col min="135" max="135" width="8.42578125" style="1" customWidth="1"/>
    <col min="136" max="136" width="10.7109375" style="1" customWidth="1"/>
    <col min="137" max="137" width="11.140625" style="1" customWidth="1"/>
    <col min="138" max="138" width="10" style="1" customWidth="1"/>
    <col min="139" max="139" width="9.42578125" style="1" customWidth="1"/>
    <col min="140" max="140" width="10.5703125" style="1" customWidth="1"/>
    <col min="141" max="143" width="12" style="1" customWidth="1"/>
    <col min="144" max="144" width="15.28515625" style="1" customWidth="1"/>
    <col min="145" max="145" width="13.42578125" style="1" customWidth="1"/>
    <col min="146" max="146" width="15.7109375" style="1" customWidth="1"/>
    <col min="147" max="147" width="17.140625" style="1" customWidth="1"/>
    <col min="148" max="148" width="14.7109375" style="1" customWidth="1"/>
    <col min="149" max="160" width="12" style="1" customWidth="1"/>
    <col min="161" max="161" width="15.28515625" style="1" customWidth="1"/>
    <col min="162" max="162" width="13.42578125" style="1" customWidth="1"/>
    <col min="163" max="164" width="12" style="1" customWidth="1"/>
    <col min="165" max="165" width="16.28515625" style="1" customWidth="1"/>
    <col min="166" max="166" width="13.5703125" style="1" customWidth="1"/>
    <col min="167" max="168" width="9.28515625" style="5" customWidth="1"/>
    <col min="169" max="169" width="9.28515625" style="1" customWidth="1"/>
    <col min="170" max="170" width="10.85546875" style="1" customWidth="1"/>
    <col min="171" max="171" width="9.42578125" style="1" customWidth="1"/>
    <col min="172" max="172" width="10.5703125" style="1" customWidth="1"/>
    <col min="173" max="173" width="8" style="1" customWidth="1"/>
    <col min="174" max="174" width="10.140625" style="6" customWidth="1"/>
    <col min="175" max="175" width="13.5703125" style="6" customWidth="1"/>
    <col min="176" max="176" width="11" style="1" customWidth="1"/>
    <col min="177" max="177" width="13" style="1" customWidth="1"/>
    <col min="178" max="178" width="14" style="7" bestFit="1" customWidth="1"/>
    <col min="179" max="179" width="12" style="1" bestFit="1" customWidth="1"/>
    <col min="180" max="16384" width="9.140625" style="1"/>
  </cols>
  <sheetData>
    <row r="1" spans="1:177" ht="12.75" customHeight="1">
      <c r="B1" s="2"/>
      <c r="K1" s="4"/>
    </row>
    <row r="2" spans="1:177" s="127" customFormat="1" ht="12.75" customHeight="1" thickBot="1">
      <c r="D2" s="128"/>
      <c r="E2" s="128"/>
      <c r="G2" s="128"/>
      <c r="H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V2" s="128"/>
      <c r="W2" s="128"/>
      <c r="Y2" s="128"/>
      <c r="Z2" s="128"/>
      <c r="AA2" s="128"/>
      <c r="AB2" s="128"/>
      <c r="AC2" s="128"/>
      <c r="AD2" s="128"/>
      <c r="AE2" s="128"/>
      <c r="AF2" s="128"/>
      <c r="AH2" s="128"/>
      <c r="AI2" s="128"/>
      <c r="AJ2" s="128"/>
      <c r="AK2" s="128"/>
      <c r="AL2" s="128"/>
      <c r="AN2" s="128"/>
      <c r="AO2" s="128"/>
      <c r="AP2" s="128"/>
      <c r="AQ2" s="128"/>
      <c r="AR2" s="128"/>
      <c r="AS2" s="128"/>
      <c r="AT2" s="128"/>
      <c r="AU2" s="128"/>
      <c r="AW2" s="128"/>
      <c r="AX2" s="128"/>
      <c r="AY2" s="128"/>
      <c r="AZ2" s="128"/>
      <c r="BA2" s="128"/>
      <c r="BB2" s="128"/>
      <c r="BC2" s="128"/>
      <c r="BD2" s="128"/>
      <c r="BF2" s="128"/>
      <c r="BG2" s="128"/>
      <c r="BH2" s="128"/>
      <c r="BI2" s="128"/>
      <c r="BJ2" s="128"/>
      <c r="BK2" s="128"/>
      <c r="BL2" s="128"/>
      <c r="BM2" s="128"/>
      <c r="BO2" s="128"/>
      <c r="BP2" s="128"/>
      <c r="BR2" s="128"/>
      <c r="BS2" s="128"/>
      <c r="BT2" s="128"/>
      <c r="BU2" s="128"/>
      <c r="BV2" s="128"/>
      <c r="BW2" s="128"/>
      <c r="BX2" s="128"/>
      <c r="BY2" s="128"/>
      <c r="BZ2" s="128"/>
      <c r="CA2" s="128"/>
      <c r="CB2" s="128"/>
      <c r="CC2" s="128"/>
      <c r="CD2" s="128"/>
      <c r="CE2" s="128"/>
      <c r="CF2" s="128"/>
      <c r="CG2" s="128"/>
      <c r="CH2" s="128"/>
      <c r="CI2" s="128"/>
      <c r="CJ2" s="128"/>
      <c r="CK2" s="128"/>
      <c r="CL2" s="128"/>
      <c r="CM2" s="128"/>
      <c r="CN2" s="128"/>
      <c r="CO2" s="128"/>
      <c r="CP2" s="128"/>
      <c r="CQ2" s="128"/>
      <c r="CR2" s="128"/>
      <c r="CS2" s="128"/>
      <c r="CT2" s="128"/>
      <c r="CU2" s="128"/>
      <c r="CV2" s="128"/>
      <c r="CW2" s="128"/>
      <c r="CX2" s="128"/>
      <c r="CY2" s="128"/>
      <c r="CZ2" s="128"/>
      <c r="DA2" s="128"/>
      <c r="DB2" s="128"/>
      <c r="DC2" s="128"/>
      <c r="DF2" s="129">
        <f>30%</f>
        <v>0.3</v>
      </c>
      <c r="DG2" s="130">
        <f>0.2*788</f>
        <v>157.60000000000002</v>
      </c>
      <c r="DR2" s="130">
        <f>[1]Parâmetro!C152</f>
        <v>3.12</v>
      </c>
      <c r="EC2" s="131">
        <f>'[1]BASE COMPOSIÇÃO MÓDULOS 4 E 5'!C5</f>
        <v>0.2</v>
      </c>
      <c r="ED2" s="131">
        <f>'[1]BASE COMPOSIÇÃO MÓDULOS 4 E 5'!C6</f>
        <v>1.4999999999999999E-2</v>
      </c>
      <c r="EE2" s="131">
        <f>'[1]BASE COMPOSIÇÃO MÓDULOS 4 E 5'!C7</f>
        <v>0.01</v>
      </c>
      <c r="EF2" s="131">
        <f>'[1]BASE COMPOSIÇÃO MÓDULOS 4 E 5'!C8</f>
        <v>2E-3</v>
      </c>
      <c r="EG2" s="131">
        <f>'[1]BASE COMPOSIÇÃO MÓDULOS 4 E 5'!C9</f>
        <v>2.5000000000000001E-2</v>
      </c>
      <c r="EH2" s="131">
        <f>'[1]BASE COMPOSIÇÃO MÓDULOS 4 E 5'!C10</f>
        <v>0.08</v>
      </c>
      <c r="EI2" s="132">
        <f>'[1]BASE COMPOSIÇÃO MÓDULOS 4 E 5'!C11</f>
        <v>0.03</v>
      </c>
      <c r="EJ2" s="131">
        <f>'[1]BASE COMPOSIÇÃO MÓDULOS 4 E 5'!C12</f>
        <v>6.0000000000000001E-3</v>
      </c>
      <c r="EK2" s="133">
        <f>SUM(EC2:EJ2)</f>
        <v>0.3680000000000001</v>
      </c>
      <c r="EL2" s="133">
        <f>'[1]BASE COMPOSIÇÃO MÓDULOS 4 E 5'!C16</f>
        <v>8.3299999999999999E-2</v>
      </c>
      <c r="EM2" s="133">
        <f>'[1]BASE COMPOSIÇÃO MÓDULOS 4 E 5'!C17</f>
        <v>2.7799999999999998E-2</v>
      </c>
      <c r="EN2" s="133">
        <f>'[1]BASE COMPOSIÇÃO MÓDULOS 4 E 5'!C19</f>
        <v>4.0899999999999999E-2</v>
      </c>
      <c r="EO2" s="133">
        <f>SUM(EL2:EN2)</f>
        <v>0.152</v>
      </c>
      <c r="EP2" s="133">
        <f>'[1]BASE COMPOSIÇÃO MÓDULOS 4 E 5'!C23</f>
        <v>1.2999999999999999E-3</v>
      </c>
      <c r="EQ2" s="133">
        <f>'[1]BASE COMPOSIÇÃO MÓDULOS 4 E 5'!C24</f>
        <v>5.0000000000000001E-4</v>
      </c>
      <c r="ER2" s="133">
        <f>SUM(EP2:EQ2)</f>
        <v>1.8E-3</v>
      </c>
      <c r="ES2" s="133">
        <f>'[1]BASE COMPOSIÇÃO MÓDULOS 4 E 5'!C28</f>
        <v>7.4999999999999997E-3</v>
      </c>
      <c r="ET2" s="133">
        <f>'[1]BASE COMPOSIÇÃO MÓDULOS 4 E 5'!C29</f>
        <v>5.9999999999999995E-4</v>
      </c>
      <c r="EU2" s="133">
        <f>'[1]BASE COMPOSIÇÃO MÓDULOS 4 E 5'!C30</f>
        <v>2.9999999999999997E-4</v>
      </c>
      <c r="EV2" s="133">
        <f>'[1]BASE COMPOSIÇÃO MÓDULOS 4 E 5'!C31</f>
        <v>3.5000000000000001E-3</v>
      </c>
      <c r="EW2" s="133">
        <f>'[1]BASE COMPOSIÇÃO MÓDULOS 4 E 5'!C32</f>
        <v>1.2999999999999999E-3</v>
      </c>
      <c r="EX2" s="133">
        <f>'[1]BASE COMPOSIÇÃO MÓDULOS 4 E 5'!C33</f>
        <v>4.2999999999999997E-2</v>
      </c>
      <c r="EY2" s="133">
        <f>'[1]BASE COMPOSIÇÃO MÓDULOS 4 E 5'!C34</f>
        <v>1.6999999999999999E-3</v>
      </c>
      <c r="EZ2" s="133">
        <f>SUM(ES2:EY2)</f>
        <v>5.79E-2</v>
      </c>
      <c r="FA2" s="133">
        <f>'[1]BASE COMPOSIÇÃO MÓDULOS 4 E 5'!C38</f>
        <v>8.3299999999999999E-2</v>
      </c>
      <c r="FB2" s="133">
        <f>'[1]BASE COMPOSIÇÃO MÓDULOS 4 E 5'!C39</f>
        <v>1.3899999999999999E-2</v>
      </c>
      <c r="FC2" s="133">
        <f>'[1]BASE COMPOSIÇÃO MÓDULOS 4 E 5'!C40</f>
        <v>8.3999999999999995E-3</v>
      </c>
      <c r="FD2" s="133">
        <f>'[1]BASE COMPOSIÇÃO MÓDULOS 4 E 5'!C41</f>
        <v>3.3E-3</v>
      </c>
      <c r="FE2" s="133">
        <f>'[1]BASE COMPOSIÇÃO MÓDULOS 4 E 5'!C42</f>
        <v>0</v>
      </c>
      <c r="FF2" s="133">
        <f>'[1]BASE COMPOSIÇÃO MÓDULOS 4 E 5'!C44</f>
        <v>4.0099999999999997E-2</v>
      </c>
      <c r="FG2" s="133">
        <f>SUM(FA2:FF2)</f>
        <v>0.14899999999999999</v>
      </c>
      <c r="FH2" s="133">
        <f>FG2+EZ2+ER2+EO2+EK2</f>
        <v>0.72870000000000013</v>
      </c>
      <c r="FI2" s="133"/>
      <c r="FJ2" s="134">
        <f>'[1]BASE COMPOSIÇÃO MÓDULOS 4 E 5'!B58</f>
        <v>206.27</v>
      </c>
      <c r="FK2" s="135"/>
      <c r="FL2" s="135"/>
      <c r="FM2" s="131"/>
      <c r="FN2" s="131"/>
      <c r="FO2" s="131"/>
      <c r="FP2" s="136">
        <f>'[1]BASE COMPOSIÇÃO MÓDULOS 4 E 5'!B60</f>
        <v>7.6</v>
      </c>
      <c r="FQ2" s="136"/>
      <c r="FR2" s="136">
        <f>'[1]BASE COMPOSIÇÃO MÓDULOS 4 E 5'!B61</f>
        <v>1.65</v>
      </c>
      <c r="FS2" s="134">
        <f>'[1]BASE COMPOSIÇÃO MÓDULOS 4 E 5'!B66</f>
        <v>145.76</v>
      </c>
    </row>
    <row r="3" spans="1:177" s="16" customFormat="1" ht="63" customHeight="1" thickBot="1">
      <c r="A3" s="137" t="s">
        <v>0</v>
      </c>
      <c r="B3" s="138" t="s">
        <v>1</v>
      </c>
      <c r="C3" s="8" t="str">
        <f>[1]CCT!E7</f>
        <v>Almoxarife - 220 h</v>
      </c>
      <c r="D3" s="8" t="s">
        <v>2</v>
      </c>
      <c r="E3" s="8" t="s">
        <v>3</v>
      </c>
      <c r="F3" s="8" t="str">
        <f>[1]CCT!G7</f>
        <v>Ascensorista - 150 h</v>
      </c>
      <c r="G3" s="8" t="s">
        <v>2</v>
      </c>
      <c r="H3" s="8" t="s">
        <v>3</v>
      </c>
      <c r="I3" s="9" t="str">
        <f>[1]CCT!I7</f>
        <v>Auxiliar de Cadastro e Expedição- 220 h</v>
      </c>
      <c r="J3" s="8" t="s">
        <v>2</v>
      </c>
      <c r="K3" s="8" t="s">
        <v>3</v>
      </c>
      <c r="L3" s="8" t="s">
        <v>84</v>
      </c>
      <c r="M3" s="8" t="s">
        <v>2</v>
      </c>
      <c r="N3" s="8" t="s">
        <v>3</v>
      </c>
      <c r="O3" s="8" t="s">
        <v>85</v>
      </c>
      <c r="P3" s="8" t="s">
        <v>2</v>
      </c>
      <c r="Q3" s="8" t="s">
        <v>3</v>
      </c>
      <c r="R3" s="8" t="s">
        <v>86</v>
      </c>
      <c r="S3" s="8" t="s">
        <v>2</v>
      </c>
      <c r="T3" s="8" t="s">
        <v>3</v>
      </c>
      <c r="U3" s="9" t="str">
        <f>[1]CCT!Q7</f>
        <v>Carregador - 220 h</v>
      </c>
      <c r="V3" s="8" t="s">
        <v>2</v>
      </c>
      <c r="W3" s="8" t="s">
        <v>3</v>
      </c>
      <c r="X3" s="9" t="str">
        <f>[1]CCT!S7</f>
        <v>Copeiro - 220 h</v>
      </c>
      <c r="Y3" s="8" t="s">
        <v>2</v>
      </c>
      <c r="Z3" s="8" t="s">
        <v>3</v>
      </c>
      <c r="AA3" s="8" t="s">
        <v>87</v>
      </c>
      <c r="AB3" s="8" t="s">
        <v>2</v>
      </c>
      <c r="AC3" s="8" t="s">
        <v>3</v>
      </c>
      <c r="AD3" s="8" t="s">
        <v>88</v>
      </c>
      <c r="AE3" s="8" t="s">
        <v>2</v>
      </c>
      <c r="AF3" s="8" t="s">
        <v>3</v>
      </c>
      <c r="AG3" s="9" t="str">
        <f>[1]CCT!Y7</f>
        <v>Digitador - 150 h</v>
      </c>
      <c r="AH3" s="8" t="s">
        <v>2</v>
      </c>
      <c r="AI3" s="8" t="s">
        <v>3</v>
      </c>
      <c r="AJ3" s="8" t="s">
        <v>89</v>
      </c>
      <c r="AK3" s="8" t="s">
        <v>2</v>
      </c>
      <c r="AL3" s="8" t="s">
        <v>3</v>
      </c>
      <c r="AM3" s="10" t="str">
        <f>[1]CCT!AC7</f>
        <v>Garçom - 220 h</v>
      </c>
      <c r="AN3" s="8" t="s">
        <v>2</v>
      </c>
      <c r="AO3" s="8" t="s">
        <v>3</v>
      </c>
      <c r="AP3" s="8" t="s">
        <v>90</v>
      </c>
      <c r="AQ3" s="8" t="s">
        <v>2</v>
      </c>
      <c r="AR3" s="8" t="s">
        <v>3</v>
      </c>
      <c r="AS3" s="8" t="s">
        <v>91</v>
      </c>
      <c r="AT3" s="8" t="s">
        <v>2</v>
      </c>
      <c r="AU3" s="8" t="s">
        <v>3</v>
      </c>
      <c r="AV3" s="10" t="str">
        <f>[1]CCT!AI7</f>
        <v>Manobrista - 220 h</v>
      </c>
      <c r="AW3" s="8" t="s">
        <v>2</v>
      </c>
      <c r="AX3" s="8" t="s">
        <v>3</v>
      </c>
      <c r="AY3" s="8" t="s">
        <v>92</v>
      </c>
      <c r="AZ3" s="8" t="s">
        <v>2</v>
      </c>
      <c r="BA3" s="8" t="s">
        <v>3</v>
      </c>
      <c r="BB3" s="8" t="s">
        <v>93</v>
      </c>
      <c r="BC3" s="8" t="s">
        <v>2</v>
      </c>
      <c r="BD3" s="8" t="s">
        <v>3</v>
      </c>
      <c r="BE3" s="10" t="str">
        <f>[1]CCT!AO7</f>
        <v>Operador de Máquina Reprográfica - 220 h</v>
      </c>
      <c r="BF3" s="8" t="s">
        <v>2</v>
      </c>
      <c r="BG3" s="8" t="s">
        <v>3</v>
      </c>
      <c r="BH3" s="8" t="s">
        <v>94</v>
      </c>
      <c r="BI3" s="8" t="s">
        <v>2</v>
      </c>
      <c r="BJ3" s="8" t="s">
        <v>3</v>
      </c>
      <c r="BK3" s="8" t="s">
        <v>95</v>
      </c>
      <c r="BL3" s="8" t="s">
        <v>2</v>
      </c>
      <c r="BM3" s="8" t="s">
        <v>3</v>
      </c>
      <c r="BN3" s="10" t="s">
        <v>96</v>
      </c>
      <c r="BO3" s="8" t="s">
        <v>2</v>
      </c>
      <c r="BP3" s="8" t="s">
        <v>3</v>
      </c>
      <c r="BQ3" s="10" t="s">
        <v>97</v>
      </c>
      <c r="BR3" s="8" t="s">
        <v>2</v>
      </c>
      <c r="BS3" s="8" t="s">
        <v>3</v>
      </c>
      <c r="BT3" s="10" t="s">
        <v>98</v>
      </c>
      <c r="BU3" s="8" t="s">
        <v>2</v>
      </c>
      <c r="BV3" s="8" t="s">
        <v>3</v>
      </c>
      <c r="BW3" s="10" t="s">
        <v>99</v>
      </c>
      <c r="BX3" s="8" t="s">
        <v>2</v>
      </c>
      <c r="BY3" s="8" t="s">
        <v>3</v>
      </c>
      <c r="BZ3" s="10" t="s">
        <v>100</v>
      </c>
      <c r="CA3" s="8" t="s">
        <v>2</v>
      </c>
      <c r="CB3" s="8" t="s">
        <v>3</v>
      </c>
      <c r="CC3" s="8" t="s">
        <v>101</v>
      </c>
      <c r="CD3" s="8" t="s">
        <v>2</v>
      </c>
      <c r="CE3" s="8" t="s">
        <v>3</v>
      </c>
      <c r="CF3" s="10" t="str">
        <f>[1]CCT!BG7</f>
        <v>Supervisor de Manutenção de Veículos - 220 h</v>
      </c>
      <c r="CG3" s="8" t="s">
        <v>2</v>
      </c>
      <c r="CH3" s="8" t="s">
        <v>3</v>
      </c>
      <c r="CI3" s="8" t="s">
        <v>102</v>
      </c>
      <c r="CJ3" s="8" t="s">
        <v>2</v>
      </c>
      <c r="CK3" s="8" t="s">
        <v>3</v>
      </c>
      <c r="CL3" s="10" t="s">
        <v>103</v>
      </c>
      <c r="CM3" s="8" t="s">
        <v>2</v>
      </c>
      <c r="CN3" s="8" t="s">
        <v>3</v>
      </c>
      <c r="CO3" s="10" t="s">
        <v>104</v>
      </c>
      <c r="CP3" s="8" t="s">
        <v>2</v>
      </c>
      <c r="CQ3" s="8" t="s">
        <v>3</v>
      </c>
      <c r="CR3" s="10" t="s">
        <v>105</v>
      </c>
      <c r="CS3" s="8" t="s">
        <v>2</v>
      </c>
      <c r="CT3" s="8" t="s">
        <v>3</v>
      </c>
      <c r="CU3" s="10" t="s">
        <v>106</v>
      </c>
      <c r="CV3" s="8" t="s">
        <v>2</v>
      </c>
      <c r="CW3" s="8" t="s">
        <v>3</v>
      </c>
      <c r="CX3" s="8" t="s">
        <v>107</v>
      </c>
      <c r="CY3" s="8" t="s">
        <v>2</v>
      </c>
      <c r="CZ3" s="8" t="s">
        <v>3</v>
      </c>
      <c r="DA3" s="10" t="str">
        <f>[1]CCT!BU7</f>
        <v>Telefonista - 150 h</v>
      </c>
      <c r="DB3" s="8" t="s">
        <v>2</v>
      </c>
      <c r="DC3" s="10" t="s">
        <v>3</v>
      </c>
      <c r="DD3" s="10" t="s">
        <v>3</v>
      </c>
      <c r="DE3" s="11" t="s">
        <v>108</v>
      </c>
      <c r="DF3" s="11" t="s">
        <v>4</v>
      </c>
      <c r="DG3" s="11" t="s">
        <v>5</v>
      </c>
      <c r="DH3" s="11" t="s">
        <v>6</v>
      </c>
      <c r="DI3" s="11" t="s">
        <v>7</v>
      </c>
      <c r="DJ3" s="11" t="s">
        <v>8</v>
      </c>
      <c r="DK3" s="11" t="s">
        <v>109</v>
      </c>
      <c r="DL3" s="11" t="s">
        <v>9</v>
      </c>
      <c r="DM3" s="12" t="s">
        <v>110</v>
      </c>
      <c r="DN3" s="11" t="s">
        <v>111</v>
      </c>
      <c r="DO3" s="11" t="s">
        <v>112</v>
      </c>
      <c r="DP3" s="11" t="s">
        <v>113</v>
      </c>
      <c r="DQ3" s="11" t="s">
        <v>114</v>
      </c>
      <c r="DR3" s="11" t="s">
        <v>10</v>
      </c>
      <c r="DS3" s="11" t="s">
        <v>11</v>
      </c>
      <c r="DT3" s="11" t="s">
        <v>12</v>
      </c>
      <c r="DU3" s="11" t="s">
        <v>13</v>
      </c>
      <c r="DV3" s="11" t="s">
        <v>115</v>
      </c>
      <c r="DW3" s="12" t="s">
        <v>116</v>
      </c>
      <c r="DX3" s="11" t="s">
        <v>117</v>
      </c>
      <c r="DY3" s="11" t="s">
        <v>14</v>
      </c>
      <c r="DZ3" s="11" t="s">
        <v>15</v>
      </c>
      <c r="EA3" s="11" t="s">
        <v>118</v>
      </c>
      <c r="EB3" s="12" t="s">
        <v>119</v>
      </c>
      <c r="EC3" s="11" t="s">
        <v>16</v>
      </c>
      <c r="ED3" s="9" t="s">
        <v>17</v>
      </c>
      <c r="EE3" s="9" t="s">
        <v>18</v>
      </c>
      <c r="EF3" s="9" t="s">
        <v>19</v>
      </c>
      <c r="EG3" s="9" t="s">
        <v>20</v>
      </c>
      <c r="EH3" s="9" t="s">
        <v>21</v>
      </c>
      <c r="EI3" s="9" t="s">
        <v>22</v>
      </c>
      <c r="EJ3" s="9" t="s">
        <v>23</v>
      </c>
      <c r="EK3" s="13" t="s">
        <v>120</v>
      </c>
      <c r="EL3" s="9" t="s">
        <v>24</v>
      </c>
      <c r="EM3" s="9" t="s">
        <v>25</v>
      </c>
      <c r="EN3" s="9" t="s">
        <v>121</v>
      </c>
      <c r="EO3" s="13" t="s">
        <v>122</v>
      </c>
      <c r="EP3" s="9" t="s">
        <v>26</v>
      </c>
      <c r="EQ3" s="9" t="s">
        <v>27</v>
      </c>
      <c r="ER3" s="13" t="s">
        <v>123</v>
      </c>
      <c r="ES3" s="9" t="s">
        <v>28</v>
      </c>
      <c r="ET3" s="9" t="s">
        <v>29</v>
      </c>
      <c r="EU3" s="9" t="s">
        <v>124</v>
      </c>
      <c r="EV3" s="9" t="s">
        <v>125</v>
      </c>
      <c r="EW3" s="9" t="s">
        <v>126</v>
      </c>
      <c r="EX3" s="9" t="s">
        <v>127</v>
      </c>
      <c r="EY3" s="9" t="s">
        <v>128</v>
      </c>
      <c r="EZ3" s="13" t="s">
        <v>129</v>
      </c>
      <c r="FA3" s="9" t="s">
        <v>130</v>
      </c>
      <c r="FB3" s="9" t="s">
        <v>30</v>
      </c>
      <c r="FC3" s="9" t="s">
        <v>31</v>
      </c>
      <c r="FD3" s="9" t="s">
        <v>32</v>
      </c>
      <c r="FE3" s="9" t="s">
        <v>131</v>
      </c>
      <c r="FF3" s="9" t="s">
        <v>33</v>
      </c>
      <c r="FG3" s="13" t="s">
        <v>132</v>
      </c>
      <c r="FH3" s="13" t="s">
        <v>133</v>
      </c>
      <c r="FI3" s="13" t="s">
        <v>134</v>
      </c>
      <c r="FJ3" s="9" t="s">
        <v>135</v>
      </c>
      <c r="FK3" s="14" t="s">
        <v>34</v>
      </c>
      <c r="FL3" s="14" t="s">
        <v>35</v>
      </c>
      <c r="FM3" s="9" t="s">
        <v>36</v>
      </c>
      <c r="FN3" s="9" t="s">
        <v>37</v>
      </c>
      <c r="FO3" s="9" t="s">
        <v>38</v>
      </c>
      <c r="FP3" s="9" t="s">
        <v>39</v>
      </c>
      <c r="FQ3" s="9" t="s">
        <v>40</v>
      </c>
      <c r="FR3" s="9" t="s">
        <v>41</v>
      </c>
      <c r="FS3" s="9" t="s">
        <v>42</v>
      </c>
      <c r="FT3" s="15" t="s">
        <v>136</v>
      </c>
      <c r="FU3" s="15" t="str">
        <f>'[6]Anexo X'!A97</f>
        <v>TOTAL GERAL GLOBAL</v>
      </c>
    </row>
    <row r="4" spans="1:177" ht="15" customHeight="1">
      <c r="A4" s="139" t="str">
        <f>[1]CCT!D11</f>
        <v>Região de Teófilo Otoni</v>
      </c>
      <c r="B4" s="140" t="str">
        <f>[1]CCT!C11</f>
        <v>Almenara</v>
      </c>
      <c r="C4" s="141"/>
      <c r="D4" s="17"/>
      <c r="E4" s="17">
        <f t="shared" ref="E4:E84" si="0">C4*D4</f>
        <v>0</v>
      </c>
      <c r="F4" s="18"/>
      <c r="G4" s="17"/>
      <c r="H4" s="17">
        <f>F4*G4</f>
        <v>0</v>
      </c>
      <c r="I4" s="18"/>
      <c r="J4" s="17"/>
      <c r="K4" s="17">
        <f>I4*J4</f>
        <v>0</v>
      </c>
      <c r="L4" s="17"/>
      <c r="M4" s="17"/>
      <c r="N4" s="17"/>
      <c r="O4" s="17"/>
      <c r="P4" s="17"/>
      <c r="Q4" s="17"/>
      <c r="R4" s="17"/>
      <c r="S4" s="17"/>
      <c r="T4" s="17"/>
      <c r="U4" s="18"/>
      <c r="V4" s="17"/>
      <c r="W4" s="17">
        <f t="shared" ref="W4:W84" si="1">U4*V4</f>
        <v>0</v>
      </c>
      <c r="X4" s="18"/>
      <c r="Y4" s="17"/>
      <c r="Z4" s="17">
        <f t="shared" ref="Z4:Z84" si="2">X4*Y4</f>
        <v>0</v>
      </c>
      <c r="AA4" s="17"/>
      <c r="AB4" s="17"/>
      <c r="AC4" s="17"/>
      <c r="AD4" s="17"/>
      <c r="AE4" s="17"/>
      <c r="AF4" s="17"/>
      <c r="AG4" s="18"/>
      <c r="AH4" s="17"/>
      <c r="AI4" s="17">
        <f t="shared" ref="AI4:AI84" si="3">AG4*AH4</f>
        <v>0</v>
      </c>
      <c r="AJ4" s="17"/>
      <c r="AK4" s="17"/>
      <c r="AL4" s="17"/>
      <c r="AM4" s="18"/>
      <c r="AN4" s="17"/>
      <c r="AO4" s="17">
        <f t="shared" ref="AO4:AO84" si="4">AM4*AN4</f>
        <v>0</v>
      </c>
      <c r="AP4" s="17"/>
      <c r="AQ4" s="17"/>
      <c r="AR4" s="17"/>
      <c r="AS4" s="17"/>
      <c r="AT4" s="17"/>
      <c r="AU4" s="17"/>
      <c r="AV4" s="18"/>
      <c r="AW4" s="17"/>
      <c r="AX4" s="17">
        <f t="shared" ref="AX4:AX84" si="5">AV4*AW4</f>
        <v>0</v>
      </c>
      <c r="AY4" s="17"/>
      <c r="AZ4" s="17"/>
      <c r="BA4" s="17"/>
      <c r="BB4" s="141"/>
      <c r="BC4" s="17"/>
      <c r="BD4" s="17"/>
      <c r="BE4" s="18"/>
      <c r="BF4" s="17"/>
      <c r="BG4" s="17">
        <f t="shared" ref="BG4:BG84" si="6">BE4*BF4</f>
        <v>0</v>
      </c>
      <c r="BH4" s="17"/>
      <c r="BI4" s="17"/>
      <c r="BJ4" s="17"/>
      <c r="BK4" s="17"/>
      <c r="BL4" s="17"/>
      <c r="BM4" s="17"/>
      <c r="BN4" s="18">
        <f>[1]CCT!AV11</f>
        <v>1</v>
      </c>
      <c r="BO4" s="17">
        <f>[1]CCT!AU11</f>
        <v>953.18</v>
      </c>
      <c r="BP4" s="17">
        <f t="shared" ref="BP4:BP84" si="7">BN4*BO4</f>
        <v>953.18</v>
      </c>
      <c r="BQ4" s="18"/>
      <c r="BR4" s="17"/>
      <c r="BS4" s="17">
        <f t="shared" ref="BS4:BS84" si="8">BQ4*BR4</f>
        <v>0</v>
      </c>
      <c r="BT4" s="18"/>
      <c r="BU4" s="17"/>
      <c r="BV4" s="17">
        <f t="shared" ref="BV4:BV84" si="9">BT4*BU4</f>
        <v>0</v>
      </c>
      <c r="BW4" s="18"/>
      <c r="BX4" s="17"/>
      <c r="BY4" s="17">
        <f t="shared" ref="BY4:BY84" si="10">BW4*BX4</f>
        <v>0</v>
      </c>
      <c r="BZ4" s="142"/>
      <c r="CA4" s="17"/>
      <c r="CB4" s="17">
        <f t="shared" ref="CB4:CB11" si="11">BZ4*CA4</f>
        <v>0</v>
      </c>
      <c r="CC4" s="17"/>
      <c r="CD4" s="17"/>
      <c r="CE4" s="17"/>
      <c r="CF4" s="18"/>
      <c r="CG4" s="17"/>
      <c r="CH4" s="17">
        <f t="shared" ref="CH4:CH84" si="12">CF4*CG4</f>
        <v>0</v>
      </c>
      <c r="CI4" s="17"/>
      <c r="CJ4" s="17"/>
      <c r="CK4" s="17"/>
      <c r="CL4" s="18"/>
      <c r="CM4" s="17"/>
      <c r="CN4" s="17">
        <f t="shared" ref="CN4:CN84" si="13">CL4*CM4</f>
        <v>0</v>
      </c>
      <c r="CO4" s="17"/>
      <c r="CP4" s="17"/>
      <c r="CQ4" s="17"/>
      <c r="CR4" s="141"/>
      <c r="CS4" s="17"/>
      <c r="CT4" s="17">
        <f>CR4*CS4</f>
        <v>0</v>
      </c>
      <c r="CU4" s="17"/>
      <c r="CV4" s="17"/>
      <c r="CW4" s="17"/>
      <c r="CX4" s="17"/>
      <c r="CY4" s="17"/>
      <c r="CZ4" s="17"/>
      <c r="DA4" s="18"/>
      <c r="DB4" s="17"/>
      <c r="DC4" s="17">
        <f t="shared" ref="DC4:DC84" si="14">DA4*DB4</f>
        <v>0</v>
      </c>
      <c r="DD4" s="143">
        <f>DA4+CX4+CU4+CR4+CO4+CL4+CI4+CF4+CC4+BZ4+BW4+BT4+BQ4+BN4+BK4+BH4+BE4+BB4+AY4+AV4+AS4+AP4+AM4+AJ4+AG4+AD4+AA4+X4+U4+R4+O4+L4+I4+F4+C4</f>
        <v>1</v>
      </c>
      <c r="DE4" s="19">
        <f>DC4+CZ4+CW4+CT4+CQ4+CN4+CK4+CH4+CE4+CB4+BY4+BV4+BS4+BP4+BM4+BJ4+BG4+BD4+BA4+AX4+AU4+AR4+AO4+AL4+AI4+AF4+AC4+Z4+W4+T4+Q4+N4+K4+H4+E4</f>
        <v>953.18</v>
      </c>
      <c r="DF4" s="19"/>
      <c r="DG4" s="19"/>
      <c r="DH4" s="19">
        <f t="shared" ref="DH4:DH67" si="15">(BU4/220)*20%*10.285*15.5*BT4</f>
        <v>0</v>
      </c>
      <c r="DI4" s="19"/>
      <c r="DJ4" s="19">
        <f>(BO4/220*20*BN4)+((BR4+BR4/220*12*6/12)/220*15.5*BQ4)+((BU4+BU4/220*12*6/12)/220*1.2*15.5*BT4)</f>
        <v>86.652727272727276</v>
      </c>
      <c r="DK4" s="19">
        <f>(BR4/220*12*6/12*BQ4)+(BU4/220*12*6/12*BT4)</f>
        <v>0</v>
      </c>
      <c r="DL4" s="19"/>
      <c r="DM4" s="19">
        <f>SUM(DE4:DL4)</f>
        <v>1039.8327272727272</v>
      </c>
      <c r="DN4" s="19"/>
      <c r="DO4" s="19">
        <f>(VLOOKUP(A4,PARAMETROAPOIO,6,FALSE)*20-1)*DD4</f>
        <v>253</v>
      </c>
      <c r="DP4" s="19">
        <f t="shared" ref="DP4:DP35" si="16">(VLOOKUP(B4,VT_INCLUSOMOTORISTAS,4,FALSE)*2*20*DD4)-(IF(DE4*6%&lt;=(VLOOKUP(B4,VT_INCLUSOMOTORISTAS,4,FALSE)*2*20*DD4),DE4*6%,(VLOOKUP(B4,VT_INCLUSOMOTORISTAS,4,FALSE)*2*20*DD4)))</f>
        <v>66.809200000000004</v>
      </c>
      <c r="DQ4" s="19"/>
      <c r="DR4" s="19">
        <f>$DR$2*DD4</f>
        <v>3.12</v>
      </c>
      <c r="DS4" s="19">
        <f>VLOOKUP('Resumo Geral apoio imposto cd'!A4,PARAMETROAPOIO,2,FALSE)*DD4</f>
        <v>26.1</v>
      </c>
      <c r="DT4" s="19">
        <f t="shared" ref="DT4:DT35" si="17">VLOOKUP(A4,PARAMETROAPOIO,4,FALSE)*DD4</f>
        <v>0</v>
      </c>
      <c r="DU4" s="19">
        <f t="shared" ref="DU4:DU35" si="18">VLOOKUP(A4,PARAMETROAPOIO,3,FALSE)*DD4</f>
        <v>0</v>
      </c>
      <c r="DV4" s="19">
        <f>BB4*[1]Parâmetro!$E$147</f>
        <v>0</v>
      </c>
      <c r="DW4" s="19">
        <f>SUM(DN4:DV4)</f>
        <v>349.02920000000006</v>
      </c>
      <c r="DX4" s="19">
        <f>C4*'[1]Uniforme Apoio'!$BM$9+'Resumo Geral apoio imposto cd'!F4*'[1]Uniforme Apoio'!$BM$10+'Resumo Geral apoio imposto cd'!I4*'[1]Uniforme Apoio'!$BM$11+'Resumo Geral apoio imposto cd'!L4*'[1]Uniforme Apoio'!$BM$12+'Resumo Geral apoio imposto cd'!O4*'[1]Uniforme Apoio'!$BM$13+'Resumo Geral apoio imposto cd'!R4*'[1]Uniforme Apoio'!$BM$14+'Resumo Geral apoio imposto cd'!U4*'[1]Uniforme Apoio'!$BM$15+'Resumo Geral apoio imposto cd'!X4*'[1]Uniforme Apoio'!$BM$17+AA4*'[1]Uniforme Apoio'!$BM$16+'Resumo Geral apoio imposto cd'!AD4*'[1]Uniforme Apoio'!$BM$18+'Resumo Geral apoio imposto cd'!AG4*'[1]Uniforme Apoio'!$BM$19+'Resumo Geral apoio imposto cd'!AJ4*'[1]Uniforme Apoio'!$BM$20+'Resumo Geral apoio imposto cd'!AM4*'[1]Uniforme Apoio'!$BM$21+'Resumo Geral apoio imposto cd'!AP4*'[1]Uniforme Apoio'!$BM$22+'Resumo Geral apoio imposto cd'!AS4*'[1]Uniforme Apoio'!$BM$23+'Resumo Geral apoio imposto cd'!AV4*'[1]Uniforme Apoio'!$BM$24+'Resumo Geral apoio imposto cd'!AY4*'[1]Uniforme Apoio'!$BM$25+'Resumo Geral apoio imposto cd'!BB4*'[1]Uniforme Apoio'!$BM$26+BE4*'[1]Uniforme Apoio'!$BM$27+'Resumo Geral apoio imposto cd'!BH4*'[1]Uniforme Apoio'!$BM$28+'Resumo Geral apoio imposto cd'!BK4*'[1]Uniforme Apoio'!$BM$29+'Resumo Geral apoio imposto cd'!BN4*'[1]Uniforme Apoio'!$BM$30+'Resumo Geral apoio imposto cd'!BQ4*'[1]Uniforme Apoio'!$BM$30+'Resumo Geral apoio imposto cd'!BT4*'[1]Uniforme Apoio'!$BM$30+'Resumo Geral apoio imposto cd'!BW4*'[1]Uniforme Apoio'!$BM$31+'Resumo Geral apoio imposto cd'!BZ4*'[1]Uniforme Apoio'!$BM$31+'Resumo Geral apoio imposto cd'!CC4*'[1]Uniforme Apoio'!$BM$32+'Resumo Geral apoio imposto cd'!CF4*'[1]Uniforme Apoio'!$BM$33+'Resumo Geral apoio imposto cd'!CI4*'[1]Uniforme Apoio'!$BM$34+'Resumo Geral apoio imposto cd'!CL4*'[1]Uniforme Apoio'!$BM$35+'Resumo Geral apoio imposto cd'!CO4*'[1]Uniforme Apoio'!$BM$36+'Resumo Geral apoio imposto cd'!CR4*'[1]Uniforme Apoio'!$BM$37+'Resumo Geral apoio imposto cd'!CU4*'[1]Uniforme Apoio'!$BM$38+'Resumo Geral apoio imposto cd'!CX4*'[1]Uniforme Apoio'!$BM$39+'Resumo Geral apoio imposto cd'!DA4*'[1]Uniforme Apoio'!$BM$40</f>
        <v>85.68</v>
      </c>
      <c r="DY4" s="19"/>
      <c r="DZ4" s="19">
        <f>AP4*'[1]Equipamentos Jardinagem'!$H$7</f>
        <v>0</v>
      </c>
      <c r="EA4" s="19"/>
      <c r="EB4" s="19">
        <f>SUM(DX4:EA4)</f>
        <v>85.68</v>
      </c>
      <c r="EC4" s="19">
        <f>DM4*$EC$2</f>
        <v>207.96654545454544</v>
      </c>
      <c r="ED4" s="19">
        <f t="shared" ref="ED4:ED86" si="19">DM4*$ED$2</f>
        <v>15.597490909090908</v>
      </c>
      <c r="EE4" s="19">
        <f t="shared" ref="EE4:EE86" si="20">DM4*$EE$2</f>
        <v>10.398327272727272</v>
      </c>
      <c r="EF4" s="19">
        <f t="shared" ref="EF4:EF86" si="21">DM4*$EF$2</f>
        <v>2.0796654545454545</v>
      </c>
      <c r="EG4" s="19">
        <f t="shared" ref="EG4:EG86" si="22">DM4*$EG$2</f>
        <v>25.99581818181818</v>
      </c>
      <c r="EH4" s="19">
        <f t="shared" ref="EH4:EH86" si="23">DM4*$EH$2</f>
        <v>83.186618181818176</v>
      </c>
      <c r="EI4" s="19">
        <f t="shared" ref="EI4:EI86" si="24">DM4*$EI$2</f>
        <v>31.194981818181816</v>
      </c>
      <c r="EJ4" s="19">
        <f t="shared" ref="EJ4:EJ86" si="25">DM4*$EJ$2</f>
        <v>6.238996363636363</v>
      </c>
      <c r="EK4" s="19">
        <f>SUM(EC4:EJ4)</f>
        <v>382.65844363636364</v>
      </c>
      <c r="EL4" s="19">
        <f>$EL$2*DM4</f>
        <v>86.618066181818179</v>
      </c>
      <c r="EM4" s="19">
        <f>$EM$2*DM4</f>
        <v>28.907349818181814</v>
      </c>
      <c r="EN4" s="19">
        <f>$EN$2*DM4</f>
        <v>42.529158545454543</v>
      </c>
      <c r="EO4" s="19">
        <f>SUM(EL4:EN4)</f>
        <v>158.05457454545453</v>
      </c>
      <c r="EP4" s="19">
        <f>$EP$2*DM4</f>
        <v>1.3517825454545453</v>
      </c>
      <c r="EQ4" s="19">
        <f>$EQ$2*DM4</f>
        <v>0.51991636363636362</v>
      </c>
      <c r="ER4" s="19">
        <f>SUM(EP4:EQ4)</f>
        <v>1.8716989090909091</v>
      </c>
      <c r="ES4" s="19">
        <f>$ES$2*DM4</f>
        <v>7.798745454545454</v>
      </c>
      <c r="ET4" s="19">
        <f>$ET$2*DM4</f>
        <v>0.62389963636363621</v>
      </c>
      <c r="EU4" s="19">
        <f>$EU$2*DM4</f>
        <v>0.31194981818181811</v>
      </c>
      <c r="EV4" s="19">
        <f>$EV$2*DM4</f>
        <v>3.6394145454545455</v>
      </c>
      <c r="EW4" s="19">
        <f>$EW$2*DM4</f>
        <v>1.3517825454545453</v>
      </c>
      <c r="EX4" s="19">
        <f>$EX$2*DM4</f>
        <v>44.712807272727268</v>
      </c>
      <c r="EY4" s="19">
        <f>$EY$2*DM4</f>
        <v>1.7677156363636362</v>
      </c>
      <c r="EZ4" s="19">
        <f>SUM(ES4:EY4)</f>
        <v>60.206314909090899</v>
      </c>
      <c r="FA4" s="19">
        <f>$FA$2*DM4</f>
        <v>86.618066181818179</v>
      </c>
      <c r="FB4" s="19">
        <f>$FB$2*DM4</f>
        <v>14.453674909090907</v>
      </c>
      <c r="FC4" s="19">
        <f>$FC$2*DM4</f>
        <v>8.7345949090909087</v>
      </c>
      <c r="FD4" s="19">
        <f>$FD$2*DM4</f>
        <v>3.4314479999999996</v>
      </c>
      <c r="FE4" s="19">
        <f>$FE$2*DM4</f>
        <v>0</v>
      </c>
      <c r="FF4" s="19">
        <f>$FF$2*DM4</f>
        <v>41.697292363636357</v>
      </c>
      <c r="FG4" s="19">
        <f>SUM(FA4:FF4)</f>
        <v>154.93507636363634</v>
      </c>
      <c r="FH4" s="19">
        <f t="shared" ref="FH4:FH67" si="26">EK4+EO4+ER4+EZ4+FG4</f>
        <v>757.72610836363629</v>
      </c>
      <c r="FI4" s="19">
        <f t="shared" ref="FI4:FI67" si="27">DM4+DW4+EB4+FH4</f>
        <v>2232.2680356363635</v>
      </c>
      <c r="FJ4" s="19">
        <f>$FJ$2*DD4</f>
        <v>206.27</v>
      </c>
      <c r="FK4" s="144">
        <f t="shared" ref="FK4:FK35" si="28">VLOOKUP(B4,ISS_apoio,2,FALSE)*100</f>
        <v>3</v>
      </c>
      <c r="FL4" s="144">
        <f t="shared" ref="FL4:FL69" si="29">FK4+7.6+1.65</f>
        <v>12.25</v>
      </c>
      <c r="FM4" s="20">
        <f t="shared" ref="FM4:FM69" si="30">((100/((100-FL4)%)-100)*FK4)/FL4</f>
        <v>3.4188034188034218</v>
      </c>
      <c r="FN4" s="19">
        <f>FM4*(FI4)%</f>
        <v>76.31685591919198</v>
      </c>
      <c r="FO4" s="20">
        <f t="shared" ref="FO4:FO86" si="31">((100/((100-FL4)%)-100)*$FP$2)/FL4</f>
        <v>8.6609686609686669</v>
      </c>
      <c r="FP4" s="19">
        <f>FO4*(FI4)%</f>
        <v>193.3360349952863</v>
      </c>
      <c r="FQ4" s="20">
        <f t="shared" ref="FQ4:FQ86" si="32">((100/((100-FL4)%)-100)*$FR$2)/FL4</f>
        <v>1.8803418803418819</v>
      </c>
      <c r="FR4" s="19">
        <f>FQ4*(FI4)%</f>
        <v>41.974270755555587</v>
      </c>
      <c r="FS4" s="19">
        <f>$FS$2*DD4</f>
        <v>145.76</v>
      </c>
      <c r="FT4" s="19">
        <f>FJ4+FN4+FP4+FR4+FS4</f>
        <v>663.65716167003382</v>
      </c>
      <c r="FU4" s="145">
        <f>FI4+FT4</f>
        <v>2895.9251973063974</v>
      </c>
    </row>
    <row r="5" spans="1:177" ht="15" customHeight="1">
      <c r="A5" s="146" t="str">
        <f>[1]CCT!D12</f>
        <v>Fethemg Interior</v>
      </c>
      <c r="B5" s="147" t="str">
        <f>[1]CCT!C12</f>
        <v>Araçuaí</v>
      </c>
      <c r="C5" s="141"/>
      <c r="D5" s="17"/>
      <c r="E5" s="17">
        <f t="shared" si="0"/>
        <v>0</v>
      </c>
      <c r="F5" s="18"/>
      <c r="G5" s="17"/>
      <c r="H5" s="17">
        <f t="shared" ref="H5:H84" si="33">F5*G5</f>
        <v>0</v>
      </c>
      <c r="I5" s="18"/>
      <c r="J5" s="17"/>
      <c r="K5" s="17">
        <f t="shared" ref="K5:K84" si="34">I5*J5</f>
        <v>0</v>
      </c>
      <c r="L5" s="17"/>
      <c r="M5" s="17"/>
      <c r="N5" s="17"/>
      <c r="O5" s="17"/>
      <c r="P5" s="17"/>
      <c r="Q5" s="17"/>
      <c r="R5" s="17"/>
      <c r="S5" s="17"/>
      <c r="T5" s="17"/>
      <c r="U5" s="18"/>
      <c r="V5" s="17"/>
      <c r="W5" s="17">
        <f t="shared" si="1"/>
        <v>0</v>
      </c>
      <c r="X5" s="18"/>
      <c r="Y5" s="17"/>
      <c r="Z5" s="17">
        <f t="shared" si="2"/>
        <v>0</v>
      </c>
      <c r="AA5" s="17"/>
      <c r="AB5" s="17"/>
      <c r="AC5" s="17"/>
      <c r="AD5" s="17"/>
      <c r="AE5" s="17"/>
      <c r="AF5" s="17"/>
      <c r="AG5" s="18"/>
      <c r="AH5" s="17"/>
      <c r="AI5" s="17">
        <f t="shared" si="3"/>
        <v>0</v>
      </c>
      <c r="AJ5" s="17"/>
      <c r="AK5" s="17"/>
      <c r="AL5" s="17"/>
      <c r="AM5" s="18"/>
      <c r="AN5" s="17"/>
      <c r="AO5" s="17">
        <f t="shared" si="4"/>
        <v>0</v>
      </c>
      <c r="AP5" s="17"/>
      <c r="AQ5" s="17"/>
      <c r="AR5" s="17"/>
      <c r="AS5" s="17"/>
      <c r="AT5" s="17"/>
      <c r="AU5" s="17"/>
      <c r="AV5" s="18"/>
      <c r="AW5" s="17"/>
      <c r="AX5" s="17">
        <f t="shared" si="5"/>
        <v>0</v>
      </c>
      <c r="AY5" s="17"/>
      <c r="AZ5" s="17"/>
      <c r="BA5" s="17"/>
      <c r="BB5" s="141"/>
      <c r="BC5" s="17"/>
      <c r="BD5" s="17"/>
      <c r="BE5" s="18"/>
      <c r="BF5" s="17"/>
      <c r="BG5" s="17">
        <f t="shared" si="6"/>
        <v>0</v>
      </c>
      <c r="BH5" s="17"/>
      <c r="BI5" s="17"/>
      <c r="BJ5" s="17"/>
      <c r="BK5" s="17"/>
      <c r="BL5" s="17"/>
      <c r="BM5" s="17"/>
      <c r="BN5" s="18">
        <f>[1]CCT!AV12</f>
        <v>1</v>
      </c>
      <c r="BO5" s="17">
        <f>[1]CCT!AU12</f>
        <v>1043.74</v>
      </c>
      <c r="BP5" s="17">
        <f t="shared" si="7"/>
        <v>1043.74</v>
      </c>
      <c r="BQ5" s="18"/>
      <c r="BR5" s="17"/>
      <c r="BS5" s="17">
        <f t="shared" si="8"/>
        <v>0</v>
      </c>
      <c r="BT5" s="18"/>
      <c r="BU5" s="17"/>
      <c r="BV5" s="17">
        <f t="shared" si="9"/>
        <v>0</v>
      </c>
      <c r="BW5" s="18"/>
      <c r="BX5" s="17"/>
      <c r="BY5" s="17">
        <f t="shared" si="10"/>
        <v>0</v>
      </c>
      <c r="BZ5" s="142"/>
      <c r="CA5" s="17"/>
      <c r="CB5" s="17">
        <f t="shared" si="11"/>
        <v>0</v>
      </c>
      <c r="CC5" s="17"/>
      <c r="CD5" s="17"/>
      <c r="CE5" s="17"/>
      <c r="CF5" s="18"/>
      <c r="CG5" s="17"/>
      <c r="CH5" s="17">
        <f t="shared" si="12"/>
        <v>0</v>
      </c>
      <c r="CI5" s="17"/>
      <c r="CJ5" s="17"/>
      <c r="CK5" s="17"/>
      <c r="CL5" s="18"/>
      <c r="CM5" s="17"/>
      <c r="CN5" s="17">
        <f t="shared" si="13"/>
        <v>0</v>
      </c>
      <c r="CO5" s="17"/>
      <c r="CP5" s="17"/>
      <c r="CQ5" s="17"/>
      <c r="CR5" s="141"/>
      <c r="CS5" s="17"/>
      <c r="CT5" s="17">
        <f t="shared" ref="CT5:CT21" si="35">CR5*CS5</f>
        <v>0</v>
      </c>
      <c r="CU5" s="17"/>
      <c r="CV5" s="17"/>
      <c r="CW5" s="17"/>
      <c r="CX5" s="17"/>
      <c r="CY5" s="17"/>
      <c r="CZ5" s="17"/>
      <c r="DA5" s="18"/>
      <c r="DB5" s="17"/>
      <c r="DC5" s="17">
        <f t="shared" si="14"/>
        <v>0</v>
      </c>
      <c r="DD5" s="143">
        <f t="shared" ref="DD5:DD68" si="36">DA5+CX5+CU5+CR5+CO5+CL5+CI5+CF5+CC5+BZ5+BW5+BT5+BQ5+BN5+BK5+BH5+BE5+BB5+AY5+AV5+AS5+AP5+AM5+AJ5+AG5+AD5+AA5+X5+U5+R5+O5+L5+I5+F5+C5</f>
        <v>1</v>
      </c>
      <c r="DE5" s="19">
        <f t="shared" ref="DE5:DE68" si="37">DC5+CZ5+CW5+CT5+CQ5+CN5+CK5+CH5+CE5+CB5+BY5+BV5+BS5+BP5+BM5+BJ5+BG5+BD5+BA5+AX5+AU5+AR5+AO5+AL5+AI5+AF5+AC5+Z5+W5+T5+Q5+N5+K5+H5+E5</f>
        <v>1043.74</v>
      </c>
      <c r="DF5" s="19"/>
      <c r="DG5" s="19"/>
      <c r="DH5" s="19">
        <f t="shared" si="15"/>
        <v>0</v>
      </c>
      <c r="DI5" s="19"/>
      <c r="DJ5" s="19">
        <f t="shared" ref="DJ5:DJ68" si="38">(BO5/220*20*BN5)+((BR5+BR5/220*12*6/12)/220*15.5*BQ5)+((BU5+BU5/220*12*6/12)/220*1.2*15.5*BT5)</f>
        <v>94.885454545454536</v>
      </c>
      <c r="DK5" s="19">
        <f t="shared" ref="DK5:DK68" si="39">(BR5/220*12*6/12*BQ5)+(BU5/220*12*6/12*BT5)</f>
        <v>0</v>
      </c>
      <c r="DL5" s="19"/>
      <c r="DM5" s="19">
        <f t="shared" ref="DM5:DM68" si="40">SUM(DE5:DL5)</f>
        <v>1138.6254545454544</v>
      </c>
      <c r="DN5" s="19"/>
      <c r="DO5" s="19">
        <f>(VLOOKUP(A5,PARAMETROAPOIO,6,FALSE)*20-1)*DD5</f>
        <v>279</v>
      </c>
      <c r="DP5" s="19">
        <f t="shared" si="16"/>
        <v>61.375599999999999</v>
      </c>
      <c r="DQ5" s="19"/>
      <c r="DR5" s="19">
        <f t="shared" ref="DR5:DR68" si="41">$DR$2*DD5</f>
        <v>3.12</v>
      </c>
      <c r="DS5" s="19">
        <f>VLOOKUP('Resumo Geral apoio imposto cd'!A5,PARAMETROAPOIO,2,FALSE)*DD5</f>
        <v>0</v>
      </c>
      <c r="DT5" s="19">
        <f t="shared" si="17"/>
        <v>0</v>
      </c>
      <c r="DU5" s="19">
        <f t="shared" si="18"/>
        <v>8.43</v>
      </c>
      <c r="DV5" s="19">
        <f>BB5*[1]Parâmetro!$E$147</f>
        <v>0</v>
      </c>
      <c r="DW5" s="19">
        <f t="shared" ref="DW5:DW68" si="42">SUM(DN5:DV5)</f>
        <v>351.92560000000003</v>
      </c>
      <c r="DX5" s="19">
        <f>C5*'[1]Uniforme Apoio'!$BM$9+'Resumo Geral apoio imposto cd'!F5*'[1]Uniforme Apoio'!$BM$10+'Resumo Geral apoio imposto cd'!I5*'[1]Uniforme Apoio'!$BM$11+'Resumo Geral apoio imposto cd'!L5*'[1]Uniforme Apoio'!$BM$12+'Resumo Geral apoio imposto cd'!O5*'[1]Uniforme Apoio'!$BM$13+'Resumo Geral apoio imposto cd'!R5*'[1]Uniforme Apoio'!$BM$14+'Resumo Geral apoio imposto cd'!U5*'[1]Uniforme Apoio'!$BM$15+'Resumo Geral apoio imposto cd'!X5*'[1]Uniforme Apoio'!$BM$17+AA5*'[1]Uniforme Apoio'!$BM$16+'Resumo Geral apoio imposto cd'!AD5*'[1]Uniforme Apoio'!$BM$18+'Resumo Geral apoio imposto cd'!AG5*'[1]Uniforme Apoio'!$BM$19+'Resumo Geral apoio imposto cd'!AJ5*'[1]Uniforme Apoio'!$BM$20+'Resumo Geral apoio imposto cd'!AM5*'[1]Uniforme Apoio'!$BM$21+'Resumo Geral apoio imposto cd'!AP5*'[1]Uniforme Apoio'!$BM$22+'Resumo Geral apoio imposto cd'!AS5*'[1]Uniforme Apoio'!$BM$23+'Resumo Geral apoio imposto cd'!AV5*'[1]Uniforme Apoio'!$BM$24+'Resumo Geral apoio imposto cd'!AY5*'[1]Uniforme Apoio'!$BM$25+'Resumo Geral apoio imposto cd'!BB5*'[1]Uniforme Apoio'!$BM$26+BE5*'[1]Uniforme Apoio'!$BM$27+'Resumo Geral apoio imposto cd'!BH5*'[1]Uniforme Apoio'!$BM$28+'Resumo Geral apoio imposto cd'!BK5*'[1]Uniforme Apoio'!$BM$29+'Resumo Geral apoio imposto cd'!BN5*'[1]Uniforme Apoio'!$BM$30+'Resumo Geral apoio imposto cd'!BQ5*'[1]Uniforme Apoio'!$BM$30+'Resumo Geral apoio imposto cd'!BT5*'[1]Uniforme Apoio'!$BM$30+'Resumo Geral apoio imposto cd'!BW5*'[1]Uniforme Apoio'!$BM$31+'Resumo Geral apoio imposto cd'!BZ5*'[1]Uniforme Apoio'!$BM$31+'Resumo Geral apoio imposto cd'!CC5*'[1]Uniforme Apoio'!$BM$32+'Resumo Geral apoio imposto cd'!CF5*'[1]Uniforme Apoio'!$BM$33+'Resumo Geral apoio imposto cd'!CI5*'[1]Uniforme Apoio'!$BM$34+'Resumo Geral apoio imposto cd'!CL5*'[1]Uniforme Apoio'!$BM$35+'Resumo Geral apoio imposto cd'!CO5*'[1]Uniforme Apoio'!$BM$36+'Resumo Geral apoio imposto cd'!CR5*'[1]Uniforme Apoio'!$BM$37+'Resumo Geral apoio imposto cd'!CU5*'[1]Uniforme Apoio'!$BM$38+'Resumo Geral apoio imposto cd'!CX5*'[1]Uniforme Apoio'!$BM$39+'Resumo Geral apoio imposto cd'!DA5*'[1]Uniforme Apoio'!$BM$40</f>
        <v>85.68</v>
      </c>
      <c r="DY5" s="19"/>
      <c r="DZ5" s="19">
        <f>AP5*'[1]Equipamentos Jardinagem'!$H$7</f>
        <v>0</v>
      </c>
      <c r="EA5" s="19"/>
      <c r="EB5" s="19">
        <f t="shared" ref="EB5:EB68" si="43">SUM(DX5:EA5)</f>
        <v>85.68</v>
      </c>
      <c r="EC5" s="19">
        <f t="shared" ref="EC5:EC68" si="44">DM5*$EC$2</f>
        <v>227.72509090909091</v>
      </c>
      <c r="ED5" s="19">
        <f t="shared" si="19"/>
        <v>17.079381818181815</v>
      </c>
      <c r="EE5" s="19">
        <f t="shared" si="20"/>
        <v>11.386254545454545</v>
      </c>
      <c r="EF5" s="19">
        <f t="shared" si="21"/>
        <v>2.2772509090909088</v>
      </c>
      <c r="EG5" s="19">
        <f t="shared" si="22"/>
        <v>28.465636363636364</v>
      </c>
      <c r="EH5" s="19">
        <f t="shared" si="23"/>
        <v>91.090036363636358</v>
      </c>
      <c r="EI5" s="19">
        <f t="shared" si="24"/>
        <v>34.158763636363631</v>
      </c>
      <c r="EJ5" s="19">
        <f t="shared" si="25"/>
        <v>6.8317527272727263</v>
      </c>
      <c r="EK5" s="19">
        <f t="shared" ref="EK5:EK68" si="45">SUM(EC5:EJ5)</f>
        <v>419.01416727272721</v>
      </c>
      <c r="EL5" s="19">
        <f t="shared" ref="EL5:EL68" si="46">$EL$2*DM5</f>
        <v>94.847500363636357</v>
      </c>
      <c r="EM5" s="19">
        <f t="shared" ref="EM5:EM68" si="47">$EM$2*DM5</f>
        <v>31.653787636363631</v>
      </c>
      <c r="EN5" s="19">
        <f t="shared" ref="EN5:EN68" si="48">$EN$2*DM5</f>
        <v>46.569781090909082</v>
      </c>
      <c r="EO5" s="19">
        <f t="shared" ref="EO5:EO68" si="49">SUM(EL5:EN5)</f>
        <v>173.07106909090908</v>
      </c>
      <c r="EP5" s="19">
        <f t="shared" ref="EP5:EP68" si="50">$EP$2*DM5</f>
        <v>1.4802130909090907</v>
      </c>
      <c r="EQ5" s="19">
        <f t="shared" ref="EQ5:EQ68" si="51">$EQ$2*DM5</f>
        <v>0.56931272727272719</v>
      </c>
      <c r="ER5" s="19">
        <f t="shared" ref="ER5:ER68" si="52">SUM(EP5:EQ5)</f>
        <v>2.0495258181818179</v>
      </c>
      <c r="ES5" s="19">
        <f t="shared" ref="ES5:ES68" si="53">$ES$2*DM5</f>
        <v>8.5396909090909077</v>
      </c>
      <c r="ET5" s="19">
        <f t="shared" ref="ET5:ET68" si="54">$ET$2*DM5</f>
        <v>0.68317527272727263</v>
      </c>
      <c r="EU5" s="19">
        <f t="shared" ref="EU5:EU68" si="55">$EU$2*DM5</f>
        <v>0.34158763636363632</v>
      </c>
      <c r="EV5" s="19">
        <f t="shared" ref="EV5:EV68" si="56">$EV$2*DM5</f>
        <v>3.9851890909090906</v>
      </c>
      <c r="EW5" s="19">
        <f t="shared" ref="EW5:EW68" si="57">$EW$2*DM5</f>
        <v>1.4802130909090907</v>
      </c>
      <c r="EX5" s="19">
        <f t="shared" ref="EX5:EX68" si="58">$EX$2*DM5</f>
        <v>48.960894545454536</v>
      </c>
      <c r="EY5" s="19">
        <f t="shared" ref="EY5:EY68" si="59">$EY$2*DM5</f>
        <v>1.9356632727272725</v>
      </c>
      <c r="EZ5" s="19">
        <f t="shared" ref="EZ5:EZ68" si="60">SUM(ES5:EY5)</f>
        <v>65.9264138181818</v>
      </c>
      <c r="FA5" s="19">
        <f t="shared" ref="FA5:FA68" si="61">$FA$2*DM5</f>
        <v>94.847500363636357</v>
      </c>
      <c r="FB5" s="19">
        <f t="shared" ref="FB5:FB68" si="62">$FB$2*DM5</f>
        <v>15.826893818181816</v>
      </c>
      <c r="FC5" s="19">
        <f t="shared" ref="FC5:FC68" si="63">$FC$2*DM5</f>
        <v>9.5644538181818159</v>
      </c>
      <c r="FD5" s="19">
        <f t="shared" ref="FD5:FD68" si="64">$FD$2*DM5</f>
        <v>3.7574639999999997</v>
      </c>
      <c r="FE5" s="19">
        <f t="shared" ref="FE5:FE68" si="65">$FE$2*DM5</f>
        <v>0</v>
      </c>
      <c r="FF5" s="19">
        <f t="shared" ref="FF5:FF68" si="66">$FF$2*DM5</f>
        <v>45.658880727272717</v>
      </c>
      <c r="FG5" s="19">
        <f t="shared" ref="FG5:FG68" si="67">SUM(FA5:FF5)</f>
        <v>169.65519272727272</v>
      </c>
      <c r="FH5" s="19">
        <f t="shared" si="26"/>
        <v>829.71636872727265</v>
      </c>
      <c r="FI5" s="19">
        <f t="shared" si="27"/>
        <v>2405.9474232727271</v>
      </c>
      <c r="FJ5" s="19">
        <f t="shared" ref="FJ5:FJ68" si="68">$FJ$2*DD5</f>
        <v>206.27</v>
      </c>
      <c r="FK5" s="144">
        <f t="shared" si="28"/>
        <v>3</v>
      </c>
      <c r="FL5" s="144">
        <f t="shared" si="29"/>
        <v>12.25</v>
      </c>
      <c r="FM5" s="20">
        <f t="shared" si="30"/>
        <v>3.4188034188034218</v>
      </c>
      <c r="FN5" s="19">
        <f t="shared" ref="FN5:FN68" si="69">FM5*(FI5)%</f>
        <v>82.254612761460834</v>
      </c>
      <c r="FO5" s="20">
        <f t="shared" si="31"/>
        <v>8.6609686609686669</v>
      </c>
      <c r="FP5" s="19">
        <f t="shared" ref="FP5:FP68" si="70">FO5*(FI5)%</f>
        <v>208.37835232903407</v>
      </c>
      <c r="FQ5" s="20">
        <f t="shared" si="32"/>
        <v>1.8803418803418819</v>
      </c>
      <c r="FR5" s="19">
        <f t="shared" ref="FR5:FR68" si="71">FQ5*(FI5)%</f>
        <v>45.240037018803456</v>
      </c>
      <c r="FS5" s="19">
        <f t="shared" ref="FS5:FS68" si="72">$FS$2*DD5</f>
        <v>145.76</v>
      </c>
      <c r="FT5" s="19">
        <f t="shared" ref="FT5:FT70" si="73">FJ5+FN5+FP5+FR5+FS5</f>
        <v>687.90300210929843</v>
      </c>
      <c r="FU5" s="145">
        <f t="shared" ref="FU5:FU70" si="74">FI5+FT5</f>
        <v>3093.8504253820256</v>
      </c>
    </row>
    <row r="6" spans="1:177" ht="15" customHeight="1">
      <c r="A6" s="146" t="str">
        <f>[1]CCT!D13</f>
        <v>Alto Paranaiba</v>
      </c>
      <c r="B6" s="147" t="str">
        <f>[1]CCT!C13</f>
        <v>Araguari</v>
      </c>
      <c r="C6" s="141"/>
      <c r="D6" s="17"/>
      <c r="E6" s="17">
        <f t="shared" si="0"/>
        <v>0</v>
      </c>
      <c r="F6" s="18"/>
      <c r="G6" s="17"/>
      <c r="H6" s="17">
        <f t="shared" si="33"/>
        <v>0</v>
      </c>
      <c r="I6" s="18"/>
      <c r="J6" s="17"/>
      <c r="K6" s="17">
        <f t="shared" si="34"/>
        <v>0</v>
      </c>
      <c r="L6" s="17"/>
      <c r="M6" s="17"/>
      <c r="N6" s="17"/>
      <c r="O6" s="17"/>
      <c r="P6" s="17"/>
      <c r="Q6" s="17"/>
      <c r="R6" s="17"/>
      <c r="S6" s="17"/>
      <c r="T6" s="17"/>
      <c r="U6" s="18"/>
      <c r="V6" s="17"/>
      <c r="W6" s="17">
        <f t="shared" si="1"/>
        <v>0</v>
      </c>
      <c r="X6" s="18"/>
      <c r="Y6" s="17"/>
      <c r="Z6" s="17">
        <f t="shared" si="2"/>
        <v>0</v>
      </c>
      <c r="AA6" s="17"/>
      <c r="AB6" s="17"/>
      <c r="AC6" s="17"/>
      <c r="AD6" s="17"/>
      <c r="AE6" s="17"/>
      <c r="AF6" s="17"/>
      <c r="AG6" s="18"/>
      <c r="AH6" s="17"/>
      <c r="AI6" s="17">
        <f t="shared" si="3"/>
        <v>0</v>
      </c>
      <c r="AJ6" s="17"/>
      <c r="AK6" s="17"/>
      <c r="AL6" s="17"/>
      <c r="AM6" s="18"/>
      <c r="AN6" s="17"/>
      <c r="AO6" s="17">
        <f t="shared" si="4"/>
        <v>0</v>
      </c>
      <c r="AP6" s="17"/>
      <c r="AQ6" s="17"/>
      <c r="AR6" s="17"/>
      <c r="AS6" s="17"/>
      <c r="AT6" s="17"/>
      <c r="AU6" s="17"/>
      <c r="AV6" s="18"/>
      <c r="AW6" s="17"/>
      <c r="AX6" s="17">
        <f t="shared" si="5"/>
        <v>0</v>
      </c>
      <c r="AY6" s="17"/>
      <c r="AZ6" s="17"/>
      <c r="BA6" s="17"/>
      <c r="BB6" s="141"/>
      <c r="BC6" s="17"/>
      <c r="BD6" s="17"/>
      <c r="BE6" s="18"/>
      <c r="BF6" s="17"/>
      <c r="BG6" s="17">
        <f t="shared" si="6"/>
        <v>0</v>
      </c>
      <c r="BH6" s="17"/>
      <c r="BI6" s="17"/>
      <c r="BJ6" s="17"/>
      <c r="BK6" s="17"/>
      <c r="BL6" s="17"/>
      <c r="BM6" s="17"/>
      <c r="BN6" s="18">
        <f>[1]CCT!AV13</f>
        <v>1</v>
      </c>
      <c r="BO6" s="17">
        <f>[1]CCT!AU13</f>
        <v>1043.74</v>
      </c>
      <c r="BP6" s="17">
        <f t="shared" si="7"/>
        <v>1043.74</v>
      </c>
      <c r="BQ6" s="18"/>
      <c r="BR6" s="17"/>
      <c r="BS6" s="17">
        <f t="shared" si="8"/>
        <v>0</v>
      </c>
      <c r="BT6" s="18"/>
      <c r="BU6" s="17"/>
      <c r="BV6" s="17">
        <f t="shared" si="9"/>
        <v>0</v>
      </c>
      <c r="BW6" s="18"/>
      <c r="BX6" s="17"/>
      <c r="BY6" s="17">
        <f t="shared" si="10"/>
        <v>0</v>
      </c>
      <c r="BZ6" s="142"/>
      <c r="CA6" s="17"/>
      <c r="CB6" s="17">
        <f t="shared" si="11"/>
        <v>0</v>
      </c>
      <c r="CC6" s="17"/>
      <c r="CD6" s="17"/>
      <c r="CE6" s="17"/>
      <c r="CF6" s="18"/>
      <c r="CG6" s="17"/>
      <c r="CH6" s="17">
        <f t="shared" si="12"/>
        <v>0</v>
      </c>
      <c r="CI6" s="17"/>
      <c r="CJ6" s="17"/>
      <c r="CK6" s="17"/>
      <c r="CL6" s="18"/>
      <c r="CM6" s="17"/>
      <c r="CN6" s="17">
        <f t="shared" si="13"/>
        <v>0</v>
      </c>
      <c r="CO6" s="17"/>
      <c r="CP6" s="17"/>
      <c r="CQ6" s="17"/>
      <c r="CR6" s="141"/>
      <c r="CS6" s="17"/>
      <c r="CT6" s="17">
        <f t="shared" si="35"/>
        <v>0</v>
      </c>
      <c r="CU6" s="17"/>
      <c r="CV6" s="17"/>
      <c r="CW6" s="17"/>
      <c r="CX6" s="17"/>
      <c r="CY6" s="17"/>
      <c r="CZ6" s="17"/>
      <c r="DA6" s="18"/>
      <c r="DB6" s="17"/>
      <c r="DC6" s="17">
        <f t="shared" si="14"/>
        <v>0</v>
      </c>
      <c r="DD6" s="143">
        <f t="shared" si="36"/>
        <v>1</v>
      </c>
      <c r="DE6" s="19">
        <f t="shared" si="37"/>
        <v>1043.74</v>
      </c>
      <c r="DF6" s="19"/>
      <c r="DG6" s="19"/>
      <c r="DH6" s="19">
        <f t="shared" si="15"/>
        <v>0</v>
      </c>
      <c r="DI6" s="19"/>
      <c r="DJ6" s="19">
        <f t="shared" si="38"/>
        <v>94.885454545454536</v>
      </c>
      <c r="DK6" s="19">
        <f t="shared" si="39"/>
        <v>0</v>
      </c>
      <c r="DL6" s="19"/>
      <c r="DM6" s="19">
        <f t="shared" si="40"/>
        <v>1138.6254545454544</v>
      </c>
      <c r="DN6" s="19"/>
      <c r="DO6" s="19">
        <f>(VLOOKUP(A6,PARAMETROAPOIO,6,FALSE))*DD6</f>
        <v>219.02</v>
      </c>
      <c r="DP6" s="19">
        <f t="shared" si="16"/>
        <v>61.375599999999999</v>
      </c>
      <c r="DQ6" s="19"/>
      <c r="DR6" s="19">
        <f t="shared" si="41"/>
        <v>3.12</v>
      </c>
      <c r="DS6" s="19">
        <f>VLOOKUP('Resumo Geral apoio imposto cd'!A6,PARAMETROAPOIO,2,FALSE)*DD6</f>
        <v>19.440000000000001</v>
      </c>
      <c r="DT6" s="19">
        <f t="shared" si="17"/>
        <v>0</v>
      </c>
      <c r="DU6" s="19">
        <f t="shared" si="18"/>
        <v>0</v>
      </c>
      <c r="DV6" s="19">
        <f>BB6*[1]Parâmetro!$E$147</f>
        <v>0</v>
      </c>
      <c r="DW6" s="19">
        <f t="shared" si="42"/>
        <v>302.9556</v>
      </c>
      <c r="DX6" s="19">
        <f>C6*'[1]Uniforme Apoio'!$BM$9+'Resumo Geral apoio imposto cd'!F6*'[1]Uniforme Apoio'!$BM$10+'Resumo Geral apoio imposto cd'!I6*'[1]Uniforme Apoio'!$BM$11+'Resumo Geral apoio imposto cd'!L6*'[1]Uniforme Apoio'!$BM$12+'Resumo Geral apoio imposto cd'!O6*'[1]Uniforme Apoio'!$BM$13+'Resumo Geral apoio imposto cd'!R6*'[1]Uniforme Apoio'!$BM$14+'Resumo Geral apoio imposto cd'!U6*'[1]Uniforme Apoio'!$BM$15+'Resumo Geral apoio imposto cd'!X6*'[1]Uniforme Apoio'!$BM$17+AA6*'[1]Uniforme Apoio'!$BM$16+'Resumo Geral apoio imposto cd'!AD6*'[1]Uniforme Apoio'!$BM$18+'Resumo Geral apoio imposto cd'!AG6*'[1]Uniforme Apoio'!$BM$19+'Resumo Geral apoio imposto cd'!AJ6*'[1]Uniforme Apoio'!$BM$20+'Resumo Geral apoio imposto cd'!AM6*'[1]Uniforme Apoio'!$BM$21+'Resumo Geral apoio imposto cd'!AP6*'[1]Uniforme Apoio'!$BM$22+'Resumo Geral apoio imposto cd'!AS6*'[1]Uniforme Apoio'!$BM$23+'Resumo Geral apoio imposto cd'!AV6*'[1]Uniforme Apoio'!$BM$24+'Resumo Geral apoio imposto cd'!AY6*'[1]Uniforme Apoio'!$BM$25+'Resumo Geral apoio imposto cd'!BB6*'[1]Uniforme Apoio'!$BM$26+BE6*'[1]Uniforme Apoio'!$BM$27+'Resumo Geral apoio imposto cd'!BH6*'[1]Uniforme Apoio'!$BM$28+'Resumo Geral apoio imposto cd'!BK6*'[1]Uniforme Apoio'!$BM$29+'Resumo Geral apoio imposto cd'!BN6*'[1]Uniforme Apoio'!$BM$30+'Resumo Geral apoio imposto cd'!BQ6*'[1]Uniforme Apoio'!$BM$30+'Resumo Geral apoio imposto cd'!BT6*'[1]Uniforme Apoio'!$BM$30+'Resumo Geral apoio imposto cd'!BW6*'[1]Uniforme Apoio'!$BM$31+'Resumo Geral apoio imposto cd'!BZ6*'[1]Uniforme Apoio'!$BM$31+'Resumo Geral apoio imposto cd'!CC6*'[1]Uniforme Apoio'!$BM$32+'Resumo Geral apoio imposto cd'!CF6*'[1]Uniforme Apoio'!$BM$33+'Resumo Geral apoio imposto cd'!CI6*'[1]Uniforme Apoio'!$BM$34+'Resumo Geral apoio imposto cd'!CL6*'[1]Uniforme Apoio'!$BM$35+'Resumo Geral apoio imposto cd'!CO6*'[1]Uniforme Apoio'!$BM$36+'Resumo Geral apoio imposto cd'!CR6*'[1]Uniforme Apoio'!$BM$37+'Resumo Geral apoio imposto cd'!CU6*'[1]Uniforme Apoio'!$BM$38+'Resumo Geral apoio imposto cd'!CX6*'[1]Uniforme Apoio'!$BM$39+'Resumo Geral apoio imposto cd'!DA6*'[1]Uniforme Apoio'!$BM$40</f>
        <v>85.68</v>
      </c>
      <c r="DY6" s="19"/>
      <c r="DZ6" s="19">
        <f>AP6*'[1]Equipamentos Jardinagem'!$H$7</f>
        <v>0</v>
      </c>
      <c r="EA6" s="19"/>
      <c r="EB6" s="19">
        <f t="shared" si="43"/>
        <v>85.68</v>
      </c>
      <c r="EC6" s="19">
        <f t="shared" si="44"/>
        <v>227.72509090909091</v>
      </c>
      <c r="ED6" s="19">
        <f t="shared" si="19"/>
        <v>17.079381818181815</v>
      </c>
      <c r="EE6" s="19">
        <f t="shared" si="20"/>
        <v>11.386254545454545</v>
      </c>
      <c r="EF6" s="19">
        <f t="shared" si="21"/>
        <v>2.2772509090909088</v>
      </c>
      <c r="EG6" s="19">
        <f t="shared" si="22"/>
        <v>28.465636363636364</v>
      </c>
      <c r="EH6" s="19">
        <f t="shared" si="23"/>
        <v>91.090036363636358</v>
      </c>
      <c r="EI6" s="19">
        <f t="shared" si="24"/>
        <v>34.158763636363631</v>
      </c>
      <c r="EJ6" s="19">
        <f t="shared" si="25"/>
        <v>6.8317527272727263</v>
      </c>
      <c r="EK6" s="19">
        <f t="shared" si="45"/>
        <v>419.01416727272721</v>
      </c>
      <c r="EL6" s="19">
        <f t="shared" si="46"/>
        <v>94.847500363636357</v>
      </c>
      <c r="EM6" s="19">
        <f t="shared" si="47"/>
        <v>31.653787636363631</v>
      </c>
      <c r="EN6" s="19">
        <f t="shared" si="48"/>
        <v>46.569781090909082</v>
      </c>
      <c r="EO6" s="19">
        <f t="shared" si="49"/>
        <v>173.07106909090908</v>
      </c>
      <c r="EP6" s="19">
        <f t="shared" si="50"/>
        <v>1.4802130909090907</v>
      </c>
      <c r="EQ6" s="19">
        <f t="shared" si="51"/>
        <v>0.56931272727272719</v>
      </c>
      <c r="ER6" s="19">
        <f t="shared" si="52"/>
        <v>2.0495258181818179</v>
      </c>
      <c r="ES6" s="19">
        <f t="shared" si="53"/>
        <v>8.5396909090909077</v>
      </c>
      <c r="ET6" s="19">
        <f t="shared" si="54"/>
        <v>0.68317527272727263</v>
      </c>
      <c r="EU6" s="19">
        <f t="shared" si="55"/>
        <v>0.34158763636363632</v>
      </c>
      <c r="EV6" s="19">
        <f t="shared" si="56"/>
        <v>3.9851890909090906</v>
      </c>
      <c r="EW6" s="19">
        <f t="shared" si="57"/>
        <v>1.4802130909090907</v>
      </c>
      <c r="EX6" s="19">
        <f t="shared" si="58"/>
        <v>48.960894545454536</v>
      </c>
      <c r="EY6" s="19">
        <f t="shared" si="59"/>
        <v>1.9356632727272725</v>
      </c>
      <c r="EZ6" s="19">
        <f t="shared" si="60"/>
        <v>65.9264138181818</v>
      </c>
      <c r="FA6" s="19">
        <f t="shared" si="61"/>
        <v>94.847500363636357</v>
      </c>
      <c r="FB6" s="19">
        <f t="shared" si="62"/>
        <v>15.826893818181816</v>
      </c>
      <c r="FC6" s="19">
        <f t="shared" si="63"/>
        <v>9.5644538181818159</v>
      </c>
      <c r="FD6" s="19">
        <f t="shared" si="64"/>
        <v>3.7574639999999997</v>
      </c>
      <c r="FE6" s="19">
        <f t="shared" si="65"/>
        <v>0</v>
      </c>
      <c r="FF6" s="19">
        <f t="shared" si="66"/>
        <v>45.658880727272717</v>
      </c>
      <c r="FG6" s="19">
        <f t="shared" si="67"/>
        <v>169.65519272727272</v>
      </c>
      <c r="FH6" s="19">
        <f t="shared" si="26"/>
        <v>829.71636872727265</v>
      </c>
      <c r="FI6" s="19">
        <f t="shared" si="27"/>
        <v>2356.9774232727273</v>
      </c>
      <c r="FJ6" s="19">
        <f t="shared" si="68"/>
        <v>206.27</v>
      </c>
      <c r="FK6" s="144">
        <f t="shared" si="28"/>
        <v>3</v>
      </c>
      <c r="FL6" s="144">
        <f t="shared" si="29"/>
        <v>12.25</v>
      </c>
      <c r="FM6" s="20">
        <f t="shared" si="30"/>
        <v>3.4188034188034218</v>
      </c>
      <c r="FN6" s="19">
        <f t="shared" si="69"/>
        <v>80.580424727272799</v>
      </c>
      <c r="FO6" s="20">
        <f t="shared" si="31"/>
        <v>8.6609686609686669</v>
      </c>
      <c r="FP6" s="19">
        <f t="shared" si="70"/>
        <v>204.13707597575771</v>
      </c>
      <c r="FQ6" s="20">
        <f t="shared" si="32"/>
        <v>1.8803418803418819</v>
      </c>
      <c r="FR6" s="19">
        <f t="shared" si="71"/>
        <v>44.31923360000004</v>
      </c>
      <c r="FS6" s="19">
        <f t="shared" si="72"/>
        <v>145.76</v>
      </c>
      <c r="FT6" s="19">
        <f t="shared" si="73"/>
        <v>681.06673430303056</v>
      </c>
      <c r="FU6" s="145">
        <f t="shared" si="74"/>
        <v>3038.0441575757577</v>
      </c>
    </row>
    <row r="7" spans="1:177" ht="15" customHeight="1">
      <c r="A7" s="146" t="str">
        <f>[1]CCT!D14</f>
        <v>Araxá</v>
      </c>
      <c r="B7" s="148" t="str">
        <f>[1]CCT!C14</f>
        <v>Araxá</v>
      </c>
      <c r="C7" s="141"/>
      <c r="D7" s="17"/>
      <c r="E7" s="17">
        <f t="shared" si="0"/>
        <v>0</v>
      </c>
      <c r="F7" s="18"/>
      <c r="G7" s="17"/>
      <c r="H7" s="17">
        <f t="shared" si="33"/>
        <v>0</v>
      </c>
      <c r="I7" s="18"/>
      <c r="J7" s="17"/>
      <c r="K7" s="17">
        <f t="shared" si="34"/>
        <v>0</v>
      </c>
      <c r="L7" s="17"/>
      <c r="M7" s="17"/>
      <c r="N7" s="17"/>
      <c r="O7" s="17"/>
      <c r="P7" s="17"/>
      <c r="Q7" s="17"/>
      <c r="R7" s="17"/>
      <c r="S7" s="17"/>
      <c r="T7" s="17"/>
      <c r="U7" s="18"/>
      <c r="V7" s="17"/>
      <c r="W7" s="17">
        <f t="shared" si="1"/>
        <v>0</v>
      </c>
      <c r="X7" s="18"/>
      <c r="Y7" s="17"/>
      <c r="Z7" s="17">
        <f t="shared" si="2"/>
        <v>0</v>
      </c>
      <c r="AA7" s="17"/>
      <c r="AB7" s="17"/>
      <c r="AC7" s="17"/>
      <c r="AD7" s="17"/>
      <c r="AE7" s="17"/>
      <c r="AF7" s="17"/>
      <c r="AG7" s="18"/>
      <c r="AH7" s="17"/>
      <c r="AI7" s="17">
        <f t="shared" si="3"/>
        <v>0</v>
      </c>
      <c r="AJ7" s="17"/>
      <c r="AK7" s="17"/>
      <c r="AL7" s="17"/>
      <c r="AM7" s="18"/>
      <c r="AN7" s="17"/>
      <c r="AO7" s="17">
        <f t="shared" si="4"/>
        <v>0</v>
      </c>
      <c r="AP7" s="17"/>
      <c r="AQ7" s="17"/>
      <c r="AR7" s="17"/>
      <c r="AS7" s="17"/>
      <c r="AT7" s="17"/>
      <c r="AU7" s="17"/>
      <c r="AV7" s="18"/>
      <c r="AW7" s="17"/>
      <c r="AX7" s="17">
        <f t="shared" si="5"/>
        <v>0</v>
      </c>
      <c r="AY7" s="17"/>
      <c r="AZ7" s="17"/>
      <c r="BA7" s="17"/>
      <c r="BB7" s="141"/>
      <c r="BC7" s="17"/>
      <c r="BD7" s="17"/>
      <c r="BE7" s="18"/>
      <c r="BF7" s="17"/>
      <c r="BG7" s="17">
        <f t="shared" si="6"/>
        <v>0</v>
      </c>
      <c r="BH7" s="17"/>
      <c r="BI7" s="17"/>
      <c r="BJ7" s="17"/>
      <c r="BK7" s="17"/>
      <c r="BL7" s="17"/>
      <c r="BM7" s="17"/>
      <c r="BN7" s="18">
        <f>[1]CCT!AV14</f>
        <v>1</v>
      </c>
      <c r="BO7" s="17">
        <f>[1]CCT!AU14</f>
        <v>1134.79</v>
      </c>
      <c r="BP7" s="17">
        <f t="shared" si="7"/>
        <v>1134.79</v>
      </c>
      <c r="BQ7" s="18"/>
      <c r="BR7" s="17"/>
      <c r="BS7" s="17">
        <f t="shared" si="8"/>
        <v>0</v>
      </c>
      <c r="BT7" s="18"/>
      <c r="BU7" s="17"/>
      <c r="BV7" s="17">
        <f t="shared" si="9"/>
        <v>0</v>
      </c>
      <c r="BW7" s="18"/>
      <c r="BX7" s="17"/>
      <c r="BY7" s="17">
        <f t="shared" si="10"/>
        <v>0</v>
      </c>
      <c r="BZ7" s="142">
        <f>[1]CCT!BD14</f>
        <v>1</v>
      </c>
      <c r="CA7" s="17">
        <f>[1]CCT!BC14</f>
        <v>1231.3</v>
      </c>
      <c r="CB7" s="17">
        <f t="shared" si="11"/>
        <v>1231.3</v>
      </c>
      <c r="CC7" s="17"/>
      <c r="CD7" s="17"/>
      <c r="CE7" s="17"/>
      <c r="CF7" s="18"/>
      <c r="CG7" s="17"/>
      <c r="CH7" s="17">
        <f t="shared" si="12"/>
        <v>0</v>
      </c>
      <c r="CI7" s="17"/>
      <c r="CJ7" s="17"/>
      <c r="CK7" s="17"/>
      <c r="CL7" s="18"/>
      <c r="CM7" s="17"/>
      <c r="CN7" s="17">
        <f t="shared" si="13"/>
        <v>0</v>
      </c>
      <c r="CO7" s="17"/>
      <c r="CP7" s="17"/>
      <c r="CQ7" s="17"/>
      <c r="CR7" s="141"/>
      <c r="CS7" s="17"/>
      <c r="CT7" s="17">
        <f t="shared" si="35"/>
        <v>0</v>
      </c>
      <c r="CU7" s="17"/>
      <c r="CV7" s="17"/>
      <c r="CW7" s="17"/>
      <c r="CX7" s="17"/>
      <c r="CY7" s="17"/>
      <c r="CZ7" s="17"/>
      <c r="DA7" s="18"/>
      <c r="DB7" s="17"/>
      <c r="DC7" s="17">
        <f t="shared" si="14"/>
        <v>0</v>
      </c>
      <c r="DD7" s="143">
        <f t="shared" si="36"/>
        <v>2</v>
      </c>
      <c r="DE7" s="19">
        <f t="shared" si="37"/>
        <v>2366.09</v>
      </c>
      <c r="DF7" s="19"/>
      <c r="DG7" s="19"/>
      <c r="DH7" s="19">
        <f t="shared" si="15"/>
        <v>0</v>
      </c>
      <c r="DI7" s="19"/>
      <c r="DJ7" s="19">
        <f t="shared" si="38"/>
        <v>103.16272727272727</v>
      </c>
      <c r="DK7" s="19">
        <f t="shared" si="39"/>
        <v>0</v>
      </c>
      <c r="DL7" s="19"/>
      <c r="DM7" s="19">
        <f t="shared" si="40"/>
        <v>2469.2527272727275</v>
      </c>
      <c r="DN7" s="19"/>
      <c r="DO7" s="19">
        <f t="shared" ref="DO7:DO26" si="75">(VLOOKUP(A7,PARAMETROAPOIO,6,FALSE)*20-1)*DD7</f>
        <v>558</v>
      </c>
      <c r="DP7" s="19">
        <f t="shared" si="16"/>
        <v>106.03459999999998</v>
      </c>
      <c r="DQ7" s="19"/>
      <c r="DR7" s="19">
        <f t="shared" si="41"/>
        <v>6.24</v>
      </c>
      <c r="DS7" s="19">
        <f>VLOOKUP('Resumo Geral apoio imposto cd'!A7,PARAMETROAPOIO,2,FALSE)*DD7</f>
        <v>66.44</v>
      </c>
      <c r="DT7" s="19">
        <f t="shared" si="17"/>
        <v>0</v>
      </c>
      <c r="DU7" s="19">
        <f t="shared" si="18"/>
        <v>0</v>
      </c>
      <c r="DV7" s="19">
        <f>BB7*[1]Parâmetro!$E$147</f>
        <v>0</v>
      </c>
      <c r="DW7" s="19">
        <f t="shared" si="42"/>
        <v>736.71460000000002</v>
      </c>
      <c r="DX7" s="19">
        <f>C7*'[1]Uniforme Apoio'!$BM$9+'Resumo Geral apoio imposto cd'!F7*'[1]Uniforme Apoio'!$BM$10+'Resumo Geral apoio imposto cd'!I7*'[1]Uniforme Apoio'!$BM$11+'Resumo Geral apoio imposto cd'!L7*'[1]Uniforme Apoio'!$BM$12+'Resumo Geral apoio imposto cd'!O7*'[1]Uniforme Apoio'!$BM$13+'Resumo Geral apoio imposto cd'!R7*'[1]Uniforme Apoio'!$BM$14+'Resumo Geral apoio imposto cd'!U7*'[1]Uniforme Apoio'!$BM$15+'Resumo Geral apoio imposto cd'!X7*'[1]Uniforme Apoio'!$BM$17+AA7*'[1]Uniforme Apoio'!$BM$16+'Resumo Geral apoio imposto cd'!AD7*'[1]Uniforme Apoio'!$BM$18+'Resumo Geral apoio imposto cd'!AG7*'[1]Uniforme Apoio'!$BM$19+'Resumo Geral apoio imposto cd'!AJ7*'[1]Uniforme Apoio'!$BM$20+'Resumo Geral apoio imposto cd'!AM7*'[1]Uniforme Apoio'!$BM$21+'Resumo Geral apoio imposto cd'!AP7*'[1]Uniforme Apoio'!$BM$22+'Resumo Geral apoio imposto cd'!AS7*'[1]Uniforme Apoio'!$BM$23+'Resumo Geral apoio imposto cd'!AV7*'[1]Uniforme Apoio'!$BM$24+'Resumo Geral apoio imposto cd'!AY7*'[1]Uniforme Apoio'!$BM$25+'Resumo Geral apoio imposto cd'!BB7*'[1]Uniforme Apoio'!$BM$26+BE7*'[1]Uniforme Apoio'!$BM$27+'Resumo Geral apoio imposto cd'!BH7*'[1]Uniforme Apoio'!$BM$28+'Resumo Geral apoio imposto cd'!BK7*'[1]Uniforme Apoio'!$BM$29+'Resumo Geral apoio imposto cd'!BN7*'[1]Uniforme Apoio'!$BM$30+'Resumo Geral apoio imposto cd'!BQ7*'[1]Uniforme Apoio'!$BM$30+'Resumo Geral apoio imposto cd'!BT7*'[1]Uniforme Apoio'!$BM$30+'Resumo Geral apoio imposto cd'!BW7*'[1]Uniforme Apoio'!$BM$31+'Resumo Geral apoio imposto cd'!BZ7*'[1]Uniforme Apoio'!$BM$31+'Resumo Geral apoio imposto cd'!CC7*'[1]Uniforme Apoio'!$BM$32+'Resumo Geral apoio imposto cd'!CF7*'[1]Uniforme Apoio'!$BM$33+'Resumo Geral apoio imposto cd'!CI7*'[1]Uniforme Apoio'!$BM$34+'Resumo Geral apoio imposto cd'!CL7*'[1]Uniforme Apoio'!$BM$35+'Resumo Geral apoio imposto cd'!CO7*'[1]Uniforme Apoio'!$BM$36+'Resumo Geral apoio imposto cd'!CR7*'[1]Uniforme Apoio'!$BM$37+'Resumo Geral apoio imposto cd'!CU7*'[1]Uniforme Apoio'!$BM$38+'Resumo Geral apoio imposto cd'!CX7*'[1]Uniforme Apoio'!$BM$39+'Resumo Geral apoio imposto cd'!DA7*'[1]Uniforme Apoio'!$BM$40</f>
        <v>167.11</v>
      </c>
      <c r="DY7" s="19"/>
      <c r="DZ7" s="19">
        <f>AP7*'[1]Equipamentos Jardinagem'!$H$7</f>
        <v>0</v>
      </c>
      <c r="EA7" s="19"/>
      <c r="EB7" s="19">
        <f t="shared" si="43"/>
        <v>167.11</v>
      </c>
      <c r="EC7" s="19">
        <f t="shared" si="44"/>
        <v>493.85054545454551</v>
      </c>
      <c r="ED7" s="19">
        <f t="shared" si="19"/>
        <v>37.038790909090913</v>
      </c>
      <c r="EE7" s="19">
        <f t="shared" si="20"/>
        <v>24.692527272727276</v>
      </c>
      <c r="EF7" s="19">
        <f t="shared" si="21"/>
        <v>4.9385054545454548</v>
      </c>
      <c r="EG7" s="19">
        <f t="shared" si="22"/>
        <v>61.731318181818189</v>
      </c>
      <c r="EH7" s="19">
        <f t="shared" si="23"/>
        <v>197.5402181818182</v>
      </c>
      <c r="EI7" s="19">
        <f t="shared" si="24"/>
        <v>74.077581818181827</v>
      </c>
      <c r="EJ7" s="19">
        <f t="shared" si="25"/>
        <v>14.815516363636366</v>
      </c>
      <c r="EK7" s="19">
        <f t="shared" si="45"/>
        <v>908.6850036363636</v>
      </c>
      <c r="EL7" s="19">
        <f t="shared" si="46"/>
        <v>205.68875218181819</v>
      </c>
      <c r="EM7" s="19">
        <f t="shared" si="47"/>
        <v>68.645225818181814</v>
      </c>
      <c r="EN7" s="19">
        <f t="shared" si="48"/>
        <v>100.99243654545455</v>
      </c>
      <c r="EO7" s="19">
        <f t="shared" si="49"/>
        <v>375.32641454545455</v>
      </c>
      <c r="EP7" s="19">
        <f t="shared" si="50"/>
        <v>3.2100285454545454</v>
      </c>
      <c r="EQ7" s="19">
        <f t="shared" si="51"/>
        <v>1.2346263636363637</v>
      </c>
      <c r="ER7" s="19">
        <f t="shared" si="52"/>
        <v>4.4446549090909091</v>
      </c>
      <c r="ES7" s="19">
        <f t="shared" si="53"/>
        <v>18.519395454545457</v>
      </c>
      <c r="ET7" s="19">
        <f t="shared" si="54"/>
        <v>1.4815516363636363</v>
      </c>
      <c r="EU7" s="19">
        <f t="shared" si="55"/>
        <v>0.74077581818181815</v>
      </c>
      <c r="EV7" s="19">
        <f t="shared" si="56"/>
        <v>8.6423845454545472</v>
      </c>
      <c r="EW7" s="19">
        <f t="shared" si="57"/>
        <v>3.2100285454545454</v>
      </c>
      <c r="EX7" s="19">
        <f t="shared" si="58"/>
        <v>106.17786727272727</v>
      </c>
      <c r="EY7" s="19">
        <f t="shared" si="59"/>
        <v>4.1977296363636363</v>
      </c>
      <c r="EZ7" s="19">
        <f t="shared" si="60"/>
        <v>142.96973290909091</v>
      </c>
      <c r="FA7" s="19">
        <f t="shared" si="61"/>
        <v>205.68875218181819</v>
      </c>
      <c r="FB7" s="19">
        <f t="shared" si="62"/>
        <v>34.322612909090907</v>
      </c>
      <c r="FC7" s="19">
        <f t="shared" si="63"/>
        <v>20.74172290909091</v>
      </c>
      <c r="FD7" s="19">
        <f t="shared" si="64"/>
        <v>8.1485340000000015</v>
      </c>
      <c r="FE7" s="19">
        <f t="shared" si="65"/>
        <v>0</v>
      </c>
      <c r="FF7" s="19">
        <f t="shared" si="66"/>
        <v>99.01703436363637</v>
      </c>
      <c r="FG7" s="19">
        <f t="shared" si="67"/>
        <v>367.91865636363633</v>
      </c>
      <c r="FH7" s="19">
        <f t="shared" si="26"/>
        <v>1799.3444623636362</v>
      </c>
      <c r="FI7" s="19">
        <f t="shared" si="27"/>
        <v>5172.4217896363643</v>
      </c>
      <c r="FJ7" s="19">
        <f t="shared" si="68"/>
        <v>412.54</v>
      </c>
      <c r="FK7" s="144">
        <f t="shared" si="28"/>
        <v>2</v>
      </c>
      <c r="FL7" s="144">
        <f t="shared" si="29"/>
        <v>11.25</v>
      </c>
      <c r="FM7" s="20">
        <f t="shared" si="30"/>
        <v>2.2535211267605644</v>
      </c>
      <c r="FN7" s="19">
        <f t="shared" si="69"/>
        <v>116.56161779462234</v>
      </c>
      <c r="FO7" s="20">
        <f t="shared" si="31"/>
        <v>8.5633802816901436</v>
      </c>
      <c r="FP7" s="19">
        <f t="shared" si="70"/>
        <v>442.93414761956484</v>
      </c>
      <c r="FQ7" s="20">
        <f t="shared" si="32"/>
        <v>1.8591549295774654</v>
      </c>
      <c r="FR7" s="19">
        <f t="shared" si="71"/>
        <v>96.163334680563423</v>
      </c>
      <c r="FS7" s="19">
        <f t="shared" si="72"/>
        <v>291.52</v>
      </c>
      <c r="FT7" s="19">
        <f t="shared" si="73"/>
        <v>1359.7191000947505</v>
      </c>
      <c r="FU7" s="145">
        <f t="shared" si="74"/>
        <v>6532.1408897311148</v>
      </c>
    </row>
    <row r="8" spans="1:177" ht="15" customHeight="1">
      <c r="A8" s="146" t="str">
        <f>[1]CCT!D15</f>
        <v>Região de Divinopolis</v>
      </c>
      <c r="B8" s="147" t="str">
        <f>[1]CCT!C15</f>
        <v>Arcos</v>
      </c>
      <c r="C8" s="141"/>
      <c r="D8" s="17"/>
      <c r="E8" s="17">
        <f t="shared" si="0"/>
        <v>0</v>
      </c>
      <c r="F8" s="18"/>
      <c r="G8" s="17"/>
      <c r="H8" s="17">
        <f t="shared" si="33"/>
        <v>0</v>
      </c>
      <c r="I8" s="18"/>
      <c r="J8" s="17"/>
      <c r="K8" s="17">
        <f t="shared" si="34"/>
        <v>0</v>
      </c>
      <c r="L8" s="17"/>
      <c r="M8" s="17"/>
      <c r="N8" s="17"/>
      <c r="O8" s="17"/>
      <c r="P8" s="17"/>
      <c r="Q8" s="17"/>
      <c r="R8" s="17"/>
      <c r="S8" s="17"/>
      <c r="T8" s="17"/>
      <c r="U8" s="18"/>
      <c r="V8" s="17"/>
      <c r="W8" s="17">
        <f t="shared" si="1"/>
        <v>0</v>
      </c>
      <c r="X8" s="18"/>
      <c r="Y8" s="17"/>
      <c r="Z8" s="17">
        <f t="shared" si="2"/>
        <v>0</v>
      </c>
      <c r="AA8" s="17"/>
      <c r="AB8" s="17"/>
      <c r="AC8" s="17"/>
      <c r="AD8" s="17"/>
      <c r="AE8" s="17"/>
      <c r="AF8" s="17"/>
      <c r="AG8" s="18"/>
      <c r="AH8" s="17"/>
      <c r="AI8" s="17">
        <f t="shared" si="3"/>
        <v>0</v>
      </c>
      <c r="AJ8" s="17"/>
      <c r="AK8" s="17"/>
      <c r="AL8" s="17"/>
      <c r="AM8" s="18"/>
      <c r="AN8" s="17"/>
      <c r="AO8" s="17">
        <f t="shared" si="4"/>
        <v>0</v>
      </c>
      <c r="AP8" s="17"/>
      <c r="AQ8" s="17"/>
      <c r="AR8" s="17"/>
      <c r="AS8" s="17"/>
      <c r="AT8" s="17"/>
      <c r="AU8" s="17"/>
      <c r="AV8" s="18"/>
      <c r="AW8" s="17"/>
      <c r="AX8" s="17">
        <f t="shared" si="5"/>
        <v>0</v>
      </c>
      <c r="AY8" s="17"/>
      <c r="AZ8" s="17"/>
      <c r="BA8" s="17"/>
      <c r="BB8" s="141"/>
      <c r="BC8" s="17"/>
      <c r="BD8" s="17"/>
      <c r="BE8" s="18"/>
      <c r="BF8" s="17"/>
      <c r="BG8" s="17">
        <f t="shared" si="6"/>
        <v>0</v>
      </c>
      <c r="BH8" s="17"/>
      <c r="BI8" s="17"/>
      <c r="BJ8" s="17"/>
      <c r="BK8" s="17"/>
      <c r="BL8" s="17"/>
      <c r="BM8" s="17"/>
      <c r="BN8" s="18"/>
      <c r="BO8" s="17"/>
      <c r="BP8" s="17">
        <f t="shared" si="7"/>
        <v>0</v>
      </c>
      <c r="BQ8" s="18"/>
      <c r="BR8" s="17"/>
      <c r="BS8" s="17">
        <f t="shared" si="8"/>
        <v>0</v>
      </c>
      <c r="BT8" s="18"/>
      <c r="BU8" s="17"/>
      <c r="BV8" s="17">
        <f t="shared" si="9"/>
        <v>0</v>
      </c>
      <c r="BW8" s="18"/>
      <c r="BX8" s="17"/>
      <c r="BY8" s="17">
        <f t="shared" si="10"/>
        <v>0</v>
      </c>
      <c r="BZ8" s="142">
        <f>[1]CCT!BD15</f>
        <v>1</v>
      </c>
      <c r="CA8" s="17">
        <f>[1]CCT!BC15</f>
        <v>1231.31</v>
      </c>
      <c r="CB8" s="17">
        <f t="shared" si="11"/>
        <v>1231.31</v>
      </c>
      <c r="CC8" s="17"/>
      <c r="CD8" s="17"/>
      <c r="CE8" s="17"/>
      <c r="CF8" s="18"/>
      <c r="CG8" s="17"/>
      <c r="CH8" s="17">
        <f t="shared" si="12"/>
        <v>0</v>
      </c>
      <c r="CI8" s="17"/>
      <c r="CJ8" s="17"/>
      <c r="CK8" s="17"/>
      <c r="CL8" s="18"/>
      <c r="CM8" s="17"/>
      <c r="CN8" s="17">
        <f t="shared" si="13"/>
        <v>0</v>
      </c>
      <c r="CO8" s="17"/>
      <c r="CP8" s="17"/>
      <c r="CQ8" s="17"/>
      <c r="CR8" s="141"/>
      <c r="CS8" s="17"/>
      <c r="CT8" s="17">
        <f t="shared" si="35"/>
        <v>0</v>
      </c>
      <c r="CU8" s="17"/>
      <c r="CV8" s="17"/>
      <c r="CW8" s="17"/>
      <c r="CX8" s="17"/>
      <c r="CY8" s="17"/>
      <c r="CZ8" s="17"/>
      <c r="DA8" s="18"/>
      <c r="DB8" s="17"/>
      <c r="DC8" s="17">
        <f t="shared" si="14"/>
        <v>0</v>
      </c>
      <c r="DD8" s="143">
        <f t="shared" si="36"/>
        <v>1</v>
      </c>
      <c r="DE8" s="19">
        <f t="shared" si="37"/>
        <v>1231.31</v>
      </c>
      <c r="DF8" s="19"/>
      <c r="DG8" s="19"/>
      <c r="DH8" s="19">
        <f t="shared" si="15"/>
        <v>0</v>
      </c>
      <c r="DI8" s="19"/>
      <c r="DJ8" s="19">
        <f t="shared" si="38"/>
        <v>0</v>
      </c>
      <c r="DK8" s="19">
        <f t="shared" si="39"/>
        <v>0</v>
      </c>
      <c r="DL8" s="19"/>
      <c r="DM8" s="19">
        <f t="shared" si="40"/>
        <v>1231.31</v>
      </c>
      <c r="DN8" s="19"/>
      <c r="DO8" s="19">
        <f t="shared" si="75"/>
        <v>279</v>
      </c>
      <c r="DP8" s="19">
        <f t="shared" si="16"/>
        <v>50.121400000000008</v>
      </c>
      <c r="DQ8" s="19"/>
      <c r="DR8" s="19">
        <f t="shared" si="41"/>
        <v>3.12</v>
      </c>
      <c r="DS8" s="19">
        <f>VLOOKUP('Resumo Geral apoio imposto cd'!A8,PARAMETROAPOIO,2,FALSE)*DD8</f>
        <v>28.19</v>
      </c>
      <c r="DT8" s="19">
        <f t="shared" si="17"/>
        <v>0</v>
      </c>
      <c r="DU8" s="19">
        <f t="shared" si="18"/>
        <v>0</v>
      </c>
      <c r="DV8" s="19">
        <f>BB8*[1]Parâmetro!$E$147</f>
        <v>0</v>
      </c>
      <c r="DW8" s="19">
        <f t="shared" si="42"/>
        <v>360.4314</v>
      </c>
      <c r="DX8" s="19">
        <f>C8*'[1]Uniforme Apoio'!$BM$9+'Resumo Geral apoio imposto cd'!F8*'[1]Uniforme Apoio'!$BM$10+'Resumo Geral apoio imposto cd'!I8*'[1]Uniforme Apoio'!$BM$11+'Resumo Geral apoio imposto cd'!L8*'[1]Uniforme Apoio'!$BM$12+'Resumo Geral apoio imposto cd'!O8*'[1]Uniforme Apoio'!$BM$13+'Resumo Geral apoio imposto cd'!R8*'[1]Uniforme Apoio'!$BM$14+'Resumo Geral apoio imposto cd'!U8*'[1]Uniforme Apoio'!$BM$15+'Resumo Geral apoio imposto cd'!X8*'[1]Uniforme Apoio'!$BM$17+AA8*'[1]Uniforme Apoio'!$BM$16+'Resumo Geral apoio imposto cd'!AD8*'[1]Uniforme Apoio'!$BM$18+'Resumo Geral apoio imposto cd'!AG8*'[1]Uniforme Apoio'!$BM$19+'Resumo Geral apoio imposto cd'!AJ8*'[1]Uniforme Apoio'!$BM$20+'Resumo Geral apoio imposto cd'!AM8*'[1]Uniforme Apoio'!$BM$21+'Resumo Geral apoio imposto cd'!AP8*'[1]Uniforme Apoio'!$BM$22+'Resumo Geral apoio imposto cd'!AS8*'[1]Uniforme Apoio'!$BM$23+'Resumo Geral apoio imposto cd'!AV8*'[1]Uniforme Apoio'!$BM$24+'Resumo Geral apoio imposto cd'!AY8*'[1]Uniforme Apoio'!$BM$25+'Resumo Geral apoio imposto cd'!BB8*'[1]Uniforme Apoio'!$BM$26+BE8*'[1]Uniforme Apoio'!$BM$27+'Resumo Geral apoio imposto cd'!BH8*'[1]Uniforme Apoio'!$BM$28+'Resumo Geral apoio imposto cd'!BK8*'[1]Uniforme Apoio'!$BM$29+'Resumo Geral apoio imposto cd'!BN8*'[1]Uniforme Apoio'!$BM$30+'Resumo Geral apoio imposto cd'!BQ8*'[1]Uniforme Apoio'!$BM$30+'Resumo Geral apoio imposto cd'!BT8*'[1]Uniforme Apoio'!$BM$30+'Resumo Geral apoio imposto cd'!BW8*'[1]Uniforme Apoio'!$BM$31+'Resumo Geral apoio imposto cd'!BZ8*'[1]Uniforme Apoio'!$BM$31+'Resumo Geral apoio imposto cd'!CC8*'[1]Uniforme Apoio'!$BM$32+'Resumo Geral apoio imposto cd'!CF8*'[1]Uniforme Apoio'!$BM$33+'Resumo Geral apoio imposto cd'!CI8*'[1]Uniforme Apoio'!$BM$34+'Resumo Geral apoio imposto cd'!CL8*'[1]Uniforme Apoio'!$BM$35+'Resumo Geral apoio imposto cd'!CO8*'[1]Uniforme Apoio'!$BM$36+'Resumo Geral apoio imposto cd'!CR8*'[1]Uniforme Apoio'!$BM$37+'Resumo Geral apoio imposto cd'!CU8*'[1]Uniforme Apoio'!$BM$38+'Resumo Geral apoio imposto cd'!CX8*'[1]Uniforme Apoio'!$BM$39+'Resumo Geral apoio imposto cd'!DA8*'[1]Uniforme Apoio'!$BM$40</f>
        <v>81.430000000000007</v>
      </c>
      <c r="DY8" s="19"/>
      <c r="DZ8" s="19">
        <f>AP8*'[1]Equipamentos Jardinagem'!$H$7</f>
        <v>0</v>
      </c>
      <c r="EA8" s="19"/>
      <c r="EB8" s="19">
        <f t="shared" si="43"/>
        <v>81.430000000000007</v>
      </c>
      <c r="EC8" s="19">
        <f t="shared" si="44"/>
        <v>246.262</v>
      </c>
      <c r="ED8" s="19">
        <f t="shared" si="19"/>
        <v>18.469649999999998</v>
      </c>
      <c r="EE8" s="19">
        <f t="shared" si="20"/>
        <v>12.3131</v>
      </c>
      <c r="EF8" s="19">
        <f t="shared" si="21"/>
        <v>2.4626199999999998</v>
      </c>
      <c r="EG8" s="19">
        <f t="shared" si="22"/>
        <v>30.78275</v>
      </c>
      <c r="EH8" s="19">
        <f t="shared" si="23"/>
        <v>98.504800000000003</v>
      </c>
      <c r="EI8" s="19">
        <f t="shared" si="24"/>
        <v>36.939299999999996</v>
      </c>
      <c r="EJ8" s="19">
        <f t="shared" si="25"/>
        <v>7.3878599999999999</v>
      </c>
      <c r="EK8" s="19">
        <f t="shared" si="45"/>
        <v>453.12208000000004</v>
      </c>
      <c r="EL8" s="19">
        <f t="shared" si="46"/>
        <v>102.568123</v>
      </c>
      <c r="EM8" s="19">
        <f t="shared" si="47"/>
        <v>34.230417999999993</v>
      </c>
      <c r="EN8" s="19">
        <f t="shared" si="48"/>
        <v>50.360578999999994</v>
      </c>
      <c r="EO8" s="19">
        <f t="shared" si="49"/>
        <v>187.15912</v>
      </c>
      <c r="EP8" s="19">
        <f t="shared" si="50"/>
        <v>1.6007029999999998</v>
      </c>
      <c r="EQ8" s="19">
        <f t="shared" si="51"/>
        <v>0.61565499999999995</v>
      </c>
      <c r="ER8" s="19">
        <f t="shared" si="52"/>
        <v>2.2163579999999996</v>
      </c>
      <c r="ES8" s="19">
        <f t="shared" si="53"/>
        <v>9.234824999999999</v>
      </c>
      <c r="ET8" s="19">
        <f t="shared" si="54"/>
        <v>0.73878599999999994</v>
      </c>
      <c r="EU8" s="19">
        <f t="shared" si="55"/>
        <v>0.36939299999999997</v>
      </c>
      <c r="EV8" s="19">
        <f t="shared" si="56"/>
        <v>4.3095850000000002</v>
      </c>
      <c r="EW8" s="19">
        <f t="shared" si="57"/>
        <v>1.6007029999999998</v>
      </c>
      <c r="EX8" s="19">
        <f t="shared" si="58"/>
        <v>52.946329999999996</v>
      </c>
      <c r="EY8" s="19">
        <f t="shared" si="59"/>
        <v>2.0932269999999997</v>
      </c>
      <c r="EZ8" s="19">
        <f t="shared" si="60"/>
        <v>71.29284899999999</v>
      </c>
      <c r="FA8" s="19">
        <f t="shared" si="61"/>
        <v>102.568123</v>
      </c>
      <c r="FB8" s="19">
        <f t="shared" si="62"/>
        <v>17.115208999999997</v>
      </c>
      <c r="FC8" s="19">
        <f t="shared" si="63"/>
        <v>10.343003999999999</v>
      </c>
      <c r="FD8" s="19">
        <f t="shared" si="64"/>
        <v>4.0633229999999996</v>
      </c>
      <c r="FE8" s="19">
        <f t="shared" si="65"/>
        <v>0</v>
      </c>
      <c r="FF8" s="19">
        <f t="shared" si="66"/>
        <v>49.375530999999995</v>
      </c>
      <c r="FG8" s="19">
        <f t="shared" si="67"/>
        <v>183.46518999999998</v>
      </c>
      <c r="FH8" s="19">
        <f t="shared" si="26"/>
        <v>897.25559699999997</v>
      </c>
      <c r="FI8" s="19">
        <f t="shared" si="27"/>
        <v>2570.426997</v>
      </c>
      <c r="FJ8" s="19">
        <f t="shared" si="68"/>
        <v>206.27</v>
      </c>
      <c r="FK8" s="144">
        <f t="shared" si="28"/>
        <v>2</v>
      </c>
      <c r="FL8" s="144">
        <f t="shared" si="29"/>
        <v>11.25</v>
      </c>
      <c r="FM8" s="20">
        <f t="shared" si="30"/>
        <v>2.2535211267605644</v>
      </c>
      <c r="FN8" s="19">
        <f t="shared" si="69"/>
        <v>57.925115425352132</v>
      </c>
      <c r="FO8" s="20">
        <f t="shared" si="31"/>
        <v>8.5633802816901436</v>
      </c>
      <c r="FP8" s="19">
        <f t="shared" si="70"/>
        <v>220.11543861633808</v>
      </c>
      <c r="FQ8" s="20">
        <f t="shared" si="32"/>
        <v>1.8591549295774654</v>
      </c>
      <c r="FR8" s="19">
        <f t="shared" si="71"/>
        <v>47.788220225915509</v>
      </c>
      <c r="FS8" s="19">
        <f t="shared" si="72"/>
        <v>145.76</v>
      </c>
      <c r="FT8" s="19">
        <f t="shared" si="73"/>
        <v>677.85877426760578</v>
      </c>
      <c r="FU8" s="145">
        <f t="shared" si="74"/>
        <v>3248.2857712676059</v>
      </c>
    </row>
    <row r="9" spans="1:177" ht="15" customHeight="1">
      <c r="A9" s="146" t="str">
        <f>[1]CCT!D16</f>
        <v>Fethemg Interior</v>
      </c>
      <c r="B9" s="147" t="str">
        <f>[1]CCT!C16</f>
        <v>Arinos</v>
      </c>
      <c r="C9" s="141"/>
      <c r="D9" s="17"/>
      <c r="E9" s="17">
        <f t="shared" si="0"/>
        <v>0</v>
      </c>
      <c r="F9" s="18"/>
      <c r="G9" s="17"/>
      <c r="H9" s="17">
        <f t="shared" si="33"/>
        <v>0</v>
      </c>
      <c r="I9" s="18"/>
      <c r="J9" s="17"/>
      <c r="K9" s="17">
        <f t="shared" si="34"/>
        <v>0</v>
      </c>
      <c r="L9" s="17"/>
      <c r="M9" s="17"/>
      <c r="N9" s="17"/>
      <c r="O9" s="17"/>
      <c r="P9" s="17"/>
      <c r="Q9" s="17"/>
      <c r="R9" s="17"/>
      <c r="S9" s="17"/>
      <c r="T9" s="17"/>
      <c r="U9" s="18"/>
      <c r="V9" s="17"/>
      <c r="W9" s="17">
        <f t="shared" si="1"/>
        <v>0</v>
      </c>
      <c r="X9" s="18"/>
      <c r="Y9" s="17"/>
      <c r="Z9" s="17">
        <f t="shared" si="2"/>
        <v>0</v>
      </c>
      <c r="AA9" s="17"/>
      <c r="AB9" s="17"/>
      <c r="AC9" s="17"/>
      <c r="AD9" s="17"/>
      <c r="AE9" s="17"/>
      <c r="AF9" s="17"/>
      <c r="AG9" s="18"/>
      <c r="AH9" s="17"/>
      <c r="AI9" s="17">
        <f t="shared" si="3"/>
        <v>0</v>
      </c>
      <c r="AJ9" s="17"/>
      <c r="AK9" s="17"/>
      <c r="AL9" s="17"/>
      <c r="AM9" s="18"/>
      <c r="AN9" s="17"/>
      <c r="AO9" s="17">
        <f t="shared" si="4"/>
        <v>0</v>
      </c>
      <c r="AP9" s="17"/>
      <c r="AQ9" s="17"/>
      <c r="AR9" s="17"/>
      <c r="AS9" s="17"/>
      <c r="AT9" s="17"/>
      <c r="AU9" s="17"/>
      <c r="AV9" s="18"/>
      <c r="AW9" s="17"/>
      <c r="AX9" s="17">
        <f t="shared" si="5"/>
        <v>0</v>
      </c>
      <c r="AY9" s="17"/>
      <c r="AZ9" s="17"/>
      <c r="BA9" s="17"/>
      <c r="BB9" s="141"/>
      <c r="BC9" s="17"/>
      <c r="BD9" s="17"/>
      <c r="BE9" s="18"/>
      <c r="BF9" s="17"/>
      <c r="BG9" s="17">
        <f t="shared" si="6"/>
        <v>0</v>
      </c>
      <c r="BH9" s="17"/>
      <c r="BI9" s="17"/>
      <c r="BJ9" s="17"/>
      <c r="BK9" s="17"/>
      <c r="BL9" s="17"/>
      <c r="BM9" s="17"/>
      <c r="BN9" s="18">
        <f>[1]CCT!AV16</f>
        <v>1</v>
      </c>
      <c r="BO9" s="17">
        <f>[1]CCT!AU16</f>
        <v>1043.74</v>
      </c>
      <c r="BP9" s="17">
        <f t="shared" si="7"/>
        <v>1043.74</v>
      </c>
      <c r="BQ9" s="18"/>
      <c r="BR9" s="17"/>
      <c r="BS9" s="17">
        <f t="shared" si="8"/>
        <v>0</v>
      </c>
      <c r="BT9" s="18"/>
      <c r="BU9" s="17"/>
      <c r="BV9" s="17">
        <f t="shared" si="9"/>
        <v>0</v>
      </c>
      <c r="BW9" s="18"/>
      <c r="BX9" s="17"/>
      <c r="BY9" s="17">
        <f t="shared" si="10"/>
        <v>0</v>
      </c>
      <c r="BZ9" s="142"/>
      <c r="CA9" s="17"/>
      <c r="CB9" s="17">
        <f t="shared" si="11"/>
        <v>0</v>
      </c>
      <c r="CC9" s="17"/>
      <c r="CD9" s="17"/>
      <c r="CE9" s="17"/>
      <c r="CF9" s="18"/>
      <c r="CG9" s="17"/>
      <c r="CH9" s="17">
        <f t="shared" si="12"/>
        <v>0</v>
      </c>
      <c r="CI9" s="17"/>
      <c r="CJ9" s="17"/>
      <c r="CK9" s="17"/>
      <c r="CL9" s="18"/>
      <c r="CM9" s="17"/>
      <c r="CN9" s="17">
        <f t="shared" si="13"/>
        <v>0</v>
      </c>
      <c r="CO9" s="17"/>
      <c r="CP9" s="17"/>
      <c r="CQ9" s="17"/>
      <c r="CR9" s="141"/>
      <c r="CS9" s="17"/>
      <c r="CT9" s="17">
        <f t="shared" si="35"/>
        <v>0</v>
      </c>
      <c r="CU9" s="17"/>
      <c r="CV9" s="17"/>
      <c r="CW9" s="17"/>
      <c r="CX9" s="17"/>
      <c r="CY9" s="17"/>
      <c r="CZ9" s="17"/>
      <c r="DA9" s="18"/>
      <c r="DB9" s="17"/>
      <c r="DC9" s="17">
        <f t="shared" si="14"/>
        <v>0</v>
      </c>
      <c r="DD9" s="143">
        <f t="shared" si="36"/>
        <v>1</v>
      </c>
      <c r="DE9" s="19">
        <f t="shared" si="37"/>
        <v>1043.74</v>
      </c>
      <c r="DF9" s="19"/>
      <c r="DG9" s="19"/>
      <c r="DH9" s="19">
        <f t="shared" si="15"/>
        <v>0</v>
      </c>
      <c r="DI9" s="19"/>
      <c r="DJ9" s="19">
        <f t="shared" si="38"/>
        <v>94.885454545454536</v>
      </c>
      <c r="DK9" s="19">
        <f t="shared" si="39"/>
        <v>0</v>
      </c>
      <c r="DL9" s="19"/>
      <c r="DM9" s="19">
        <f t="shared" si="40"/>
        <v>1138.6254545454544</v>
      </c>
      <c r="DN9" s="19"/>
      <c r="DO9" s="19">
        <f t="shared" si="75"/>
        <v>279</v>
      </c>
      <c r="DP9" s="19">
        <f t="shared" si="16"/>
        <v>61.375599999999999</v>
      </c>
      <c r="DQ9" s="19"/>
      <c r="DR9" s="19">
        <f t="shared" si="41"/>
        <v>3.12</v>
      </c>
      <c r="DS9" s="19">
        <f>VLOOKUP('Resumo Geral apoio imposto cd'!A9,PARAMETROAPOIO,2,FALSE)*DD9</f>
        <v>0</v>
      </c>
      <c r="DT9" s="19">
        <f t="shared" si="17"/>
        <v>0</v>
      </c>
      <c r="DU9" s="19">
        <f t="shared" si="18"/>
        <v>8.43</v>
      </c>
      <c r="DV9" s="19">
        <f>BB9*[1]Parâmetro!$E$147</f>
        <v>0</v>
      </c>
      <c r="DW9" s="19">
        <f t="shared" si="42"/>
        <v>351.92560000000003</v>
      </c>
      <c r="DX9" s="19">
        <f>C9*'[1]Uniforme Apoio'!$BM$9+'Resumo Geral apoio imposto cd'!F9*'[1]Uniforme Apoio'!$BM$10+'Resumo Geral apoio imposto cd'!I9*'[1]Uniforme Apoio'!$BM$11+'Resumo Geral apoio imposto cd'!L9*'[1]Uniforme Apoio'!$BM$12+'Resumo Geral apoio imposto cd'!O9*'[1]Uniforme Apoio'!$BM$13+'Resumo Geral apoio imposto cd'!R9*'[1]Uniforme Apoio'!$BM$14+'Resumo Geral apoio imposto cd'!U9*'[1]Uniforme Apoio'!$BM$15+'Resumo Geral apoio imposto cd'!X9*'[1]Uniforme Apoio'!$BM$17+AA9*'[1]Uniforme Apoio'!$BM$16+'Resumo Geral apoio imposto cd'!AD9*'[1]Uniforme Apoio'!$BM$18+'Resumo Geral apoio imposto cd'!AG9*'[1]Uniforme Apoio'!$BM$19+'Resumo Geral apoio imposto cd'!AJ9*'[1]Uniforme Apoio'!$BM$20+'Resumo Geral apoio imposto cd'!AM9*'[1]Uniforme Apoio'!$BM$21+'Resumo Geral apoio imposto cd'!AP9*'[1]Uniforme Apoio'!$BM$22+'Resumo Geral apoio imposto cd'!AS9*'[1]Uniforme Apoio'!$BM$23+'Resumo Geral apoio imposto cd'!AV9*'[1]Uniforme Apoio'!$BM$24+'Resumo Geral apoio imposto cd'!AY9*'[1]Uniforme Apoio'!$BM$25+'Resumo Geral apoio imposto cd'!BB9*'[1]Uniforme Apoio'!$BM$26+BE9*'[1]Uniforme Apoio'!$BM$27+'Resumo Geral apoio imposto cd'!BH9*'[1]Uniforme Apoio'!$BM$28+'Resumo Geral apoio imposto cd'!BK9*'[1]Uniforme Apoio'!$BM$29+'Resumo Geral apoio imposto cd'!BN9*'[1]Uniforme Apoio'!$BM$30+'Resumo Geral apoio imposto cd'!BQ9*'[1]Uniforme Apoio'!$BM$30+'Resumo Geral apoio imposto cd'!BT9*'[1]Uniforme Apoio'!$BM$30+'Resumo Geral apoio imposto cd'!BW9*'[1]Uniforme Apoio'!$BM$31+'Resumo Geral apoio imposto cd'!BZ9*'[1]Uniforme Apoio'!$BM$31+'Resumo Geral apoio imposto cd'!CC9*'[1]Uniforme Apoio'!$BM$32+'Resumo Geral apoio imposto cd'!CF9*'[1]Uniforme Apoio'!$BM$33+'Resumo Geral apoio imposto cd'!CI9*'[1]Uniforme Apoio'!$BM$34+'Resumo Geral apoio imposto cd'!CL9*'[1]Uniforme Apoio'!$BM$35+'Resumo Geral apoio imposto cd'!CO9*'[1]Uniforme Apoio'!$BM$36+'Resumo Geral apoio imposto cd'!CR9*'[1]Uniforme Apoio'!$BM$37+'Resumo Geral apoio imposto cd'!CU9*'[1]Uniforme Apoio'!$BM$38+'Resumo Geral apoio imposto cd'!CX9*'[1]Uniforme Apoio'!$BM$39+'Resumo Geral apoio imposto cd'!DA9*'[1]Uniforme Apoio'!$BM$40</f>
        <v>85.68</v>
      </c>
      <c r="DY9" s="19"/>
      <c r="DZ9" s="19">
        <f>AP9*'[1]Equipamentos Jardinagem'!$H$7</f>
        <v>0</v>
      </c>
      <c r="EA9" s="19"/>
      <c r="EB9" s="19">
        <f t="shared" si="43"/>
        <v>85.68</v>
      </c>
      <c r="EC9" s="19">
        <f t="shared" si="44"/>
        <v>227.72509090909091</v>
      </c>
      <c r="ED9" s="19">
        <f t="shared" si="19"/>
        <v>17.079381818181815</v>
      </c>
      <c r="EE9" s="19">
        <f t="shared" si="20"/>
        <v>11.386254545454545</v>
      </c>
      <c r="EF9" s="19">
        <f t="shared" si="21"/>
        <v>2.2772509090909088</v>
      </c>
      <c r="EG9" s="19">
        <f t="shared" si="22"/>
        <v>28.465636363636364</v>
      </c>
      <c r="EH9" s="19">
        <f t="shared" si="23"/>
        <v>91.090036363636358</v>
      </c>
      <c r="EI9" s="19">
        <f t="shared" si="24"/>
        <v>34.158763636363631</v>
      </c>
      <c r="EJ9" s="19">
        <f t="shared" si="25"/>
        <v>6.8317527272727263</v>
      </c>
      <c r="EK9" s="19">
        <f t="shared" si="45"/>
        <v>419.01416727272721</v>
      </c>
      <c r="EL9" s="19">
        <f t="shared" si="46"/>
        <v>94.847500363636357</v>
      </c>
      <c r="EM9" s="19">
        <f t="shared" si="47"/>
        <v>31.653787636363631</v>
      </c>
      <c r="EN9" s="19">
        <f t="shared" si="48"/>
        <v>46.569781090909082</v>
      </c>
      <c r="EO9" s="19">
        <f t="shared" si="49"/>
        <v>173.07106909090908</v>
      </c>
      <c r="EP9" s="19">
        <f t="shared" si="50"/>
        <v>1.4802130909090907</v>
      </c>
      <c r="EQ9" s="19">
        <f t="shared" si="51"/>
        <v>0.56931272727272719</v>
      </c>
      <c r="ER9" s="19">
        <f t="shared" si="52"/>
        <v>2.0495258181818179</v>
      </c>
      <c r="ES9" s="19">
        <f t="shared" si="53"/>
        <v>8.5396909090909077</v>
      </c>
      <c r="ET9" s="19">
        <f t="shared" si="54"/>
        <v>0.68317527272727263</v>
      </c>
      <c r="EU9" s="19">
        <f t="shared" si="55"/>
        <v>0.34158763636363632</v>
      </c>
      <c r="EV9" s="19">
        <f t="shared" si="56"/>
        <v>3.9851890909090906</v>
      </c>
      <c r="EW9" s="19">
        <f t="shared" si="57"/>
        <v>1.4802130909090907</v>
      </c>
      <c r="EX9" s="19">
        <f t="shared" si="58"/>
        <v>48.960894545454536</v>
      </c>
      <c r="EY9" s="19">
        <f t="shared" si="59"/>
        <v>1.9356632727272725</v>
      </c>
      <c r="EZ9" s="19">
        <f t="shared" si="60"/>
        <v>65.9264138181818</v>
      </c>
      <c r="FA9" s="19">
        <f t="shared" si="61"/>
        <v>94.847500363636357</v>
      </c>
      <c r="FB9" s="19">
        <f t="shared" si="62"/>
        <v>15.826893818181816</v>
      </c>
      <c r="FC9" s="19">
        <f t="shared" si="63"/>
        <v>9.5644538181818159</v>
      </c>
      <c r="FD9" s="19">
        <f t="shared" si="64"/>
        <v>3.7574639999999997</v>
      </c>
      <c r="FE9" s="19">
        <f t="shared" si="65"/>
        <v>0</v>
      </c>
      <c r="FF9" s="19">
        <f t="shared" si="66"/>
        <v>45.658880727272717</v>
      </c>
      <c r="FG9" s="19">
        <f t="shared" si="67"/>
        <v>169.65519272727272</v>
      </c>
      <c r="FH9" s="19">
        <f t="shared" si="26"/>
        <v>829.71636872727265</v>
      </c>
      <c r="FI9" s="19">
        <f t="shared" si="27"/>
        <v>2405.9474232727271</v>
      </c>
      <c r="FJ9" s="19">
        <f t="shared" si="68"/>
        <v>206.27</v>
      </c>
      <c r="FK9" s="144">
        <f t="shared" si="28"/>
        <v>3</v>
      </c>
      <c r="FL9" s="144">
        <f t="shared" si="29"/>
        <v>12.25</v>
      </c>
      <c r="FM9" s="20">
        <f t="shared" si="30"/>
        <v>3.4188034188034218</v>
      </c>
      <c r="FN9" s="19">
        <f t="shared" si="69"/>
        <v>82.254612761460834</v>
      </c>
      <c r="FO9" s="20">
        <f t="shared" si="31"/>
        <v>8.6609686609686669</v>
      </c>
      <c r="FP9" s="19">
        <f t="shared" si="70"/>
        <v>208.37835232903407</v>
      </c>
      <c r="FQ9" s="20">
        <f t="shared" si="32"/>
        <v>1.8803418803418819</v>
      </c>
      <c r="FR9" s="19">
        <f t="shared" si="71"/>
        <v>45.240037018803456</v>
      </c>
      <c r="FS9" s="19">
        <f t="shared" si="72"/>
        <v>145.76</v>
      </c>
      <c r="FT9" s="19">
        <f t="shared" si="73"/>
        <v>687.90300210929843</v>
      </c>
      <c r="FU9" s="145">
        <f t="shared" si="74"/>
        <v>3093.8504253820256</v>
      </c>
    </row>
    <row r="10" spans="1:177" ht="15" customHeight="1">
      <c r="A10" s="182" t="str">
        <f>[1]CCT!D17</f>
        <v>Rodoviários de Babacena + SEAC-MG</v>
      </c>
      <c r="B10" s="183" t="str">
        <f>[1]CCT!C17</f>
        <v>Barbacena</v>
      </c>
      <c r="C10" s="141"/>
      <c r="D10" s="17"/>
      <c r="E10" s="17">
        <f t="shared" si="0"/>
        <v>0</v>
      </c>
      <c r="F10" s="18"/>
      <c r="G10" s="17"/>
      <c r="H10" s="17">
        <f t="shared" si="33"/>
        <v>0</v>
      </c>
      <c r="I10" s="18"/>
      <c r="J10" s="17"/>
      <c r="K10" s="17">
        <f t="shared" si="34"/>
        <v>0</v>
      </c>
      <c r="L10" s="17"/>
      <c r="M10" s="17"/>
      <c r="N10" s="17"/>
      <c r="O10" s="17"/>
      <c r="P10" s="17"/>
      <c r="Q10" s="17"/>
      <c r="R10" s="17"/>
      <c r="S10" s="17"/>
      <c r="T10" s="17"/>
      <c r="U10" s="18"/>
      <c r="V10" s="17"/>
      <c r="W10" s="17">
        <f t="shared" si="1"/>
        <v>0</v>
      </c>
      <c r="X10" s="18"/>
      <c r="Y10" s="17"/>
      <c r="Z10" s="17">
        <f t="shared" si="2"/>
        <v>0</v>
      </c>
      <c r="AA10" s="17"/>
      <c r="AB10" s="17"/>
      <c r="AC10" s="17"/>
      <c r="AD10" s="17"/>
      <c r="AE10" s="17"/>
      <c r="AF10" s="17"/>
      <c r="AG10" s="18"/>
      <c r="AH10" s="17"/>
      <c r="AI10" s="17">
        <f t="shared" si="3"/>
        <v>0</v>
      </c>
      <c r="AJ10" s="17"/>
      <c r="AK10" s="17"/>
      <c r="AL10" s="17"/>
      <c r="AM10" s="18"/>
      <c r="AN10" s="17"/>
      <c r="AO10" s="17">
        <f t="shared" si="4"/>
        <v>0</v>
      </c>
      <c r="AP10" s="17"/>
      <c r="AQ10" s="17"/>
      <c r="AR10" s="17"/>
      <c r="AS10" s="17"/>
      <c r="AT10" s="17"/>
      <c r="AU10" s="17"/>
      <c r="AV10" s="18"/>
      <c r="AW10" s="17"/>
      <c r="AX10" s="17">
        <f t="shared" si="5"/>
        <v>0</v>
      </c>
      <c r="AY10" s="17"/>
      <c r="AZ10" s="17"/>
      <c r="BA10" s="17"/>
      <c r="BB10" s="141">
        <f>[1]CCT!AN17</f>
        <v>2</v>
      </c>
      <c r="BC10" s="17">
        <f>[1]CCT!AM17</f>
        <v>2507.27</v>
      </c>
      <c r="BD10" s="17">
        <f t="shared" ref="BD10:BD23" si="76">BB10*BC10</f>
        <v>5014.54</v>
      </c>
      <c r="BE10" s="18"/>
      <c r="BF10" s="17"/>
      <c r="BG10" s="17">
        <f t="shared" si="6"/>
        <v>0</v>
      </c>
      <c r="BH10" s="17"/>
      <c r="BI10" s="17"/>
      <c r="BJ10" s="17"/>
      <c r="BK10" s="17"/>
      <c r="BL10" s="17"/>
      <c r="BM10" s="17"/>
      <c r="BN10" s="18"/>
      <c r="BO10" s="17"/>
      <c r="BP10" s="17">
        <f t="shared" si="7"/>
        <v>0</v>
      </c>
      <c r="BQ10" s="18"/>
      <c r="BR10" s="17"/>
      <c r="BS10" s="17">
        <f t="shared" si="8"/>
        <v>0</v>
      </c>
      <c r="BT10" s="18"/>
      <c r="BU10" s="17"/>
      <c r="BV10" s="17">
        <f t="shared" si="9"/>
        <v>0</v>
      </c>
      <c r="BW10" s="18"/>
      <c r="BX10" s="17"/>
      <c r="BY10" s="17">
        <f t="shared" si="10"/>
        <v>0</v>
      </c>
      <c r="BZ10" s="142"/>
      <c r="CA10" s="17"/>
      <c r="CB10" s="17">
        <f t="shared" si="11"/>
        <v>0</v>
      </c>
      <c r="CC10" s="17"/>
      <c r="CD10" s="17"/>
      <c r="CE10" s="17"/>
      <c r="CF10" s="18"/>
      <c r="CG10" s="17"/>
      <c r="CH10" s="17">
        <f t="shared" si="12"/>
        <v>0</v>
      </c>
      <c r="CI10" s="17"/>
      <c r="CJ10" s="17"/>
      <c r="CK10" s="17"/>
      <c r="CL10" s="18"/>
      <c r="CM10" s="17"/>
      <c r="CN10" s="17">
        <f t="shared" si="13"/>
        <v>0</v>
      </c>
      <c r="CO10" s="17"/>
      <c r="CP10" s="17"/>
      <c r="CQ10" s="17"/>
      <c r="CR10" s="141"/>
      <c r="CS10" s="17"/>
      <c r="CT10" s="17">
        <f t="shared" si="35"/>
        <v>0</v>
      </c>
      <c r="CU10" s="17"/>
      <c r="CV10" s="17"/>
      <c r="CW10" s="17"/>
      <c r="CX10" s="17"/>
      <c r="CY10" s="17"/>
      <c r="CZ10" s="17"/>
      <c r="DA10" s="18"/>
      <c r="DB10" s="17"/>
      <c r="DC10" s="17">
        <f t="shared" si="14"/>
        <v>0</v>
      </c>
      <c r="DD10" s="143">
        <f t="shared" si="36"/>
        <v>2</v>
      </c>
      <c r="DE10" s="19">
        <f t="shared" si="37"/>
        <v>5014.54</v>
      </c>
      <c r="DF10" s="19"/>
      <c r="DG10" s="19"/>
      <c r="DH10" s="19">
        <f t="shared" si="15"/>
        <v>0</v>
      </c>
      <c r="DI10" s="19"/>
      <c r="DJ10" s="19">
        <f t="shared" si="38"/>
        <v>0</v>
      </c>
      <c r="DK10" s="19">
        <f t="shared" si="39"/>
        <v>0</v>
      </c>
      <c r="DL10" s="19"/>
      <c r="DM10" s="19">
        <f t="shared" si="40"/>
        <v>5014.54</v>
      </c>
      <c r="DN10" s="19"/>
      <c r="DO10" s="19">
        <f t="shared" si="75"/>
        <v>558</v>
      </c>
      <c r="DP10" s="19">
        <f t="shared" si="16"/>
        <v>0</v>
      </c>
      <c r="DQ10" s="19"/>
      <c r="DR10" s="19">
        <f t="shared" si="41"/>
        <v>6.24</v>
      </c>
      <c r="DS10" s="19">
        <f>VLOOKUP('Resumo Geral apoio imposto cd'!A10,PARAMETROAPOIO,2,FALSE)*DD10</f>
        <v>0</v>
      </c>
      <c r="DT10" s="19">
        <f t="shared" si="17"/>
        <v>0</v>
      </c>
      <c r="DU10" s="19">
        <f t="shared" si="18"/>
        <v>0</v>
      </c>
      <c r="DV10" s="19">
        <f>BB10*[1]Parâmetro!$E$147</f>
        <v>494.84</v>
      </c>
      <c r="DW10" s="19">
        <f t="shared" si="42"/>
        <v>1059.08</v>
      </c>
      <c r="DX10" s="19">
        <f>C10*'[1]Uniforme Apoio'!$BM$9+'Resumo Geral apoio imposto cd'!F10*'[1]Uniforme Apoio'!$BM$10+'Resumo Geral apoio imposto cd'!I10*'[1]Uniforme Apoio'!$BM$11+'Resumo Geral apoio imposto cd'!L10*'[1]Uniforme Apoio'!$BM$12+'Resumo Geral apoio imposto cd'!O10*'[1]Uniforme Apoio'!$BM$13+'Resumo Geral apoio imposto cd'!R10*'[1]Uniforme Apoio'!$BM$14+'Resumo Geral apoio imposto cd'!U10*'[1]Uniforme Apoio'!$BM$15+'Resumo Geral apoio imposto cd'!X10*'[1]Uniforme Apoio'!$BM$17+AA10*'[1]Uniforme Apoio'!$BM$16+'Resumo Geral apoio imposto cd'!AD10*'[1]Uniforme Apoio'!$BM$18+'Resumo Geral apoio imposto cd'!AG10*'[1]Uniforme Apoio'!$BM$19+'Resumo Geral apoio imposto cd'!AJ10*'[1]Uniforme Apoio'!$BM$20+'Resumo Geral apoio imposto cd'!AM10*'[1]Uniforme Apoio'!$BM$21+'Resumo Geral apoio imposto cd'!AP10*'[1]Uniforme Apoio'!$BM$22+'Resumo Geral apoio imposto cd'!AS10*'[1]Uniforme Apoio'!$BM$23+'Resumo Geral apoio imposto cd'!AV10*'[1]Uniforme Apoio'!$BM$24+'Resumo Geral apoio imposto cd'!AY10*'[1]Uniforme Apoio'!$BM$25+'Resumo Geral apoio imposto cd'!BB10*'[1]Uniforme Apoio'!$BM$26+BE10*'[1]Uniforme Apoio'!$BM$27+'Resumo Geral apoio imposto cd'!BH10*'[1]Uniforme Apoio'!$BM$28+'Resumo Geral apoio imposto cd'!BK10*'[1]Uniforme Apoio'!$BM$29+'Resumo Geral apoio imposto cd'!BN10*'[1]Uniforme Apoio'!$BM$30+'Resumo Geral apoio imposto cd'!BQ10*'[1]Uniforme Apoio'!$BM$30+'Resumo Geral apoio imposto cd'!BT10*'[1]Uniforme Apoio'!$BM$30+'Resumo Geral apoio imposto cd'!BW10*'[1]Uniforme Apoio'!$BM$31+'Resumo Geral apoio imposto cd'!BZ10*'[1]Uniforme Apoio'!$BM$31+'Resumo Geral apoio imposto cd'!CC10*'[1]Uniforme Apoio'!$BM$32+'Resumo Geral apoio imposto cd'!CF10*'[1]Uniforme Apoio'!$BM$33+'Resumo Geral apoio imposto cd'!CI10*'[1]Uniforme Apoio'!$BM$34+'Resumo Geral apoio imposto cd'!CL10*'[1]Uniforme Apoio'!$BM$35+'Resumo Geral apoio imposto cd'!CO10*'[1]Uniforme Apoio'!$BM$36+'Resumo Geral apoio imposto cd'!CR10*'[1]Uniforme Apoio'!$BM$37+'Resumo Geral apoio imposto cd'!CU10*'[1]Uniforme Apoio'!$BM$38+'Resumo Geral apoio imposto cd'!CX10*'[1]Uniforme Apoio'!$BM$39+'Resumo Geral apoio imposto cd'!DA10*'[1]Uniforme Apoio'!$BM$40</f>
        <v>206.36</v>
      </c>
      <c r="DY10" s="19"/>
      <c r="DZ10" s="19">
        <f>AP10*'[1]Equipamentos Jardinagem'!$H$7</f>
        <v>0</v>
      </c>
      <c r="EA10" s="19"/>
      <c r="EB10" s="19">
        <f t="shared" si="43"/>
        <v>206.36</v>
      </c>
      <c r="EC10" s="19">
        <f t="shared" si="44"/>
        <v>1002.908</v>
      </c>
      <c r="ED10" s="19">
        <f t="shared" si="19"/>
        <v>75.218099999999993</v>
      </c>
      <c r="EE10" s="19">
        <f t="shared" si="20"/>
        <v>50.145400000000002</v>
      </c>
      <c r="EF10" s="19">
        <f t="shared" si="21"/>
        <v>10.02908</v>
      </c>
      <c r="EG10" s="19">
        <f t="shared" si="22"/>
        <v>125.3635</v>
      </c>
      <c r="EH10" s="19">
        <f t="shared" si="23"/>
        <v>401.16320000000002</v>
      </c>
      <c r="EI10" s="19">
        <f t="shared" si="24"/>
        <v>150.43619999999999</v>
      </c>
      <c r="EJ10" s="19">
        <f t="shared" si="25"/>
        <v>30.087240000000001</v>
      </c>
      <c r="EK10" s="19">
        <f t="shared" si="45"/>
        <v>1845.3507200000001</v>
      </c>
      <c r="EL10" s="19">
        <f t="shared" si="46"/>
        <v>417.71118200000001</v>
      </c>
      <c r="EM10" s="19">
        <f t="shared" si="47"/>
        <v>139.404212</v>
      </c>
      <c r="EN10" s="19">
        <f t="shared" si="48"/>
        <v>205.094686</v>
      </c>
      <c r="EO10" s="19">
        <f t="shared" si="49"/>
        <v>762.21008000000006</v>
      </c>
      <c r="EP10" s="19">
        <f t="shared" si="50"/>
        <v>6.5189019999999998</v>
      </c>
      <c r="EQ10" s="19">
        <f t="shared" si="51"/>
        <v>2.5072700000000001</v>
      </c>
      <c r="ER10" s="19">
        <f t="shared" si="52"/>
        <v>9.026171999999999</v>
      </c>
      <c r="ES10" s="19">
        <f t="shared" si="53"/>
        <v>37.609049999999996</v>
      </c>
      <c r="ET10" s="19">
        <f t="shared" si="54"/>
        <v>3.0087239999999995</v>
      </c>
      <c r="EU10" s="19">
        <f t="shared" si="55"/>
        <v>1.5043619999999998</v>
      </c>
      <c r="EV10" s="19">
        <f t="shared" si="56"/>
        <v>17.550889999999999</v>
      </c>
      <c r="EW10" s="19">
        <f t="shared" si="57"/>
        <v>6.5189019999999998</v>
      </c>
      <c r="EX10" s="19">
        <f t="shared" si="58"/>
        <v>215.62521999999998</v>
      </c>
      <c r="EY10" s="19">
        <f t="shared" si="59"/>
        <v>8.524718</v>
      </c>
      <c r="EZ10" s="19">
        <f t="shared" si="60"/>
        <v>290.34186599999998</v>
      </c>
      <c r="FA10" s="19">
        <f t="shared" si="61"/>
        <v>417.71118200000001</v>
      </c>
      <c r="FB10" s="19">
        <f t="shared" si="62"/>
        <v>69.702106000000001</v>
      </c>
      <c r="FC10" s="19">
        <f t="shared" si="63"/>
        <v>42.122135999999998</v>
      </c>
      <c r="FD10" s="19">
        <f t="shared" si="64"/>
        <v>16.547982000000001</v>
      </c>
      <c r="FE10" s="19">
        <f t="shared" si="65"/>
        <v>0</v>
      </c>
      <c r="FF10" s="19">
        <f t="shared" si="66"/>
        <v>201.08305399999998</v>
      </c>
      <c r="FG10" s="19">
        <f t="shared" si="67"/>
        <v>747.16646000000003</v>
      </c>
      <c r="FH10" s="19">
        <f t="shared" si="26"/>
        <v>3654.0952979999997</v>
      </c>
      <c r="FI10" s="19">
        <f t="shared" si="27"/>
        <v>9934.0752979999997</v>
      </c>
      <c r="FJ10" s="19">
        <f t="shared" si="68"/>
        <v>412.54</v>
      </c>
      <c r="FK10" s="144">
        <f t="shared" si="28"/>
        <v>3.5000000000000004</v>
      </c>
      <c r="FL10" s="144">
        <f t="shared" si="29"/>
        <v>12.75</v>
      </c>
      <c r="FM10" s="20">
        <f t="shared" si="30"/>
        <v>4.0114613180515759</v>
      </c>
      <c r="FN10" s="19">
        <f t="shared" si="69"/>
        <v>398.50158788538675</v>
      </c>
      <c r="FO10" s="20">
        <f t="shared" si="31"/>
        <v>8.7106017191977063</v>
      </c>
      <c r="FP10" s="19">
        <f t="shared" si="70"/>
        <v>865.31773369398263</v>
      </c>
      <c r="FQ10" s="20">
        <f t="shared" si="32"/>
        <v>1.8911174785100282</v>
      </c>
      <c r="FR10" s="19">
        <f t="shared" si="71"/>
        <v>187.86503428882514</v>
      </c>
      <c r="FS10" s="19">
        <f t="shared" si="72"/>
        <v>291.52</v>
      </c>
      <c r="FT10" s="19">
        <f t="shared" si="73"/>
        <v>2155.7443558681944</v>
      </c>
      <c r="FU10" s="145">
        <f t="shared" si="74"/>
        <v>12089.819653868195</v>
      </c>
    </row>
    <row r="11" spans="1:177" ht="15" customHeight="1">
      <c r="A11" s="149" t="str">
        <f>[1]CCT!D18</f>
        <v>Sind - Asseio</v>
      </c>
      <c r="B11" s="150" t="str">
        <f>[1]CCT!C18</f>
        <v>Betim</v>
      </c>
      <c r="C11" s="141"/>
      <c r="D11" s="17"/>
      <c r="E11" s="17"/>
      <c r="F11" s="18"/>
      <c r="G11" s="17"/>
      <c r="H11" s="17"/>
      <c r="I11" s="18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8"/>
      <c r="V11" s="17"/>
      <c r="W11" s="17"/>
      <c r="X11" s="18"/>
      <c r="Y11" s="17"/>
      <c r="Z11" s="17"/>
      <c r="AA11" s="17"/>
      <c r="AB11" s="17"/>
      <c r="AC11" s="17"/>
      <c r="AD11" s="17"/>
      <c r="AE11" s="17"/>
      <c r="AF11" s="17"/>
      <c r="AG11" s="18"/>
      <c r="AH11" s="17"/>
      <c r="AI11" s="17"/>
      <c r="AJ11" s="17"/>
      <c r="AK11" s="17"/>
      <c r="AL11" s="17"/>
      <c r="AM11" s="18"/>
      <c r="AN11" s="17"/>
      <c r="AO11" s="17"/>
      <c r="AP11" s="17"/>
      <c r="AQ11" s="17"/>
      <c r="AR11" s="17"/>
      <c r="AS11" s="17"/>
      <c r="AT11" s="17"/>
      <c r="AU11" s="17"/>
      <c r="AV11" s="18"/>
      <c r="AW11" s="17"/>
      <c r="AX11" s="17"/>
      <c r="AY11" s="17"/>
      <c r="AZ11" s="17"/>
      <c r="BA11" s="17"/>
      <c r="BB11" s="141"/>
      <c r="BC11" s="17"/>
      <c r="BD11" s="17">
        <f t="shared" si="76"/>
        <v>0</v>
      </c>
      <c r="BE11" s="18"/>
      <c r="BF11" s="17"/>
      <c r="BG11" s="17"/>
      <c r="BH11" s="17"/>
      <c r="BI11" s="17"/>
      <c r="BJ11" s="17"/>
      <c r="BK11" s="17"/>
      <c r="BL11" s="17"/>
      <c r="BM11" s="17"/>
      <c r="BN11" s="18"/>
      <c r="BO11" s="17"/>
      <c r="BP11" s="17"/>
      <c r="BQ11" s="18"/>
      <c r="BR11" s="17"/>
      <c r="BS11" s="17"/>
      <c r="BT11" s="18"/>
      <c r="BU11" s="17"/>
      <c r="BV11" s="17">
        <f t="shared" si="9"/>
        <v>0</v>
      </c>
      <c r="BW11" s="18"/>
      <c r="BX11" s="17"/>
      <c r="BY11" s="17"/>
      <c r="BZ11" s="142">
        <f>[1]CCT!BD18</f>
        <v>1</v>
      </c>
      <c r="CA11" s="17">
        <f>[1]CCT!BC18</f>
        <v>1231.31</v>
      </c>
      <c r="CB11" s="17">
        <f t="shared" si="11"/>
        <v>1231.31</v>
      </c>
      <c r="CC11" s="17"/>
      <c r="CD11" s="17"/>
      <c r="CE11" s="17"/>
      <c r="CF11" s="18"/>
      <c r="CG11" s="17"/>
      <c r="CH11" s="17"/>
      <c r="CI11" s="17"/>
      <c r="CJ11" s="17"/>
      <c r="CK11" s="17"/>
      <c r="CL11" s="18"/>
      <c r="CM11" s="17"/>
      <c r="CN11" s="17"/>
      <c r="CO11" s="17"/>
      <c r="CP11" s="17"/>
      <c r="CQ11" s="17"/>
      <c r="CR11" s="141"/>
      <c r="CS11" s="17"/>
      <c r="CT11" s="17">
        <f t="shared" si="35"/>
        <v>0</v>
      </c>
      <c r="CU11" s="17"/>
      <c r="CV11" s="17"/>
      <c r="CW11" s="17"/>
      <c r="CX11" s="17"/>
      <c r="CY11" s="17"/>
      <c r="CZ11" s="17"/>
      <c r="DA11" s="18"/>
      <c r="DB11" s="17"/>
      <c r="DC11" s="17"/>
      <c r="DD11" s="143">
        <f t="shared" si="36"/>
        <v>1</v>
      </c>
      <c r="DE11" s="19">
        <f t="shared" si="37"/>
        <v>1231.31</v>
      </c>
      <c r="DF11" s="19"/>
      <c r="DG11" s="19"/>
      <c r="DH11" s="19">
        <f t="shared" si="15"/>
        <v>0</v>
      </c>
      <c r="DI11" s="19"/>
      <c r="DJ11" s="19">
        <f t="shared" si="38"/>
        <v>0</v>
      </c>
      <c r="DK11" s="19">
        <f t="shared" si="39"/>
        <v>0</v>
      </c>
      <c r="DL11" s="19"/>
      <c r="DM11" s="19">
        <f t="shared" si="40"/>
        <v>1231.31</v>
      </c>
      <c r="DN11" s="19"/>
      <c r="DO11" s="19">
        <f t="shared" si="75"/>
        <v>279</v>
      </c>
      <c r="DP11" s="19">
        <f t="shared" si="16"/>
        <v>50.121400000000008</v>
      </c>
      <c r="DQ11" s="19"/>
      <c r="DR11" s="19">
        <f t="shared" si="41"/>
        <v>3.12</v>
      </c>
      <c r="DS11" s="19">
        <f>VLOOKUP('Resumo Geral apoio imposto cd'!A11,PARAMETROAPOIO,2,FALSE)*DD11</f>
        <v>0</v>
      </c>
      <c r="DT11" s="19">
        <f t="shared" si="17"/>
        <v>41.03</v>
      </c>
      <c r="DU11" s="19">
        <f t="shared" si="18"/>
        <v>8.43</v>
      </c>
      <c r="DV11" s="19">
        <f>BB11*[1]Parâmetro!$E$147</f>
        <v>0</v>
      </c>
      <c r="DW11" s="19">
        <f t="shared" si="42"/>
        <v>381.70139999999998</v>
      </c>
      <c r="DX11" s="19">
        <f>C11*'[1]Uniforme Apoio'!$BM$9+'Resumo Geral apoio imposto cd'!F11*'[1]Uniforme Apoio'!$BM$10+'Resumo Geral apoio imposto cd'!I11*'[1]Uniforme Apoio'!$BM$11+'Resumo Geral apoio imposto cd'!L11*'[1]Uniforme Apoio'!$BM$12+'Resumo Geral apoio imposto cd'!O11*'[1]Uniforme Apoio'!$BM$13+'Resumo Geral apoio imposto cd'!R11*'[1]Uniforme Apoio'!$BM$14+'Resumo Geral apoio imposto cd'!U11*'[1]Uniforme Apoio'!$BM$15+'Resumo Geral apoio imposto cd'!X11*'[1]Uniforme Apoio'!$BM$17+AA11*'[1]Uniforme Apoio'!$BM$16+'Resumo Geral apoio imposto cd'!AD11*'[1]Uniforme Apoio'!$BM$18+'Resumo Geral apoio imposto cd'!AG11*'[1]Uniforme Apoio'!$BM$19+'Resumo Geral apoio imposto cd'!AJ11*'[1]Uniforme Apoio'!$BM$20+'Resumo Geral apoio imposto cd'!AM11*'[1]Uniforme Apoio'!$BM$21+'Resumo Geral apoio imposto cd'!AP11*'[1]Uniforme Apoio'!$BM$22+'Resumo Geral apoio imposto cd'!AS11*'[1]Uniforme Apoio'!$BM$23+'Resumo Geral apoio imposto cd'!AV11*'[1]Uniforme Apoio'!$BM$24+'Resumo Geral apoio imposto cd'!AY11*'[1]Uniforme Apoio'!$BM$25+'Resumo Geral apoio imposto cd'!BB11*'[1]Uniforme Apoio'!$BM$26+BE11*'[1]Uniforme Apoio'!$BM$27+'Resumo Geral apoio imposto cd'!BH11*'[1]Uniforme Apoio'!$BM$28+'Resumo Geral apoio imposto cd'!BK11*'[1]Uniforme Apoio'!$BM$29+'Resumo Geral apoio imposto cd'!BN11*'[1]Uniforme Apoio'!$BM$30+'Resumo Geral apoio imposto cd'!BQ11*'[1]Uniforme Apoio'!$BM$30+'Resumo Geral apoio imposto cd'!BT11*'[1]Uniforme Apoio'!$BM$30+'Resumo Geral apoio imposto cd'!BW11*'[1]Uniforme Apoio'!$BM$31+'Resumo Geral apoio imposto cd'!BZ11*'[1]Uniforme Apoio'!$BM$31+'Resumo Geral apoio imposto cd'!CC11*'[1]Uniforme Apoio'!$BM$32+'Resumo Geral apoio imposto cd'!CF11*'[1]Uniforme Apoio'!$BM$33+'Resumo Geral apoio imposto cd'!CI11*'[1]Uniforme Apoio'!$BM$34+'Resumo Geral apoio imposto cd'!CL11*'[1]Uniforme Apoio'!$BM$35+'Resumo Geral apoio imposto cd'!CO11*'[1]Uniforme Apoio'!$BM$36+'Resumo Geral apoio imposto cd'!CR11*'[1]Uniforme Apoio'!$BM$37+'Resumo Geral apoio imposto cd'!CU11*'[1]Uniforme Apoio'!$BM$38+'Resumo Geral apoio imposto cd'!CX11*'[1]Uniforme Apoio'!$BM$39+'Resumo Geral apoio imposto cd'!DA11*'[1]Uniforme Apoio'!$BM$40</f>
        <v>81.430000000000007</v>
      </c>
      <c r="DY11" s="19"/>
      <c r="DZ11" s="19">
        <f>AP11*'[1]Equipamentos Jardinagem'!$H$7</f>
        <v>0</v>
      </c>
      <c r="EA11" s="19"/>
      <c r="EB11" s="19">
        <f t="shared" si="43"/>
        <v>81.430000000000007</v>
      </c>
      <c r="EC11" s="19">
        <f t="shared" si="44"/>
        <v>246.262</v>
      </c>
      <c r="ED11" s="19">
        <f t="shared" si="19"/>
        <v>18.469649999999998</v>
      </c>
      <c r="EE11" s="19">
        <f t="shared" si="20"/>
        <v>12.3131</v>
      </c>
      <c r="EF11" s="19">
        <f t="shared" si="21"/>
        <v>2.4626199999999998</v>
      </c>
      <c r="EG11" s="19">
        <f t="shared" si="22"/>
        <v>30.78275</v>
      </c>
      <c r="EH11" s="19">
        <f t="shared" si="23"/>
        <v>98.504800000000003</v>
      </c>
      <c r="EI11" s="19">
        <f t="shared" si="24"/>
        <v>36.939299999999996</v>
      </c>
      <c r="EJ11" s="19">
        <f t="shared" si="25"/>
        <v>7.3878599999999999</v>
      </c>
      <c r="EK11" s="19">
        <f t="shared" si="45"/>
        <v>453.12208000000004</v>
      </c>
      <c r="EL11" s="19">
        <f t="shared" si="46"/>
        <v>102.568123</v>
      </c>
      <c r="EM11" s="19">
        <f t="shared" si="47"/>
        <v>34.230417999999993</v>
      </c>
      <c r="EN11" s="19">
        <f t="shared" si="48"/>
        <v>50.360578999999994</v>
      </c>
      <c r="EO11" s="19">
        <f t="shared" si="49"/>
        <v>187.15912</v>
      </c>
      <c r="EP11" s="19">
        <f t="shared" si="50"/>
        <v>1.6007029999999998</v>
      </c>
      <c r="EQ11" s="19">
        <f t="shared" si="51"/>
        <v>0.61565499999999995</v>
      </c>
      <c r="ER11" s="19">
        <f t="shared" si="52"/>
        <v>2.2163579999999996</v>
      </c>
      <c r="ES11" s="19">
        <f t="shared" si="53"/>
        <v>9.234824999999999</v>
      </c>
      <c r="ET11" s="19">
        <f t="shared" si="54"/>
        <v>0.73878599999999994</v>
      </c>
      <c r="EU11" s="19">
        <f t="shared" si="55"/>
        <v>0.36939299999999997</v>
      </c>
      <c r="EV11" s="19">
        <f t="shared" si="56"/>
        <v>4.3095850000000002</v>
      </c>
      <c r="EW11" s="19">
        <f t="shared" si="57"/>
        <v>1.6007029999999998</v>
      </c>
      <c r="EX11" s="19">
        <f t="shared" si="58"/>
        <v>52.946329999999996</v>
      </c>
      <c r="EY11" s="19">
        <f t="shared" si="59"/>
        <v>2.0932269999999997</v>
      </c>
      <c r="EZ11" s="19">
        <f t="shared" si="60"/>
        <v>71.29284899999999</v>
      </c>
      <c r="FA11" s="19">
        <f t="shared" si="61"/>
        <v>102.568123</v>
      </c>
      <c r="FB11" s="19">
        <f t="shared" si="62"/>
        <v>17.115208999999997</v>
      </c>
      <c r="FC11" s="19">
        <f t="shared" si="63"/>
        <v>10.343003999999999</v>
      </c>
      <c r="FD11" s="19">
        <f t="shared" si="64"/>
        <v>4.0633229999999996</v>
      </c>
      <c r="FE11" s="19">
        <f t="shared" si="65"/>
        <v>0</v>
      </c>
      <c r="FF11" s="19">
        <f t="shared" si="66"/>
        <v>49.375530999999995</v>
      </c>
      <c r="FG11" s="19">
        <f t="shared" si="67"/>
        <v>183.46518999999998</v>
      </c>
      <c r="FH11" s="19">
        <f t="shared" si="26"/>
        <v>897.25559699999997</v>
      </c>
      <c r="FI11" s="19">
        <f t="shared" si="27"/>
        <v>2591.696997</v>
      </c>
      <c r="FJ11" s="19">
        <f t="shared" si="68"/>
        <v>206.27</v>
      </c>
      <c r="FK11" s="144">
        <f t="shared" si="28"/>
        <v>2.5</v>
      </c>
      <c r="FL11" s="144">
        <f t="shared" si="29"/>
        <v>11.75</v>
      </c>
      <c r="FM11" s="20">
        <f t="shared" si="30"/>
        <v>2.8328611898017004</v>
      </c>
      <c r="FN11" s="19">
        <f t="shared" si="69"/>
        <v>73.419178385269134</v>
      </c>
      <c r="FO11" s="20">
        <f t="shared" si="31"/>
        <v>8.6118980169971699</v>
      </c>
      <c r="FP11" s="19">
        <f t="shared" si="70"/>
        <v>223.19430229121821</v>
      </c>
      <c r="FQ11" s="20">
        <f t="shared" si="32"/>
        <v>1.8696883852691222</v>
      </c>
      <c r="FR11" s="19">
        <f t="shared" si="71"/>
        <v>48.456657734277627</v>
      </c>
      <c r="FS11" s="19">
        <f t="shared" si="72"/>
        <v>145.76</v>
      </c>
      <c r="FT11" s="19">
        <f t="shared" si="73"/>
        <v>697.100138410765</v>
      </c>
      <c r="FU11" s="145">
        <f t="shared" si="74"/>
        <v>3288.7971354107649</v>
      </c>
    </row>
    <row r="12" spans="1:177" ht="15" customHeight="1">
      <c r="A12" s="182" t="str">
        <f>[1]CCT!D19</f>
        <v>Rodoviários de Betim + SEAC-MG</v>
      </c>
      <c r="B12" s="183" t="str">
        <f>[1]CCT!C19</f>
        <v>Betim</v>
      </c>
      <c r="C12" s="141"/>
      <c r="D12" s="17"/>
      <c r="E12" s="17">
        <f t="shared" si="0"/>
        <v>0</v>
      </c>
      <c r="F12" s="18"/>
      <c r="G12" s="17"/>
      <c r="H12" s="17">
        <f t="shared" si="33"/>
        <v>0</v>
      </c>
      <c r="I12" s="18"/>
      <c r="J12" s="17"/>
      <c r="K12" s="17">
        <f t="shared" si="34"/>
        <v>0</v>
      </c>
      <c r="L12" s="17"/>
      <c r="M12" s="17"/>
      <c r="N12" s="17"/>
      <c r="O12" s="17"/>
      <c r="P12" s="17"/>
      <c r="Q12" s="17"/>
      <c r="R12" s="17"/>
      <c r="S12" s="17"/>
      <c r="T12" s="17"/>
      <c r="U12" s="18"/>
      <c r="V12" s="17"/>
      <c r="W12" s="17">
        <f t="shared" si="1"/>
        <v>0</v>
      </c>
      <c r="X12" s="18"/>
      <c r="Y12" s="17"/>
      <c r="Z12" s="17">
        <f t="shared" si="2"/>
        <v>0</v>
      </c>
      <c r="AA12" s="17"/>
      <c r="AB12" s="17"/>
      <c r="AC12" s="17"/>
      <c r="AD12" s="17"/>
      <c r="AE12" s="17"/>
      <c r="AF12" s="17"/>
      <c r="AG12" s="18"/>
      <c r="AH12" s="17"/>
      <c r="AI12" s="17">
        <f t="shared" si="3"/>
        <v>0</v>
      </c>
      <c r="AJ12" s="17"/>
      <c r="AK12" s="17"/>
      <c r="AL12" s="17"/>
      <c r="AM12" s="18"/>
      <c r="AN12" s="17"/>
      <c r="AO12" s="17">
        <f t="shared" si="4"/>
        <v>0</v>
      </c>
      <c r="AP12" s="17"/>
      <c r="AQ12" s="17"/>
      <c r="AR12" s="17"/>
      <c r="AS12" s="17"/>
      <c r="AT12" s="17"/>
      <c r="AU12" s="17"/>
      <c r="AV12" s="18"/>
      <c r="AW12" s="17"/>
      <c r="AX12" s="17">
        <f t="shared" si="5"/>
        <v>0</v>
      </c>
      <c r="AY12" s="17"/>
      <c r="AZ12" s="17"/>
      <c r="BA12" s="17"/>
      <c r="BB12" s="141">
        <f>[1]CCT!AN19</f>
        <v>2</v>
      </c>
      <c r="BC12" s="17">
        <f>[1]CCT!AM19</f>
        <v>2507.27</v>
      </c>
      <c r="BD12" s="17">
        <f t="shared" si="76"/>
        <v>5014.54</v>
      </c>
      <c r="BE12" s="18"/>
      <c r="BF12" s="17"/>
      <c r="BG12" s="17">
        <f t="shared" si="6"/>
        <v>0</v>
      </c>
      <c r="BH12" s="17"/>
      <c r="BI12" s="17"/>
      <c r="BJ12" s="17"/>
      <c r="BK12" s="17"/>
      <c r="BL12" s="17"/>
      <c r="BM12" s="17"/>
      <c r="BN12" s="18"/>
      <c r="BO12" s="17"/>
      <c r="BP12" s="17">
        <f t="shared" si="7"/>
        <v>0</v>
      </c>
      <c r="BQ12" s="18"/>
      <c r="BR12" s="17"/>
      <c r="BS12" s="17">
        <f t="shared" si="8"/>
        <v>0</v>
      </c>
      <c r="BT12" s="18"/>
      <c r="BU12" s="17"/>
      <c r="BV12" s="17">
        <f t="shared" si="9"/>
        <v>0</v>
      </c>
      <c r="BW12" s="18"/>
      <c r="BX12" s="17"/>
      <c r="BY12" s="17">
        <f t="shared" si="10"/>
        <v>0</v>
      </c>
      <c r="BZ12" s="142"/>
      <c r="CA12" s="17"/>
      <c r="CB12" s="17">
        <f>BZ12*CA12</f>
        <v>0</v>
      </c>
      <c r="CC12" s="17"/>
      <c r="CD12" s="17"/>
      <c r="CE12" s="17"/>
      <c r="CF12" s="18"/>
      <c r="CG12" s="17"/>
      <c r="CH12" s="17">
        <f t="shared" si="12"/>
        <v>0</v>
      </c>
      <c r="CI12" s="17"/>
      <c r="CJ12" s="17"/>
      <c r="CK12" s="17"/>
      <c r="CL12" s="18"/>
      <c r="CM12" s="17"/>
      <c r="CN12" s="17">
        <f t="shared" si="13"/>
        <v>0</v>
      </c>
      <c r="CO12" s="17"/>
      <c r="CP12" s="17"/>
      <c r="CQ12" s="17"/>
      <c r="CR12" s="141"/>
      <c r="CS12" s="17"/>
      <c r="CT12" s="17">
        <f t="shared" si="35"/>
        <v>0</v>
      </c>
      <c r="CU12" s="17"/>
      <c r="CV12" s="17"/>
      <c r="CW12" s="17"/>
      <c r="CX12" s="17"/>
      <c r="CY12" s="17"/>
      <c r="CZ12" s="17"/>
      <c r="DA12" s="18"/>
      <c r="DB12" s="17"/>
      <c r="DC12" s="17">
        <f t="shared" si="14"/>
        <v>0</v>
      </c>
      <c r="DD12" s="143">
        <f t="shared" si="36"/>
        <v>2</v>
      </c>
      <c r="DE12" s="19">
        <f t="shared" si="37"/>
        <v>5014.54</v>
      </c>
      <c r="DF12" s="19"/>
      <c r="DG12" s="19"/>
      <c r="DH12" s="19">
        <f t="shared" si="15"/>
        <v>0</v>
      </c>
      <c r="DI12" s="19"/>
      <c r="DJ12" s="19">
        <f t="shared" si="38"/>
        <v>0</v>
      </c>
      <c r="DK12" s="19">
        <f t="shared" si="39"/>
        <v>0</v>
      </c>
      <c r="DL12" s="19"/>
      <c r="DM12" s="19">
        <f t="shared" si="40"/>
        <v>5014.54</v>
      </c>
      <c r="DN12" s="19"/>
      <c r="DO12" s="19">
        <f t="shared" si="75"/>
        <v>558</v>
      </c>
      <c r="DP12" s="19">
        <f t="shared" si="16"/>
        <v>0</v>
      </c>
      <c r="DQ12" s="19"/>
      <c r="DR12" s="19">
        <f t="shared" si="41"/>
        <v>6.24</v>
      </c>
      <c r="DS12" s="19">
        <f>VLOOKUP('Resumo Geral apoio imposto cd'!A12,PARAMETROAPOIO,2,FALSE)*DD12</f>
        <v>0</v>
      </c>
      <c r="DT12" s="19">
        <f t="shared" si="17"/>
        <v>0</v>
      </c>
      <c r="DU12" s="19">
        <f t="shared" si="18"/>
        <v>0</v>
      </c>
      <c r="DV12" s="19">
        <f>BB12*[1]Parâmetro!$E$147</f>
        <v>494.84</v>
      </c>
      <c r="DW12" s="19">
        <f t="shared" si="42"/>
        <v>1059.08</v>
      </c>
      <c r="DX12" s="19">
        <f>C12*'[1]Uniforme Apoio'!$BM$9+'Resumo Geral apoio imposto cd'!F12*'[1]Uniforme Apoio'!$BM$10+'Resumo Geral apoio imposto cd'!I12*'[1]Uniforme Apoio'!$BM$11+'Resumo Geral apoio imposto cd'!L12*'[1]Uniforme Apoio'!$BM$12+'Resumo Geral apoio imposto cd'!O12*'[1]Uniforme Apoio'!$BM$13+'Resumo Geral apoio imposto cd'!R12*'[1]Uniforme Apoio'!$BM$14+'Resumo Geral apoio imposto cd'!U12*'[1]Uniforme Apoio'!$BM$15+'Resumo Geral apoio imposto cd'!X12*'[1]Uniforme Apoio'!$BM$17+AA12*'[1]Uniforme Apoio'!$BM$16+'Resumo Geral apoio imposto cd'!AD12*'[1]Uniforme Apoio'!$BM$18+'Resumo Geral apoio imposto cd'!AG12*'[1]Uniforme Apoio'!$BM$19+'Resumo Geral apoio imposto cd'!AJ12*'[1]Uniforme Apoio'!$BM$20+'Resumo Geral apoio imposto cd'!AM12*'[1]Uniforme Apoio'!$BM$21+'Resumo Geral apoio imposto cd'!AP12*'[1]Uniforme Apoio'!$BM$22+'Resumo Geral apoio imposto cd'!AS12*'[1]Uniforme Apoio'!$BM$23+'Resumo Geral apoio imposto cd'!AV12*'[1]Uniforme Apoio'!$BM$24+'Resumo Geral apoio imposto cd'!AY12*'[1]Uniforme Apoio'!$BM$25+'Resumo Geral apoio imposto cd'!BB12*'[1]Uniforme Apoio'!$BM$26+BE12*'[1]Uniforme Apoio'!$BM$27+'Resumo Geral apoio imposto cd'!BH12*'[1]Uniforme Apoio'!$BM$28+'Resumo Geral apoio imposto cd'!BK12*'[1]Uniforme Apoio'!$BM$29+'Resumo Geral apoio imposto cd'!BN12*'[1]Uniforme Apoio'!$BM$30+'Resumo Geral apoio imposto cd'!BQ12*'[1]Uniforme Apoio'!$BM$30+'Resumo Geral apoio imposto cd'!BT12*'[1]Uniforme Apoio'!$BM$30+'Resumo Geral apoio imposto cd'!BW12*'[1]Uniforme Apoio'!$BM$31+'Resumo Geral apoio imposto cd'!BZ12*'[1]Uniforme Apoio'!$BM$31+'Resumo Geral apoio imposto cd'!CC12*'[1]Uniforme Apoio'!$BM$32+'Resumo Geral apoio imposto cd'!CF12*'[1]Uniforme Apoio'!$BM$33+'Resumo Geral apoio imposto cd'!CI12*'[1]Uniforme Apoio'!$BM$34+'Resumo Geral apoio imposto cd'!CL12*'[1]Uniforme Apoio'!$BM$35+'Resumo Geral apoio imposto cd'!CO12*'[1]Uniforme Apoio'!$BM$36+'Resumo Geral apoio imposto cd'!CR12*'[1]Uniforme Apoio'!$BM$37+'Resumo Geral apoio imposto cd'!CU12*'[1]Uniforme Apoio'!$BM$38+'Resumo Geral apoio imposto cd'!CX12*'[1]Uniforme Apoio'!$BM$39+'Resumo Geral apoio imposto cd'!DA12*'[1]Uniforme Apoio'!$BM$40</f>
        <v>206.36</v>
      </c>
      <c r="DY12" s="19"/>
      <c r="DZ12" s="19">
        <f>AP12*'[1]Equipamentos Jardinagem'!$H$7</f>
        <v>0</v>
      </c>
      <c r="EA12" s="19"/>
      <c r="EB12" s="19">
        <f t="shared" si="43"/>
        <v>206.36</v>
      </c>
      <c r="EC12" s="19">
        <f t="shared" si="44"/>
        <v>1002.908</v>
      </c>
      <c r="ED12" s="19">
        <f t="shared" si="19"/>
        <v>75.218099999999993</v>
      </c>
      <c r="EE12" s="19">
        <f t="shared" si="20"/>
        <v>50.145400000000002</v>
      </c>
      <c r="EF12" s="19">
        <f t="shared" si="21"/>
        <v>10.02908</v>
      </c>
      <c r="EG12" s="19">
        <f t="shared" si="22"/>
        <v>125.3635</v>
      </c>
      <c r="EH12" s="19">
        <f t="shared" si="23"/>
        <v>401.16320000000002</v>
      </c>
      <c r="EI12" s="19">
        <f t="shared" si="24"/>
        <v>150.43619999999999</v>
      </c>
      <c r="EJ12" s="19">
        <f t="shared" si="25"/>
        <v>30.087240000000001</v>
      </c>
      <c r="EK12" s="19">
        <f t="shared" si="45"/>
        <v>1845.3507200000001</v>
      </c>
      <c r="EL12" s="19">
        <f t="shared" si="46"/>
        <v>417.71118200000001</v>
      </c>
      <c r="EM12" s="19">
        <f t="shared" si="47"/>
        <v>139.404212</v>
      </c>
      <c r="EN12" s="19">
        <f t="shared" si="48"/>
        <v>205.094686</v>
      </c>
      <c r="EO12" s="19">
        <f t="shared" si="49"/>
        <v>762.21008000000006</v>
      </c>
      <c r="EP12" s="19">
        <f t="shared" si="50"/>
        <v>6.5189019999999998</v>
      </c>
      <c r="EQ12" s="19">
        <f t="shared" si="51"/>
        <v>2.5072700000000001</v>
      </c>
      <c r="ER12" s="19">
        <f t="shared" si="52"/>
        <v>9.026171999999999</v>
      </c>
      <c r="ES12" s="19">
        <f t="shared" si="53"/>
        <v>37.609049999999996</v>
      </c>
      <c r="ET12" s="19">
        <f t="shared" si="54"/>
        <v>3.0087239999999995</v>
      </c>
      <c r="EU12" s="19">
        <f t="shared" si="55"/>
        <v>1.5043619999999998</v>
      </c>
      <c r="EV12" s="19">
        <f t="shared" si="56"/>
        <v>17.550889999999999</v>
      </c>
      <c r="EW12" s="19">
        <f t="shared" si="57"/>
        <v>6.5189019999999998</v>
      </c>
      <c r="EX12" s="19">
        <f t="shared" si="58"/>
        <v>215.62521999999998</v>
      </c>
      <c r="EY12" s="19">
        <f t="shared" si="59"/>
        <v>8.524718</v>
      </c>
      <c r="EZ12" s="19">
        <f t="shared" si="60"/>
        <v>290.34186599999998</v>
      </c>
      <c r="FA12" s="19">
        <f t="shared" si="61"/>
        <v>417.71118200000001</v>
      </c>
      <c r="FB12" s="19">
        <f t="shared" si="62"/>
        <v>69.702106000000001</v>
      </c>
      <c r="FC12" s="19">
        <f t="shared" si="63"/>
        <v>42.122135999999998</v>
      </c>
      <c r="FD12" s="19">
        <f t="shared" si="64"/>
        <v>16.547982000000001</v>
      </c>
      <c r="FE12" s="19">
        <f t="shared" si="65"/>
        <v>0</v>
      </c>
      <c r="FF12" s="19">
        <f t="shared" si="66"/>
        <v>201.08305399999998</v>
      </c>
      <c r="FG12" s="19">
        <f t="shared" si="67"/>
        <v>747.16646000000003</v>
      </c>
      <c r="FH12" s="19">
        <f t="shared" si="26"/>
        <v>3654.0952979999997</v>
      </c>
      <c r="FI12" s="19">
        <f t="shared" si="27"/>
        <v>9934.0752979999997</v>
      </c>
      <c r="FJ12" s="19">
        <f t="shared" si="68"/>
        <v>412.54</v>
      </c>
      <c r="FK12" s="144">
        <f t="shared" si="28"/>
        <v>2.5</v>
      </c>
      <c r="FL12" s="144">
        <f t="shared" si="29"/>
        <v>11.75</v>
      </c>
      <c r="FM12" s="20">
        <f t="shared" si="30"/>
        <v>2.8328611898017004</v>
      </c>
      <c r="FN12" s="19">
        <f t="shared" si="69"/>
        <v>281.41856368271959</v>
      </c>
      <c r="FO12" s="20">
        <f t="shared" si="31"/>
        <v>8.6118980169971699</v>
      </c>
      <c r="FP12" s="19">
        <f t="shared" si="70"/>
        <v>855.51243359546766</v>
      </c>
      <c r="FQ12" s="20">
        <f t="shared" si="32"/>
        <v>1.8696883852691222</v>
      </c>
      <c r="FR12" s="19">
        <f t="shared" si="71"/>
        <v>185.73625203059493</v>
      </c>
      <c r="FS12" s="19">
        <f t="shared" si="72"/>
        <v>291.52</v>
      </c>
      <c r="FT12" s="19">
        <f t="shared" si="73"/>
        <v>2026.7272493087821</v>
      </c>
      <c r="FU12" s="145">
        <f t="shared" si="74"/>
        <v>11960.802547308782</v>
      </c>
    </row>
    <row r="13" spans="1:177" ht="15" customHeight="1">
      <c r="A13" s="149" t="str">
        <f>[1]CCT!D20</f>
        <v>Fethemg RM</v>
      </c>
      <c r="B13" s="150" t="str">
        <f>[1]CCT!C20</f>
        <v>Caeté</v>
      </c>
      <c r="C13" s="141"/>
      <c r="D13" s="17"/>
      <c r="E13" s="17"/>
      <c r="F13" s="18"/>
      <c r="G13" s="17"/>
      <c r="H13" s="17"/>
      <c r="I13" s="18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8"/>
      <c r="V13" s="17"/>
      <c r="W13" s="17"/>
      <c r="X13" s="18"/>
      <c r="Y13" s="17"/>
      <c r="Z13" s="17"/>
      <c r="AA13" s="17"/>
      <c r="AB13" s="17"/>
      <c r="AC13" s="17"/>
      <c r="AD13" s="17"/>
      <c r="AE13" s="17"/>
      <c r="AF13" s="17"/>
      <c r="AG13" s="18"/>
      <c r="AH13" s="17"/>
      <c r="AI13" s="17"/>
      <c r="AJ13" s="17"/>
      <c r="AK13" s="17"/>
      <c r="AL13" s="17"/>
      <c r="AM13" s="18"/>
      <c r="AN13" s="17"/>
      <c r="AO13" s="17"/>
      <c r="AP13" s="17"/>
      <c r="AQ13" s="17"/>
      <c r="AR13" s="17"/>
      <c r="AS13" s="17"/>
      <c r="AT13" s="17"/>
      <c r="AU13" s="17"/>
      <c r="AV13" s="18"/>
      <c r="AW13" s="17"/>
      <c r="AX13" s="17"/>
      <c r="AY13" s="17"/>
      <c r="AZ13" s="17"/>
      <c r="BA13" s="17"/>
      <c r="BB13" s="141"/>
      <c r="BC13" s="17"/>
      <c r="BD13" s="17">
        <f t="shared" si="76"/>
        <v>0</v>
      </c>
      <c r="BE13" s="18"/>
      <c r="BF13" s="17"/>
      <c r="BG13" s="17"/>
      <c r="BH13" s="17"/>
      <c r="BI13" s="17"/>
      <c r="BJ13" s="17"/>
      <c r="BK13" s="17"/>
      <c r="BL13" s="17"/>
      <c r="BM13" s="17"/>
      <c r="BN13" s="18"/>
      <c r="BO13" s="17"/>
      <c r="BP13" s="17"/>
      <c r="BQ13" s="18">
        <f>[1]CCT!AX20</f>
        <v>2</v>
      </c>
      <c r="BR13" s="17">
        <f>[1]CCT!AW20</f>
        <v>1134.78</v>
      </c>
      <c r="BS13" s="17">
        <f t="shared" si="8"/>
        <v>2269.56</v>
      </c>
      <c r="BT13" s="18">
        <f>[1]CCT!AZ20</f>
        <v>2</v>
      </c>
      <c r="BU13" s="17">
        <f>[1]CCT!AY20</f>
        <v>1134.78</v>
      </c>
      <c r="BV13" s="17">
        <f t="shared" si="9"/>
        <v>2269.56</v>
      </c>
      <c r="BW13" s="18"/>
      <c r="BX13" s="17"/>
      <c r="BY13" s="17"/>
      <c r="BZ13" s="142"/>
      <c r="CA13" s="17"/>
      <c r="CB13" s="17"/>
      <c r="CC13" s="17"/>
      <c r="CD13" s="17"/>
      <c r="CE13" s="17"/>
      <c r="CF13" s="18"/>
      <c r="CG13" s="17"/>
      <c r="CH13" s="17"/>
      <c r="CI13" s="17"/>
      <c r="CJ13" s="17"/>
      <c r="CK13" s="17"/>
      <c r="CL13" s="18"/>
      <c r="CM13" s="17"/>
      <c r="CN13" s="17"/>
      <c r="CO13" s="17"/>
      <c r="CP13" s="17"/>
      <c r="CQ13" s="17"/>
      <c r="CR13" s="141"/>
      <c r="CS13" s="17"/>
      <c r="CT13" s="17">
        <f t="shared" si="35"/>
        <v>0</v>
      </c>
      <c r="CU13" s="17"/>
      <c r="CV13" s="17"/>
      <c r="CW13" s="17"/>
      <c r="CX13" s="17"/>
      <c r="CY13" s="17"/>
      <c r="CZ13" s="17"/>
      <c r="DA13" s="18"/>
      <c r="DB13" s="17"/>
      <c r="DC13" s="17"/>
      <c r="DD13" s="143">
        <f t="shared" si="36"/>
        <v>4</v>
      </c>
      <c r="DE13" s="19">
        <f t="shared" si="37"/>
        <v>4539.12</v>
      </c>
      <c r="DF13" s="19"/>
      <c r="DG13" s="19"/>
      <c r="DH13" s="19">
        <f t="shared" si="15"/>
        <v>328.91598299999998</v>
      </c>
      <c r="DI13" s="19"/>
      <c r="DJ13" s="19">
        <f t="shared" si="38"/>
        <v>361.37584909090913</v>
      </c>
      <c r="DK13" s="19">
        <f t="shared" si="39"/>
        <v>123.79418181818181</v>
      </c>
      <c r="DL13" s="19"/>
      <c r="DM13" s="19">
        <f t="shared" si="40"/>
        <v>5353.2060139090909</v>
      </c>
      <c r="DN13" s="19"/>
      <c r="DO13" s="19">
        <f t="shared" si="75"/>
        <v>1116</v>
      </c>
      <c r="DP13" s="19">
        <f t="shared" si="16"/>
        <v>223.65280000000001</v>
      </c>
      <c r="DQ13" s="19"/>
      <c r="DR13" s="19">
        <f t="shared" si="41"/>
        <v>12.48</v>
      </c>
      <c r="DS13" s="19">
        <f>VLOOKUP('Resumo Geral apoio imposto cd'!A13,PARAMETROAPOIO,2,FALSE)*DD13</f>
        <v>0</v>
      </c>
      <c r="DT13" s="19">
        <f t="shared" si="17"/>
        <v>0</v>
      </c>
      <c r="DU13" s="19">
        <f t="shared" si="18"/>
        <v>33.72</v>
      </c>
      <c r="DV13" s="19">
        <f>BB13*[1]Parâmetro!$E$147</f>
        <v>0</v>
      </c>
      <c r="DW13" s="19">
        <f t="shared" si="42"/>
        <v>1385.8528000000001</v>
      </c>
      <c r="DX13" s="19">
        <f>C13*'[1]Uniforme Apoio'!$BM$9+'Resumo Geral apoio imposto cd'!F13*'[1]Uniforme Apoio'!$BM$10+'Resumo Geral apoio imposto cd'!I13*'[1]Uniforme Apoio'!$BM$11+'Resumo Geral apoio imposto cd'!L13*'[1]Uniforme Apoio'!$BM$12+'Resumo Geral apoio imposto cd'!O13*'[1]Uniforme Apoio'!$BM$13+'Resumo Geral apoio imposto cd'!R13*'[1]Uniforme Apoio'!$BM$14+'Resumo Geral apoio imposto cd'!U13*'[1]Uniforme Apoio'!$BM$15+'Resumo Geral apoio imposto cd'!X13*'[1]Uniforme Apoio'!$BM$17+AA13*'[1]Uniforme Apoio'!$BM$16+'Resumo Geral apoio imposto cd'!AD13*'[1]Uniforme Apoio'!$BM$18+'Resumo Geral apoio imposto cd'!AG13*'[1]Uniforme Apoio'!$BM$19+'Resumo Geral apoio imposto cd'!AJ13*'[1]Uniforme Apoio'!$BM$20+'Resumo Geral apoio imposto cd'!AM13*'[1]Uniforme Apoio'!$BM$21+'Resumo Geral apoio imposto cd'!AP13*'[1]Uniforme Apoio'!$BM$22+'Resumo Geral apoio imposto cd'!AS13*'[1]Uniforme Apoio'!$BM$23+'Resumo Geral apoio imposto cd'!AV13*'[1]Uniforme Apoio'!$BM$24+'Resumo Geral apoio imposto cd'!AY13*'[1]Uniforme Apoio'!$BM$25+'Resumo Geral apoio imposto cd'!BB13*'[1]Uniforme Apoio'!$BM$26+BE13*'[1]Uniforme Apoio'!$BM$27+'Resumo Geral apoio imposto cd'!BH13*'[1]Uniforme Apoio'!$BM$28+'Resumo Geral apoio imposto cd'!BK13*'[1]Uniforme Apoio'!$BM$29+'Resumo Geral apoio imposto cd'!BN13*'[1]Uniforme Apoio'!$BM$30+'Resumo Geral apoio imposto cd'!BQ13*'[1]Uniforme Apoio'!$BM$30+'Resumo Geral apoio imposto cd'!BT13*'[1]Uniforme Apoio'!$BM$30+'Resumo Geral apoio imposto cd'!BW13*'[1]Uniforme Apoio'!$BM$31+'Resumo Geral apoio imposto cd'!BZ13*'[1]Uniforme Apoio'!$BM$31+'Resumo Geral apoio imposto cd'!CC13*'[1]Uniforme Apoio'!$BM$32+'Resumo Geral apoio imposto cd'!CF13*'[1]Uniforme Apoio'!$BM$33+'Resumo Geral apoio imposto cd'!CI13*'[1]Uniforme Apoio'!$BM$34+'Resumo Geral apoio imposto cd'!CL13*'[1]Uniforme Apoio'!$BM$35+'Resumo Geral apoio imposto cd'!CO13*'[1]Uniforme Apoio'!$BM$36+'Resumo Geral apoio imposto cd'!CR13*'[1]Uniforme Apoio'!$BM$37+'Resumo Geral apoio imposto cd'!CU13*'[1]Uniforme Apoio'!$BM$38+'Resumo Geral apoio imposto cd'!CX13*'[1]Uniforme Apoio'!$BM$39+'Resumo Geral apoio imposto cd'!DA13*'[1]Uniforme Apoio'!$BM$40</f>
        <v>342.72</v>
      </c>
      <c r="DY13" s="19"/>
      <c r="DZ13" s="19">
        <f>AP13*'[1]Equipamentos Jardinagem'!$H$7</f>
        <v>0</v>
      </c>
      <c r="EA13" s="19"/>
      <c r="EB13" s="19">
        <f t="shared" si="43"/>
        <v>342.72</v>
      </c>
      <c r="EC13" s="19">
        <f t="shared" si="44"/>
        <v>1070.6412027818183</v>
      </c>
      <c r="ED13" s="19">
        <f t="shared" si="19"/>
        <v>80.298090208636367</v>
      </c>
      <c r="EE13" s="19">
        <f t="shared" si="20"/>
        <v>53.532060139090909</v>
      </c>
      <c r="EF13" s="19">
        <f t="shared" si="21"/>
        <v>10.706412027818182</v>
      </c>
      <c r="EG13" s="19">
        <f t="shared" si="22"/>
        <v>133.83015034772728</v>
      </c>
      <c r="EH13" s="19">
        <f t="shared" si="23"/>
        <v>428.25648111272727</v>
      </c>
      <c r="EI13" s="19">
        <f t="shared" si="24"/>
        <v>160.59618041727273</v>
      </c>
      <c r="EJ13" s="19">
        <f t="shared" si="25"/>
        <v>32.119236083454545</v>
      </c>
      <c r="EK13" s="19">
        <f t="shared" si="45"/>
        <v>1969.9798131185455</v>
      </c>
      <c r="EL13" s="19">
        <f t="shared" si="46"/>
        <v>445.92206095862724</v>
      </c>
      <c r="EM13" s="19">
        <f t="shared" si="47"/>
        <v>148.81912718667272</v>
      </c>
      <c r="EN13" s="19">
        <f t="shared" si="48"/>
        <v>218.9461259688818</v>
      </c>
      <c r="EO13" s="19">
        <f t="shared" si="49"/>
        <v>813.68731411418173</v>
      </c>
      <c r="EP13" s="19">
        <f t="shared" si="50"/>
        <v>6.9591678180818182</v>
      </c>
      <c r="EQ13" s="19">
        <f t="shared" si="51"/>
        <v>2.6766030069545454</v>
      </c>
      <c r="ER13" s="19">
        <f t="shared" si="52"/>
        <v>9.6357708250363636</v>
      </c>
      <c r="ES13" s="19">
        <f t="shared" si="53"/>
        <v>40.149045104318184</v>
      </c>
      <c r="ET13" s="19">
        <f t="shared" si="54"/>
        <v>3.2119236083454541</v>
      </c>
      <c r="EU13" s="19">
        <f t="shared" si="55"/>
        <v>1.605961804172727</v>
      </c>
      <c r="EV13" s="19">
        <f t="shared" si="56"/>
        <v>18.73622104868182</v>
      </c>
      <c r="EW13" s="19">
        <f t="shared" si="57"/>
        <v>6.9591678180818182</v>
      </c>
      <c r="EX13" s="19">
        <f t="shared" si="58"/>
        <v>230.18785859809088</v>
      </c>
      <c r="EY13" s="19">
        <f t="shared" si="59"/>
        <v>9.1004502236454545</v>
      </c>
      <c r="EZ13" s="19">
        <f t="shared" si="60"/>
        <v>309.95062820533633</v>
      </c>
      <c r="FA13" s="19">
        <f t="shared" si="61"/>
        <v>445.92206095862724</v>
      </c>
      <c r="FB13" s="19">
        <f t="shared" si="62"/>
        <v>74.409563593336358</v>
      </c>
      <c r="FC13" s="19">
        <f t="shared" si="63"/>
        <v>44.966930516836364</v>
      </c>
      <c r="FD13" s="19">
        <f t="shared" si="64"/>
        <v>17.665579845899998</v>
      </c>
      <c r="FE13" s="19">
        <f t="shared" si="65"/>
        <v>0</v>
      </c>
      <c r="FF13" s="19">
        <f t="shared" si="66"/>
        <v>214.66356115775451</v>
      </c>
      <c r="FG13" s="19">
        <f t="shared" si="67"/>
        <v>797.62769607245446</v>
      </c>
      <c r="FH13" s="19">
        <f t="shared" si="26"/>
        <v>3900.881222335554</v>
      </c>
      <c r="FI13" s="19">
        <f t="shared" si="27"/>
        <v>10982.660036244644</v>
      </c>
      <c r="FJ13" s="19">
        <f t="shared" si="68"/>
        <v>825.08</v>
      </c>
      <c r="FK13" s="144">
        <f t="shared" si="28"/>
        <v>3</v>
      </c>
      <c r="FL13" s="144">
        <f t="shared" si="29"/>
        <v>12.25</v>
      </c>
      <c r="FM13" s="20">
        <f t="shared" si="30"/>
        <v>3.4188034188034218</v>
      </c>
      <c r="FN13" s="19">
        <f t="shared" si="69"/>
        <v>375.475556794689</v>
      </c>
      <c r="FO13" s="20">
        <f t="shared" si="31"/>
        <v>8.6609686609686669</v>
      </c>
      <c r="FP13" s="19">
        <f t="shared" si="70"/>
        <v>951.20474387987872</v>
      </c>
      <c r="FQ13" s="20">
        <f t="shared" si="32"/>
        <v>1.8803418803418819</v>
      </c>
      <c r="FR13" s="19">
        <f t="shared" si="71"/>
        <v>206.51155623707893</v>
      </c>
      <c r="FS13" s="19">
        <f t="shared" si="72"/>
        <v>583.04</v>
      </c>
      <c r="FT13" s="19">
        <f t="shared" si="73"/>
        <v>2941.3118569116464</v>
      </c>
      <c r="FU13" s="145">
        <f t="shared" si="74"/>
        <v>13923.971893156291</v>
      </c>
    </row>
    <row r="14" spans="1:177" ht="15" customHeight="1">
      <c r="A14" s="182" t="str">
        <f>[1]CCT!D21</f>
        <v>Rodoviários de Caratinga + SEAC-MG</v>
      </c>
      <c r="B14" s="183" t="str">
        <f>[1]CCT!C21</f>
        <v>Caratinga</v>
      </c>
      <c r="C14" s="141"/>
      <c r="D14" s="17"/>
      <c r="E14" s="17">
        <f t="shared" si="0"/>
        <v>0</v>
      </c>
      <c r="F14" s="18"/>
      <c r="G14" s="17"/>
      <c r="H14" s="17">
        <f t="shared" si="33"/>
        <v>0</v>
      </c>
      <c r="I14" s="18"/>
      <c r="J14" s="17"/>
      <c r="K14" s="17">
        <f t="shared" si="34"/>
        <v>0</v>
      </c>
      <c r="L14" s="17"/>
      <c r="M14" s="17"/>
      <c r="N14" s="17"/>
      <c r="O14" s="17"/>
      <c r="P14" s="17"/>
      <c r="Q14" s="17"/>
      <c r="R14" s="17"/>
      <c r="S14" s="17"/>
      <c r="T14" s="17"/>
      <c r="U14" s="18"/>
      <c r="V14" s="17"/>
      <c r="W14" s="17">
        <f t="shared" si="1"/>
        <v>0</v>
      </c>
      <c r="X14" s="18"/>
      <c r="Y14" s="17"/>
      <c r="Z14" s="17">
        <f t="shared" si="2"/>
        <v>0</v>
      </c>
      <c r="AA14" s="17"/>
      <c r="AB14" s="17"/>
      <c r="AC14" s="17"/>
      <c r="AD14" s="17"/>
      <c r="AE14" s="17"/>
      <c r="AF14" s="17"/>
      <c r="AG14" s="18"/>
      <c r="AH14" s="17"/>
      <c r="AI14" s="17">
        <f t="shared" si="3"/>
        <v>0</v>
      </c>
      <c r="AJ14" s="17"/>
      <c r="AK14" s="17"/>
      <c r="AL14" s="17"/>
      <c r="AM14" s="18"/>
      <c r="AN14" s="17"/>
      <c r="AO14" s="17">
        <f t="shared" si="4"/>
        <v>0</v>
      </c>
      <c r="AP14" s="17"/>
      <c r="AQ14" s="17"/>
      <c r="AR14" s="17"/>
      <c r="AS14" s="17"/>
      <c r="AT14" s="17"/>
      <c r="AU14" s="17"/>
      <c r="AV14" s="18"/>
      <c r="AW14" s="17"/>
      <c r="AX14" s="17">
        <f t="shared" si="5"/>
        <v>0</v>
      </c>
      <c r="AY14" s="17"/>
      <c r="AZ14" s="17"/>
      <c r="BA14" s="17"/>
      <c r="BB14" s="141">
        <f>[1]CCT!AN21</f>
        <v>1</v>
      </c>
      <c r="BC14" s="17">
        <f>[1]CCT!AM21</f>
        <v>2289.75</v>
      </c>
      <c r="BD14" s="17">
        <f t="shared" si="76"/>
        <v>2289.75</v>
      </c>
      <c r="BE14" s="18"/>
      <c r="BF14" s="17"/>
      <c r="BG14" s="17">
        <f t="shared" si="6"/>
        <v>0</v>
      </c>
      <c r="BH14" s="17"/>
      <c r="BI14" s="17"/>
      <c r="BJ14" s="17"/>
      <c r="BK14" s="17"/>
      <c r="BL14" s="17"/>
      <c r="BM14" s="17"/>
      <c r="BN14" s="18"/>
      <c r="BO14" s="17"/>
      <c r="BP14" s="17">
        <f t="shared" si="7"/>
        <v>0</v>
      </c>
      <c r="BQ14" s="18"/>
      <c r="BR14" s="17"/>
      <c r="BS14" s="17">
        <f t="shared" si="8"/>
        <v>0</v>
      </c>
      <c r="BT14" s="18"/>
      <c r="BU14" s="17"/>
      <c r="BV14" s="17">
        <f t="shared" si="9"/>
        <v>0</v>
      </c>
      <c r="BW14" s="18"/>
      <c r="BX14" s="17"/>
      <c r="BY14" s="17">
        <f t="shared" si="10"/>
        <v>0</v>
      </c>
      <c r="BZ14" s="142"/>
      <c r="CA14" s="17"/>
      <c r="CB14" s="17">
        <f>BZ14*CA14</f>
        <v>0</v>
      </c>
      <c r="CC14" s="17"/>
      <c r="CD14" s="17"/>
      <c r="CE14" s="17"/>
      <c r="CF14" s="18"/>
      <c r="CG14" s="17"/>
      <c r="CH14" s="17">
        <f t="shared" si="12"/>
        <v>0</v>
      </c>
      <c r="CI14" s="17"/>
      <c r="CJ14" s="17"/>
      <c r="CK14" s="17"/>
      <c r="CL14" s="18"/>
      <c r="CM14" s="17"/>
      <c r="CN14" s="17">
        <f t="shared" si="13"/>
        <v>0</v>
      </c>
      <c r="CO14" s="17"/>
      <c r="CP14" s="17"/>
      <c r="CQ14" s="17"/>
      <c r="CR14" s="141"/>
      <c r="CS14" s="17"/>
      <c r="CT14" s="17">
        <f t="shared" si="35"/>
        <v>0</v>
      </c>
      <c r="CU14" s="17"/>
      <c r="CV14" s="17"/>
      <c r="CW14" s="17"/>
      <c r="CX14" s="17"/>
      <c r="CY14" s="17"/>
      <c r="CZ14" s="17"/>
      <c r="DA14" s="18"/>
      <c r="DB14" s="17"/>
      <c r="DC14" s="17">
        <f t="shared" si="14"/>
        <v>0</v>
      </c>
      <c r="DD14" s="143">
        <f t="shared" si="36"/>
        <v>1</v>
      </c>
      <c r="DE14" s="19">
        <f t="shared" si="37"/>
        <v>2289.75</v>
      </c>
      <c r="DF14" s="19"/>
      <c r="DG14" s="19"/>
      <c r="DH14" s="19">
        <f t="shared" si="15"/>
        <v>0</v>
      </c>
      <c r="DI14" s="19"/>
      <c r="DJ14" s="19">
        <f t="shared" si="38"/>
        <v>0</v>
      </c>
      <c r="DK14" s="19">
        <f t="shared" si="39"/>
        <v>0</v>
      </c>
      <c r="DL14" s="19"/>
      <c r="DM14" s="19">
        <f t="shared" si="40"/>
        <v>2289.75</v>
      </c>
      <c r="DN14" s="19"/>
      <c r="DO14" s="19">
        <f t="shared" si="75"/>
        <v>253</v>
      </c>
      <c r="DP14" s="19">
        <f t="shared" si="16"/>
        <v>0</v>
      </c>
      <c r="DQ14" s="19"/>
      <c r="DR14" s="19">
        <f t="shared" si="41"/>
        <v>3.12</v>
      </c>
      <c r="DS14" s="19">
        <f>VLOOKUP('Resumo Geral apoio imposto cd'!A14,PARAMETROAPOIO,2,FALSE)*DD14</f>
        <v>0</v>
      </c>
      <c r="DT14" s="19">
        <f t="shared" si="17"/>
        <v>0</v>
      </c>
      <c r="DU14" s="19">
        <f t="shared" si="18"/>
        <v>0</v>
      </c>
      <c r="DV14" s="19">
        <f>BB14*[1]Parâmetro!$E$147</f>
        <v>247.42</v>
      </c>
      <c r="DW14" s="19">
        <f t="shared" si="42"/>
        <v>503.53999999999996</v>
      </c>
      <c r="DX14" s="19">
        <f>C14*'[1]Uniforme Apoio'!$BM$9+'Resumo Geral apoio imposto cd'!F14*'[1]Uniforme Apoio'!$BM$10+'Resumo Geral apoio imposto cd'!I14*'[1]Uniforme Apoio'!$BM$11+'Resumo Geral apoio imposto cd'!L14*'[1]Uniforme Apoio'!$BM$12+'Resumo Geral apoio imposto cd'!O14*'[1]Uniforme Apoio'!$BM$13+'Resumo Geral apoio imposto cd'!R14*'[1]Uniforme Apoio'!$BM$14+'Resumo Geral apoio imposto cd'!U14*'[1]Uniforme Apoio'!$BM$15+'Resumo Geral apoio imposto cd'!X14*'[1]Uniforme Apoio'!$BM$17+AA14*'[1]Uniforme Apoio'!$BM$16+'Resumo Geral apoio imposto cd'!AD14*'[1]Uniforme Apoio'!$BM$18+'Resumo Geral apoio imposto cd'!AG14*'[1]Uniforme Apoio'!$BM$19+'Resumo Geral apoio imposto cd'!AJ14*'[1]Uniforme Apoio'!$BM$20+'Resumo Geral apoio imposto cd'!AM14*'[1]Uniforme Apoio'!$BM$21+'Resumo Geral apoio imposto cd'!AP14*'[1]Uniforme Apoio'!$BM$22+'Resumo Geral apoio imposto cd'!AS14*'[1]Uniforme Apoio'!$BM$23+'Resumo Geral apoio imposto cd'!AV14*'[1]Uniforme Apoio'!$BM$24+'Resumo Geral apoio imposto cd'!AY14*'[1]Uniforme Apoio'!$BM$25+'Resumo Geral apoio imposto cd'!BB14*'[1]Uniforme Apoio'!$BM$26+BE14*'[1]Uniforme Apoio'!$BM$27+'Resumo Geral apoio imposto cd'!BH14*'[1]Uniforme Apoio'!$BM$28+'Resumo Geral apoio imposto cd'!BK14*'[1]Uniforme Apoio'!$BM$29+'Resumo Geral apoio imposto cd'!BN14*'[1]Uniforme Apoio'!$BM$30+'Resumo Geral apoio imposto cd'!BQ14*'[1]Uniforme Apoio'!$BM$30+'Resumo Geral apoio imposto cd'!BT14*'[1]Uniforme Apoio'!$BM$30+'Resumo Geral apoio imposto cd'!BW14*'[1]Uniforme Apoio'!$BM$31+'Resumo Geral apoio imposto cd'!BZ14*'[1]Uniforme Apoio'!$BM$31+'Resumo Geral apoio imposto cd'!CC14*'[1]Uniforme Apoio'!$BM$32+'Resumo Geral apoio imposto cd'!CF14*'[1]Uniforme Apoio'!$BM$33+'Resumo Geral apoio imposto cd'!CI14*'[1]Uniforme Apoio'!$BM$34+'Resumo Geral apoio imposto cd'!CL14*'[1]Uniforme Apoio'!$BM$35+'Resumo Geral apoio imposto cd'!CO14*'[1]Uniforme Apoio'!$BM$36+'Resumo Geral apoio imposto cd'!CR14*'[1]Uniforme Apoio'!$BM$37+'Resumo Geral apoio imposto cd'!CU14*'[1]Uniforme Apoio'!$BM$38+'Resumo Geral apoio imposto cd'!CX14*'[1]Uniforme Apoio'!$BM$39+'Resumo Geral apoio imposto cd'!DA14*'[1]Uniforme Apoio'!$BM$40</f>
        <v>103.18</v>
      </c>
      <c r="DY14" s="19"/>
      <c r="DZ14" s="19">
        <f>AP14*'[1]Equipamentos Jardinagem'!$H$7</f>
        <v>0</v>
      </c>
      <c r="EA14" s="19"/>
      <c r="EB14" s="19">
        <f t="shared" si="43"/>
        <v>103.18</v>
      </c>
      <c r="EC14" s="19">
        <f t="shared" si="44"/>
        <v>457.95000000000005</v>
      </c>
      <c r="ED14" s="19">
        <f t="shared" si="19"/>
        <v>34.346249999999998</v>
      </c>
      <c r="EE14" s="19">
        <f t="shared" si="20"/>
        <v>22.897500000000001</v>
      </c>
      <c r="EF14" s="19">
        <f t="shared" si="21"/>
        <v>4.5795000000000003</v>
      </c>
      <c r="EG14" s="19">
        <f t="shared" si="22"/>
        <v>57.243750000000006</v>
      </c>
      <c r="EH14" s="19">
        <f t="shared" si="23"/>
        <v>183.18</v>
      </c>
      <c r="EI14" s="19">
        <f t="shared" si="24"/>
        <v>68.692499999999995</v>
      </c>
      <c r="EJ14" s="19">
        <f t="shared" si="25"/>
        <v>13.7385</v>
      </c>
      <c r="EK14" s="19">
        <f t="shared" si="45"/>
        <v>842.62800000000016</v>
      </c>
      <c r="EL14" s="19">
        <f t="shared" si="46"/>
        <v>190.736175</v>
      </c>
      <c r="EM14" s="19">
        <f t="shared" si="47"/>
        <v>63.655049999999996</v>
      </c>
      <c r="EN14" s="19">
        <f t="shared" si="48"/>
        <v>93.650774999999996</v>
      </c>
      <c r="EO14" s="19">
        <f t="shared" si="49"/>
        <v>348.04199999999997</v>
      </c>
      <c r="EP14" s="19">
        <f t="shared" si="50"/>
        <v>2.9766749999999997</v>
      </c>
      <c r="EQ14" s="19">
        <f t="shared" si="51"/>
        <v>1.1448750000000001</v>
      </c>
      <c r="ER14" s="19">
        <f t="shared" si="52"/>
        <v>4.12155</v>
      </c>
      <c r="ES14" s="19">
        <f t="shared" si="53"/>
        <v>17.173124999999999</v>
      </c>
      <c r="ET14" s="19">
        <f t="shared" si="54"/>
        <v>1.3738499999999998</v>
      </c>
      <c r="EU14" s="19">
        <f t="shared" si="55"/>
        <v>0.6869249999999999</v>
      </c>
      <c r="EV14" s="19">
        <f t="shared" si="56"/>
        <v>8.0141249999999999</v>
      </c>
      <c r="EW14" s="19">
        <f t="shared" si="57"/>
        <v>2.9766749999999997</v>
      </c>
      <c r="EX14" s="19">
        <f t="shared" si="58"/>
        <v>98.459249999999997</v>
      </c>
      <c r="EY14" s="19">
        <f t="shared" si="59"/>
        <v>3.8925749999999999</v>
      </c>
      <c r="EZ14" s="19">
        <f t="shared" si="60"/>
        <v>132.57652499999998</v>
      </c>
      <c r="FA14" s="19">
        <f t="shared" si="61"/>
        <v>190.736175</v>
      </c>
      <c r="FB14" s="19">
        <f t="shared" si="62"/>
        <v>31.827524999999998</v>
      </c>
      <c r="FC14" s="19">
        <f t="shared" si="63"/>
        <v>19.233899999999998</v>
      </c>
      <c r="FD14" s="19">
        <f t="shared" si="64"/>
        <v>7.5561749999999996</v>
      </c>
      <c r="FE14" s="19">
        <f t="shared" si="65"/>
        <v>0</v>
      </c>
      <c r="FF14" s="19">
        <f t="shared" si="66"/>
        <v>91.818974999999995</v>
      </c>
      <c r="FG14" s="19">
        <f t="shared" si="67"/>
        <v>341.17275000000001</v>
      </c>
      <c r="FH14" s="19">
        <f t="shared" si="26"/>
        <v>1668.540825</v>
      </c>
      <c r="FI14" s="19">
        <f t="shared" si="27"/>
        <v>4565.0108249999994</v>
      </c>
      <c r="FJ14" s="19">
        <f t="shared" si="68"/>
        <v>206.27</v>
      </c>
      <c r="FK14" s="144">
        <f t="shared" si="28"/>
        <v>3</v>
      </c>
      <c r="FL14" s="144">
        <f t="shared" si="29"/>
        <v>12.25</v>
      </c>
      <c r="FM14" s="20">
        <f t="shared" si="30"/>
        <v>3.4188034188034218</v>
      </c>
      <c r="FN14" s="19">
        <f t="shared" si="69"/>
        <v>156.06874615384626</v>
      </c>
      <c r="FO14" s="20">
        <f t="shared" si="31"/>
        <v>8.6609686609686669</v>
      </c>
      <c r="FP14" s="19">
        <f t="shared" si="70"/>
        <v>395.37415692307718</v>
      </c>
      <c r="FQ14" s="20">
        <f t="shared" si="32"/>
        <v>1.8803418803418819</v>
      </c>
      <c r="FR14" s="19">
        <f t="shared" si="71"/>
        <v>85.837810384615452</v>
      </c>
      <c r="FS14" s="19">
        <f t="shared" si="72"/>
        <v>145.76</v>
      </c>
      <c r="FT14" s="19">
        <f t="shared" si="73"/>
        <v>989.31071346153885</v>
      </c>
      <c r="FU14" s="145">
        <f t="shared" si="74"/>
        <v>5554.3215384615378</v>
      </c>
    </row>
    <row r="15" spans="1:177" ht="15" customHeight="1">
      <c r="A15" s="146" t="str">
        <f>[1]CCT!D22</f>
        <v>Fethemg Interior</v>
      </c>
      <c r="B15" s="147" t="str">
        <f>[1]CCT!C22</f>
        <v>Conselheiro Lafaiete</v>
      </c>
      <c r="C15" s="141"/>
      <c r="D15" s="17"/>
      <c r="E15" s="17">
        <f t="shared" si="0"/>
        <v>0</v>
      </c>
      <c r="F15" s="18"/>
      <c r="G15" s="17"/>
      <c r="H15" s="17">
        <f t="shared" si="33"/>
        <v>0</v>
      </c>
      <c r="I15" s="18"/>
      <c r="J15" s="17"/>
      <c r="K15" s="17">
        <f t="shared" si="34"/>
        <v>0</v>
      </c>
      <c r="L15" s="17"/>
      <c r="M15" s="17"/>
      <c r="N15" s="17"/>
      <c r="O15" s="17"/>
      <c r="P15" s="17"/>
      <c r="Q15" s="17"/>
      <c r="R15" s="17"/>
      <c r="S15" s="17"/>
      <c r="T15" s="17"/>
      <c r="U15" s="18"/>
      <c r="V15" s="17"/>
      <c r="W15" s="17">
        <f t="shared" si="1"/>
        <v>0</v>
      </c>
      <c r="X15" s="18"/>
      <c r="Y15" s="17"/>
      <c r="Z15" s="17">
        <f t="shared" si="2"/>
        <v>0</v>
      </c>
      <c r="AA15" s="17"/>
      <c r="AB15" s="17"/>
      <c r="AC15" s="17"/>
      <c r="AD15" s="17"/>
      <c r="AE15" s="17"/>
      <c r="AF15" s="17"/>
      <c r="AG15" s="18"/>
      <c r="AH15" s="17"/>
      <c r="AI15" s="17">
        <f t="shared" si="3"/>
        <v>0</v>
      </c>
      <c r="AJ15" s="17"/>
      <c r="AK15" s="17"/>
      <c r="AL15" s="17"/>
      <c r="AM15" s="18"/>
      <c r="AN15" s="17"/>
      <c r="AO15" s="17">
        <f t="shared" si="4"/>
        <v>0</v>
      </c>
      <c r="AP15" s="17"/>
      <c r="AQ15" s="17"/>
      <c r="AR15" s="17"/>
      <c r="AS15" s="17"/>
      <c r="AT15" s="17"/>
      <c r="AU15" s="17"/>
      <c r="AV15" s="18"/>
      <c r="AW15" s="17"/>
      <c r="AX15" s="17">
        <f t="shared" si="5"/>
        <v>0</v>
      </c>
      <c r="AY15" s="17"/>
      <c r="AZ15" s="17"/>
      <c r="BA15" s="17"/>
      <c r="BB15" s="141"/>
      <c r="BC15" s="17"/>
      <c r="BD15" s="17">
        <f t="shared" si="76"/>
        <v>0</v>
      </c>
      <c r="BE15" s="18"/>
      <c r="BF15" s="17"/>
      <c r="BG15" s="17">
        <f t="shared" si="6"/>
        <v>0</v>
      </c>
      <c r="BH15" s="17"/>
      <c r="BI15" s="17"/>
      <c r="BJ15" s="17"/>
      <c r="BK15" s="17"/>
      <c r="BL15" s="17"/>
      <c r="BM15" s="17"/>
      <c r="BN15" s="18"/>
      <c r="BO15" s="17"/>
      <c r="BP15" s="17">
        <f t="shared" si="7"/>
        <v>0</v>
      </c>
      <c r="BQ15" s="18">
        <f>[1]CCT!AX22</f>
        <v>2</v>
      </c>
      <c r="BR15" s="17">
        <f>[1]CCT!AW22</f>
        <v>1043.74</v>
      </c>
      <c r="BS15" s="17">
        <f t="shared" si="8"/>
        <v>2087.48</v>
      </c>
      <c r="BT15" s="18">
        <f>[1]CCT!AZ22</f>
        <v>2</v>
      </c>
      <c r="BU15" s="17">
        <f>[1]CCT!AY22</f>
        <v>1043.74</v>
      </c>
      <c r="BV15" s="17">
        <f t="shared" si="9"/>
        <v>2087.48</v>
      </c>
      <c r="BW15" s="18"/>
      <c r="BX15" s="17"/>
      <c r="BY15" s="17">
        <f t="shared" si="10"/>
        <v>0</v>
      </c>
      <c r="BZ15" s="142">
        <f>[1]CCT!BD22</f>
        <v>1</v>
      </c>
      <c r="CA15" s="17">
        <f>[1]CCT!BC22</f>
        <v>1231.31</v>
      </c>
      <c r="CB15" s="17">
        <f>BZ15*CA15</f>
        <v>1231.31</v>
      </c>
      <c r="CC15" s="17"/>
      <c r="CD15" s="17"/>
      <c r="CE15" s="17"/>
      <c r="CF15" s="18"/>
      <c r="CG15" s="17"/>
      <c r="CH15" s="17">
        <f t="shared" si="12"/>
        <v>0</v>
      </c>
      <c r="CI15" s="17"/>
      <c r="CJ15" s="17"/>
      <c r="CK15" s="17"/>
      <c r="CL15" s="18"/>
      <c r="CM15" s="17"/>
      <c r="CN15" s="17">
        <f t="shared" si="13"/>
        <v>0</v>
      </c>
      <c r="CO15" s="17"/>
      <c r="CP15" s="17"/>
      <c r="CQ15" s="17"/>
      <c r="CR15" s="141"/>
      <c r="CS15" s="17"/>
      <c r="CT15" s="17">
        <f t="shared" si="35"/>
        <v>0</v>
      </c>
      <c r="CU15" s="17"/>
      <c r="CV15" s="17"/>
      <c r="CW15" s="17"/>
      <c r="CX15" s="17"/>
      <c r="CY15" s="17"/>
      <c r="CZ15" s="17"/>
      <c r="DA15" s="18"/>
      <c r="DB15" s="17"/>
      <c r="DC15" s="17">
        <f t="shared" si="14"/>
        <v>0</v>
      </c>
      <c r="DD15" s="143">
        <f t="shared" si="36"/>
        <v>5</v>
      </c>
      <c r="DE15" s="19">
        <f t="shared" si="37"/>
        <v>5406.27</v>
      </c>
      <c r="DF15" s="19"/>
      <c r="DG15" s="19"/>
      <c r="DH15" s="19">
        <f t="shared" si="15"/>
        <v>302.52803899999998</v>
      </c>
      <c r="DI15" s="19"/>
      <c r="DJ15" s="19">
        <f t="shared" si="38"/>
        <v>332.38374727272731</v>
      </c>
      <c r="DK15" s="19">
        <f t="shared" si="39"/>
        <v>113.86254545454545</v>
      </c>
      <c r="DL15" s="19"/>
      <c r="DM15" s="19">
        <f t="shared" si="40"/>
        <v>6155.0443317272729</v>
      </c>
      <c r="DN15" s="19"/>
      <c r="DO15" s="19">
        <f t="shared" si="75"/>
        <v>1395</v>
      </c>
      <c r="DP15" s="19">
        <f t="shared" si="16"/>
        <v>295.62379999999996</v>
      </c>
      <c r="DQ15" s="19"/>
      <c r="DR15" s="19">
        <f t="shared" si="41"/>
        <v>15.600000000000001</v>
      </c>
      <c r="DS15" s="19">
        <f>VLOOKUP('Resumo Geral apoio imposto cd'!A15,PARAMETROAPOIO,2,FALSE)*DD15</f>
        <v>0</v>
      </c>
      <c r="DT15" s="19">
        <f t="shared" si="17"/>
        <v>0</v>
      </c>
      <c r="DU15" s="19">
        <f t="shared" si="18"/>
        <v>42.15</v>
      </c>
      <c r="DV15" s="19">
        <f>BB15*[1]Parâmetro!$E$147</f>
        <v>0</v>
      </c>
      <c r="DW15" s="19">
        <f t="shared" si="42"/>
        <v>1748.3737999999998</v>
      </c>
      <c r="DX15" s="19">
        <f>C15*'[1]Uniforme Apoio'!$BM$9+'Resumo Geral apoio imposto cd'!F15*'[1]Uniforme Apoio'!$BM$10+'Resumo Geral apoio imposto cd'!I15*'[1]Uniforme Apoio'!$BM$11+'Resumo Geral apoio imposto cd'!L15*'[1]Uniforme Apoio'!$BM$12+'Resumo Geral apoio imposto cd'!O15*'[1]Uniforme Apoio'!$BM$13+'Resumo Geral apoio imposto cd'!R15*'[1]Uniforme Apoio'!$BM$14+'Resumo Geral apoio imposto cd'!U15*'[1]Uniforme Apoio'!$BM$15+'Resumo Geral apoio imposto cd'!X15*'[1]Uniforme Apoio'!$BM$17+AA15*'[1]Uniforme Apoio'!$BM$16+'Resumo Geral apoio imposto cd'!AD15*'[1]Uniforme Apoio'!$BM$18+'Resumo Geral apoio imposto cd'!AG15*'[1]Uniforme Apoio'!$BM$19+'Resumo Geral apoio imposto cd'!AJ15*'[1]Uniforme Apoio'!$BM$20+'Resumo Geral apoio imposto cd'!AM15*'[1]Uniforme Apoio'!$BM$21+'Resumo Geral apoio imposto cd'!AP15*'[1]Uniforme Apoio'!$BM$22+'Resumo Geral apoio imposto cd'!AS15*'[1]Uniforme Apoio'!$BM$23+'Resumo Geral apoio imposto cd'!AV15*'[1]Uniforme Apoio'!$BM$24+'Resumo Geral apoio imposto cd'!AY15*'[1]Uniforme Apoio'!$BM$25+'Resumo Geral apoio imposto cd'!BB15*'[1]Uniforme Apoio'!$BM$26+BE15*'[1]Uniforme Apoio'!$BM$27+'Resumo Geral apoio imposto cd'!BH15*'[1]Uniforme Apoio'!$BM$28+'Resumo Geral apoio imposto cd'!BK15*'[1]Uniforme Apoio'!$BM$29+'Resumo Geral apoio imposto cd'!BN15*'[1]Uniforme Apoio'!$BM$30+'Resumo Geral apoio imposto cd'!BQ15*'[1]Uniforme Apoio'!$BM$30+'Resumo Geral apoio imposto cd'!BT15*'[1]Uniforme Apoio'!$BM$30+'Resumo Geral apoio imposto cd'!BW15*'[1]Uniforme Apoio'!$BM$31+'Resumo Geral apoio imposto cd'!BZ15*'[1]Uniforme Apoio'!$BM$31+'Resumo Geral apoio imposto cd'!CC15*'[1]Uniforme Apoio'!$BM$32+'Resumo Geral apoio imposto cd'!CF15*'[1]Uniforme Apoio'!$BM$33+'Resumo Geral apoio imposto cd'!CI15*'[1]Uniforme Apoio'!$BM$34+'Resumo Geral apoio imposto cd'!CL15*'[1]Uniforme Apoio'!$BM$35+'Resumo Geral apoio imposto cd'!CO15*'[1]Uniforme Apoio'!$BM$36+'Resumo Geral apoio imposto cd'!CR15*'[1]Uniforme Apoio'!$BM$37+'Resumo Geral apoio imposto cd'!CU15*'[1]Uniforme Apoio'!$BM$38+'Resumo Geral apoio imposto cd'!CX15*'[1]Uniforme Apoio'!$BM$39+'Resumo Geral apoio imposto cd'!DA15*'[1]Uniforme Apoio'!$BM$40</f>
        <v>424.15000000000003</v>
      </c>
      <c r="DY15" s="19"/>
      <c r="DZ15" s="19">
        <f>AP15*'[1]Equipamentos Jardinagem'!$H$7</f>
        <v>0</v>
      </c>
      <c r="EA15" s="19"/>
      <c r="EB15" s="19">
        <f t="shared" si="43"/>
        <v>424.15000000000003</v>
      </c>
      <c r="EC15" s="19">
        <f t="shared" si="44"/>
        <v>1231.0088663454546</v>
      </c>
      <c r="ED15" s="19">
        <f t="shared" si="19"/>
        <v>92.325664975909092</v>
      </c>
      <c r="EE15" s="19">
        <f t="shared" si="20"/>
        <v>61.55044331727273</v>
      </c>
      <c r="EF15" s="19">
        <f t="shared" si="21"/>
        <v>12.310088663454547</v>
      </c>
      <c r="EG15" s="19">
        <f t="shared" si="22"/>
        <v>153.87610829318183</v>
      </c>
      <c r="EH15" s="19">
        <f t="shared" si="23"/>
        <v>492.40354653818184</v>
      </c>
      <c r="EI15" s="19">
        <f t="shared" si="24"/>
        <v>184.65132995181818</v>
      </c>
      <c r="EJ15" s="19">
        <f t="shared" si="25"/>
        <v>36.930265990363637</v>
      </c>
      <c r="EK15" s="19">
        <f t="shared" si="45"/>
        <v>2265.0563140756367</v>
      </c>
      <c r="EL15" s="19">
        <f t="shared" si="46"/>
        <v>512.71519283288183</v>
      </c>
      <c r="EM15" s="19">
        <f t="shared" si="47"/>
        <v>171.11023242201819</v>
      </c>
      <c r="EN15" s="19">
        <f t="shared" si="48"/>
        <v>251.74131316764544</v>
      </c>
      <c r="EO15" s="19">
        <f t="shared" si="49"/>
        <v>935.56673842254543</v>
      </c>
      <c r="EP15" s="19">
        <f t="shared" si="50"/>
        <v>8.0015576312454542</v>
      </c>
      <c r="EQ15" s="19">
        <f t="shared" si="51"/>
        <v>3.0775221658636367</v>
      </c>
      <c r="ER15" s="19">
        <f t="shared" si="52"/>
        <v>11.079079797109092</v>
      </c>
      <c r="ES15" s="19">
        <f t="shared" si="53"/>
        <v>46.162832487954546</v>
      </c>
      <c r="ET15" s="19">
        <f t="shared" si="54"/>
        <v>3.6930265990363633</v>
      </c>
      <c r="EU15" s="19">
        <f t="shared" si="55"/>
        <v>1.8465132995181817</v>
      </c>
      <c r="EV15" s="19">
        <f t="shared" si="56"/>
        <v>21.542655161045456</v>
      </c>
      <c r="EW15" s="19">
        <f t="shared" si="57"/>
        <v>8.0015576312454542</v>
      </c>
      <c r="EX15" s="19">
        <f t="shared" si="58"/>
        <v>264.66690626427271</v>
      </c>
      <c r="EY15" s="19">
        <f t="shared" si="59"/>
        <v>10.463575363936364</v>
      </c>
      <c r="EZ15" s="19">
        <f t="shared" si="60"/>
        <v>356.37706680700904</v>
      </c>
      <c r="FA15" s="19">
        <f t="shared" si="61"/>
        <v>512.71519283288183</v>
      </c>
      <c r="FB15" s="19">
        <f t="shared" si="62"/>
        <v>85.555116211009093</v>
      </c>
      <c r="FC15" s="19">
        <f t="shared" si="63"/>
        <v>51.70237238650909</v>
      </c>
      <c r="FD15" s="19">
        <f t="shared" si="64"/>
        <v>20.311646294700001</v>
      </c>
      <c r="FE15" s="19">
        <f t="shared" si="65"/>
        <v>0</v>
      </c>
      <c r="FF15" s="19">
        <f t="shared" si="66"/>
        <v>246.81727770226362</v>
      </c>
      <c r="FG15" s="19">
        <f t="shared" si="67"/>
        <v>917.10160542736367</v>
      </c>
      <c r="FH15" s="19">
        <f t="shared" si="26"/>
        <v>4485.1808045296639</v>
      </c>
      <c r="FI15" s="19">
        <f t="shared" si="27"/>
        <v>12812.748936256936</v>
      </c>
      <c r="FJ15" s="19">
        <f t="shared" si="68"/>
        <v>1031.3500000000001</v>
      </c>
      <c r="FK15" s="144">
        <f t="shared" si="28"/>
        <v>4</v>
      </c>
      <c r="FL15" s="144">
        <f t="shared" si="29"/>
        <v>13.25</v>
      </c>
      <c r="FM15" s="20">
        <f t="shared" si="30"/>
        <v>4.6109510086455305</v>
      </c>
      <c r="FN15" s="19">
        <f t="shared" si="69"/>
        <v>590.78957631155868</v>
      </c>
      <c r="FO15" s="20">
        <f t="shared" si="31"/>
        <v>8.7608069164265068</v>
      </c>
      <c r="FP15" s="19">
        <f t="shared" si="70"/>
        <v>1122.5001949919613</v>
      </c>
      <c r="FQ15" s="20">
        <f t="shared" si="32"/>
        <v>1.9020172910662811</v>
      </c>
      <c r="FR15" s="19">
        <f t="shared" si="71"/>
        <v>243.70070022851792</v>
      </c>
      <c r="FS15" s="19">
        <f t="shared" si="72"/>
        <v>728.8</v>
      </c>
      <c r="FT15" s="19">
        <f t="shared" si="73"/>
        <v>3717.1404715320386</v>
      </c>
      <c r="FU15" s="145">
        <f t="shared" si="74"/>
        <v>16529.889407788974</v>
      </c>
    </row>
    <row r="16" spans="1:177" ht="15" customHeight="1">
      <c r="A16" s="182" t="str">
        <f>[1]CCT!D23</f>
        <v>Rodoviários de Conselheiro Lafaiete + SEAC-MG</v>
      </c>
      <c r="B16" s="183" t="str">
        <f>[1]CCT!C23</f>
        <v>Conselheiro Lafaiete</v>
      </c>
      <c r="C16" s="141"/>
      <c r="D16" s="151"/>
      <c r="E16" s="17">
        <f t="shared" si="0"/>
        <v>0</v>
      </c>
      <c r="F16" s="18"/>
      <c r="G16" s="151"/>
      <c r="H16" s="17">
        <f t="shared" si="33"/>
        <v>0</v>
      </c>
      <c r="I16" s="18"/>
      <c r="J16" s="151"/>
      <c r="K16" s="17">
        <f t="shared" si="34"/>
        <v>0</v>
      </c>
      <c r="L16" s="17"/>
      <c r="M16" s="17"/>
      <c r="N16" s="17"/>
      <c r="O16" s="17"/>
      <c r="P16" s="17"/>
      <c r="Q16" s="17"/>
      <c r="R16" s="17"/>
      <c r="S16" s="17"/>
      <c r="T16" s="17"/>
      <c r="U16" s="18"/>
      <c r="V16" s="151"/>
      <c r="W16" s="17">
        <f t="shared" si="1"/>
        <v>0</v>
      </c>
      <c r="X16" s="18"/>
      <c r="Y16" s="151"/>
      <c r="Z16" s="17">
        <f t="shared" si="2"/>
        <v>0</v>
      </c>
      <c r="AA16" s="17"/>
      <c r="AB16" s="17"/>
      <c r="AC16" s="17"/>
      <c r="AD16" s="17"/>
      <c r="AE16" s="17"/>
      <c r="AF16" s="17"/>
      <c r="AG16" s="18"/>
      <c r="AH16" s="17"/>
      <c r="AI16" s="17">
        <f t="shared" si="3"/>
        <v>0</v>
      </c>
      <c r="AJ16" s="17"/>
      <c r="AK16" s="17"/>
      <c r="AL16" s="17"/>
      <c r="AM16" s="18"/>
      <c r="AN16" s="151"/>
      <c r="AO16" s="17">
        <f t="shared" si="4"/>
        <v>0</v>
      </c>
      <c r="AP16" s="17"/>
      <c r="AQ16" s="17"/>
      <c r="AR16" s="17"/>
      <c r="AS16" s="17"/>
      <c r="AT16" s="17"/>
      <c r="AU16" s="17"/>
      <c r="AV16" s="152"/>
      <c r="AW16" s="151"/>
      <c r="AX16" s="17">
        <f t="shared" si="5"/>
        <v>0</v>
      </c>
      <c r="AY16" s="17"/>
      <c r="AZ16" s="17"/>
      <c r="BA16" s="17"/>
      <c r="BB16" s="141">
        <f>[1]CCT!AN23</f>
        <v>1</v>
      </c>
      <c r="BC16" s="17">
        <f>[1]CCT!AM23</f>
        <v>2289.75</v>
      </c>
      <c r="BD16" s="17">
        <f t="shared" si="76"/>
        <v>2289.75</v>
      </c>
      <c r="BE16" s="152"/>
      <c r="BF16" s="151"/>
      <c r="BG16" s="17">
        <f t="shared" si="6"/>
        <v>0</v>
      </c>
      <c r="BH16" s="17"/>
      <c r="BI16" s="17"/>
      <c r="BJ16" s="17"/>
      <c r="BK16" s="17"/>
      <c r="BL16" s="17"/>
      <c r="BM16" s="17"/>
      <c r="BN16" s="18"/>
      <c r="BO16" s="17"/>
      <c r="BP16" s="17">
        <f t="shared" si="7"/>
        <v>0</v>
      </c>
      <c r="BQ16" s="18"/>
      <c r="BR16" s="17"/>
      <c r="BS16" s="17">
        <f t="shared" si="8"/>
        <v>0</v>
      </c>
      <c r="BT16" s="18"/>
      <c r="BU16" s="17"/>
      <c r="BV16" s="17">
        <f t="shared" si="9"/>
        <v>0</v>
      </c>
      <c r="BW16" s="18"/>
      <c r="BX16" s="17"/>
      <c r="BY16" s="17">
        <f t="shared" si="10"/>
        <v>0</v>
      </c>
      <c r="BZ16" s="153"/>
      <c r="CA16" s="151"/>
      <c r="CB16" s="17">
        <f>BZ16*CA16</f>
        <v>0</v>
      </c>
      <c r="CC16" s="17"/>
      <c r="CD16" s="17"/>
      <c r="CE16" s="17"/>
      <c r="CF16" s="152"/>
      <c r="CG16" s="151"/>
      <c r="CH16" s="17">
        <f t="shared" si="12"/>
        <v>0</v>
      </c>
      <c r="CI16" s="17"/>
      <c r="CJ16" s="17"/>
      <c r="CK16" s="17"/>
      <c r="CL16" s="152"/>
      <c r="CM16" s="151"/>
      <c r="CN16" s="17">
        <f t="shared" si="13"/>
        <v>0</v>
      </c>
      <c r="CO16" s="17"/>
      <c r="CP16" s="17"/>
      <c r="CQ16" s="17"/>
      <c r="CR16" s="141"/>
      <c r="CS16" s="17"/>
      <c r="CT16" s="17">
        <f t="shared" si="35"/>
        <v>0</v>
      </c>
      <c r="CU16" s="17"/>
      <c r="CV16" s="17"/>
      <c r="CW16" s="17"/>
      <c r="CX16" s="17"/>
      <c r="CY16" s="17"/>
      <c r="CZ16" s="17"/>
      <c r="DA16" s="152"/>
      <c r="DB16" s="151"/>
      <c r="DC16" s="17">
        <f t="shared" si="14"/>
        <v>0</v>
      </c>
      <c r="DD16" s="143">
        <f t="shared" si="36"/>
        <v>1</v>
      </c>
      <c r="DE16" s="19">
        <f t="shared" si="37"/>
        <v>2289.75</v>
      </c>
      <c r="DF16" s="19"/>
      <c r="DG16" s="19"/>
      <c r="DH16" s="19">
        <f t="shared" si="15"/>
        <v>0</v>
      </c>
      <c r="DI16" s="19"/>
      <c r="DJ16" s="19">
        <f t="shared" si="38"/>
        <v>0</v>
      </c>
      <c r="DK16" s="19">
        <f t="shared" si="39"/>
        <v>0</v>
      </c>
      <c r="DL16" s="19"/>
      <c r="DM16" s="19">
        <f t="shared" si="40"/>
        <v>2289.75</v>
      </c>
      <c r="DN16" s="19"/>
      <c r="DO16" s="19">
        <f t="shared" si="75"/>
        <v>253</v>
      </c>
      <c r="DP16" s="19">
        <f t="shared" si="16"/>
        <v>0</v>
      </c>
      <c r="DQ16" s="19"/>
      <c r="DR16" s="19">
        <f t="shared" si="41"/>
        <v>3.12</v>
      </c>
      <c r="DS16" s="19">
        <f>VLOOKUP('Resumo Geral apoio imposto cd'!A16,PARAMETROAPOIO,2,FALSE)*DD16</f>
        <v>0</v>
      </c>
      <c r="DT16" s="19">
        <f t="shared" si="17"/>
        <v>0</v>
      </c>
      <c r="DU16" s="19">
        <f t="shared" si="18"/>
        <v>0</v>
      </c>
      <c r="DV16" s="19">
        <f>BB16*[1]Parâmetro!$E$147</f>
        <v>247.42</v>
      </c>
      <c r="DW16" s="19">
        <f t="shared" si="42"/>
        <v>503.53999999999996</v>
      </c>
      <c r="DX16" s="19">
        <f>C16*'[1]Uniforme Apoio'!$BM$9+'Resumo Geral apoio imposto cd'!F16*'[1]Uniforme Apoio'!$BM$10+'Resumo Geral apoio imposto cd'!I16*'[1]Uniforme Apoio'!$BM$11+'Resumo Geral apoio imposto cd'!L16*'[1]Uniforme Apoio'!$BM$12+'Resumo Geral apoio imposto cd'!O16*'[1]Uniforme Apoio'!$BM$13+'Resumo Geral apoio imposto cd'!R16*'[1]Uniforme Apoio'!$BM$14+'Resumo Geral apoio imposto cd'!U16*'[1]Uniforme Apoio'!$BM$15+'Resumo Geral apoio imposto cd'!X16*'[1]Uniforme Apoio'!$BM$17+AA16*'[1]Uniforme Apoio'!$BM$16+'Resumo Geral apoio imposto cd'!AD16*'[1]Uniforme Apoio'!$BM$18+'Resumo Geral apoio imposto cd'!AG16*'[1]Uniforme Apoio'!$BM$19+'Resumo Geral apoio imposto cd'!AJ16*'[1]Uniforme Apoio'!$BM$20+'Resumo Geral apoio imposto cd'!AM16*'[1]Uniforme Apoio'!$BM$21+'Resumo Geral apoio imposto cd'!AP16*'[1]Uniforme Apoio'!$BM$22+'Resumo Geral apoio imposto cd'!AS16*'[1]Uniforme Apoio'!$BM$23+'Resumo Geral apoio imposto cd'!AV16*'[1]Uniforme Apoio'!$BM$24+'Resumo Geral apoio imposto cd'!AY16*'[1]Uniforme Apoio'!$BM$25+'Resumo Geral apoio imposto cd'!BB16*'[1]Uniforme Apoio'!$BM$26+BE16*'[1]Uniforme Apoio'!$BM$27+'Resumo Geral apoio imposto cd'!BH16*'[1]Uniforme Apoio'!$BM$28+'Resumo Geral apoio imposto cd'!BK16*'[1]Uniforme Apoio'!$BM$29+'Resumo Geral apoio imposto cd'!BN16*'[1]Uniforme Apoio'!$BM$30+'Resumo Geral apoio imposto cd'!BQ16*'[1]Uniforme Apoio'!$BM$30+'Resumo Geral apoio imposto cd'!BT16*'[1]Uniforme Apoio'!$BM$30+'Resumo Geral apoio imposto cd'!BW16*'[1]Uniforme Apoio'!$BM$31+'Resumo Geral apoio imposto cd'!BZ16*'[1]Uniforme Apoio'!$BM$31+'Resumo Geral apoio imposto cd'!CC16*'[1]Uniforme Apoio'!$BM$32+'Resumo Geral apoio imposto cd'!CF16*'[1]Uniforme Apoio'!$BM$33+'Resumo Geral apoio imposto cd'!CI16*'[1]Uniforme Apoio'!$BM$34+'Resumo Geral apoio imposto cd'!CL16*'[1]Uniforme Apoio'!$BM$35+'Resumo Geral apoio imposto cd'!CO16*'[1]Uniforme Apoio'!$BM$36+'Resumo Geral apoio imposto cd'!CR16*'[1]Uniforme Apoio'!$BM$37+'Resumo Geral apoio imposto cd'!CU16*'[1]Uniforme Apoio'!$BM$38+'Resumo Geral apoio imposto cd'!CX16*'[1]Uniforme Apoio'!$BM$39+'Resumo Geral apoio imposto cd'!DA16*'[1]Uniforme Apoio'!$BM$40</f>
        <v>103.18</v>
      </c>
      <c r="DY16" s="19"/>
      <c r="DZ16" s="19">
        <f>AP16*'[1]Equipamentos Jardinagem'!$H$7</f>
        <v>0</v>
      </c>
      <c r="EA16" s="19"/>
      <c r="EB16" s="19">
        <f t="shared" si="43"/>
        <v>103.18</v>
      </c>
      <c r="EC16" s="19">
        <f t="shared" si="44"/>
        <v>457.95000000000005</v>
      </c>
      <c r="ED16" s="19">
        <f t="shared" si="19"/>
        <v>34.346249999999998</v>
      </c>
      <c r="EE16" s="19">
        <f t="shared" si="20"/>
        <v>22.897500000000001</v>
      </c>
      <c r="EF16" s="19">
        <f t="shared" si="21"/>
        <v>4.5795000000000003</v>
      </c>
      <c r="EG16" s="19">
        <f t="shared" si="22"/>
        <v>57.243750000000006</v>
      </c>
      <c r="EH16" s="19">
        <f t="shared" si="23"/>
        <v>183.18</v>
      </c>
      <c r="EI16" s="19">
        <f t="shared" si="24"/>
        <v>68.692499999999995</v>
      </c>
      <c r="EJ16" s="19">
        <f t="shared" si="25"/>
        <v>13.7385</v>
      </c>
      <c r="EK16" s="19">
        <f t="shared" si="45"/>
        <v>842.62800000000016</v>
      </c>
      <c r="EL16" s="19">
        <f t="shared" si="46"/>
        <v>190.736175</v>
      </c>
      <c r="EM16" s="19">
        <f t="shared" si="47"/>
        <v>63.655049999999996</v>
      </c>
      <c r="EN16" s="19">
        <f t="shared" si="48"/>
        <v>93.650774999999996</v>
      </c>
      <c r="EO16" s="19">
        <f t="shared" si="49"/>
        <v>348.04199999999997</v>
      </c>
      <c r="EP16" s="19">
        <f t="shared" si="50"/>
        <v>2.9766749999999997</v>
      </c>
      <c r="EQ16" s="19">
        <f t="shared" si="51"/>
        <v>1.1448750000000001</v>
      </c>
      <c r="ER16" s="19">
        <f t="shared" si="52"/>
        <v>4.12155</v>
      </c>
      <c r="ES16" s="19">
        <f t="shared" si="53"/>
        <v>17.173124999999999</v>
      </c>
      <c r="ET16" s="19">
        <f t="shared" si="54"/>
        <v>1.3738499999999998</v>
      </c>
      <c r="EU16" s="19">
        <f t="shared" si="55"/>
        <v>0.6869249999999999</v>
      </c>
      <c r="EV16" s="19">
        <f t="shared" si="56"/>
        <v>8.0141249999999999</v>
      </c>
      <c r="EW16" s="19">
        <f t="shared" si="57"/>
        <v>2.9766749999999997</v>
      </c>
      <c r="EX16" s="19">
        <f t="shared" si="58"/>
        <v>98.459249999999997</v>
      </c>
      <c r="EY16" s="19">
        <f t="shared" si="59"/>
        <v>3.8925749999999999</v>
      </c>
      <c r="EZ16" s="19">
        <f t="shared" si="60"/>
        <v>132.57652499999998</v>
      </c>
      <c r="FA16" s="19">
        <f t="shared" si="61"/>
        <v>190.736175</v>
      </c>
      <c r="FB16" s="19">
        <f t="shared" si="62"/>
        <v>31.827524999999998</v>
      </c>
      <c r="FC16" s="19">
        <f t="shared" si="63"/>
        <v>19.233899999999998</v>
      </c>
      <c r="FD16" s="19">
        <f t="shared" si="64"/>
        <v>7.5561749999999996</v>
      </c>
      <c r="FE16" s="19">
        <f t="shared" si="65"/>
        <v>0</v>
      </c>
      <c r="FF16" s="19">
        <f t="shared" si="66"/>
        <v>91.818974999999995</v>
      </c>
      <c r="FG16" s="19">
        <f t="shared" si="67"/>
        <v>341.17275000000001</v>
      </c>
      <c r="FH16" s="19">
        <f t="shared" si="26"/>
        <v>1668.540825</v>
      </c>
      <c r="FI16" s="19">
        <f t="shared" si="27"/>
        <v>4565.0108249999994</v>
      </c>
      <c r="FJ16" s="19">
        <f t="shared" si="68"/>
        <v>206.27</v>
      </c>
      <c r="FK16" s="144">
        <f t="shared" si="28"/>
        <v>4</v>
      </c>
      <c r="FL16" s="144">
        <f t="shared" si="29"/>
        <v>13.25</v>
      </c>
      <c r="FM16" s="20">
        <f t="shared" si="30"/>
        <v>4.6109510086455305</v>
      </c>
      <c r="FN16" s="19">
        <f t="shared" si="69"/>
        <v>210.49041268011513</v>
      </c>
      <c r="FO16" s="20">
        <f t="shared" si="31"/>
        <v>8.7608069164265068</v>
      </c>
      <c r="FP16" s="19">
        <f t="shared" si="70"/>
        <v>399.93178409221872</v>
      </c>
      <c r="FQ16" s="20">
        <f t="shared" si="32"/>
        <v>1.9020172910662811</v>
      </c>
      <c r="FR16" s="19">
        <f t="shared" si="71"/>
        <v>86.827295230547477</v>
      </c>
      <c r="FS16" s="19">
        <f t="shared" si="72"/>
        <v>145.76</v>
      </c>
      <c r="FT16" s="19">
        <f t="shared" si="73"/>
        <v>1049.2794920028814</v>
      </c>
      <c r="FU16" s="145">
        <f t="shared" si="74"/>
        <v>5614.2903170028803</v>
      </c>
    </row>
    <row r="17" spans="1:177" ht="15" customHeight="1">
      <c r="A17" s="149" t="str">
        <f>[1]CCT!D24</f>
        <v>Fethemg Interior</v>
      </c>
      <c r="B17" s="150" t="str">
        <f>[1]CCT!C24</f>
        <v>Conselheiro Pena</v>
      </c>
      <c r="C17" s="141"/>
      <c r="D17" s="151"/>
      <c r="E17" s="17"/>
      <c r="F17" s="18"/>
      <c r="G17" s="151"/>
      <c r="H17" s="17"/>
      <c r="I17" s="18"/>
      <c r="J17" s="151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8"/>
      <c r="V17" s="151"/>
      <c r="W17" s="17"/>
      <c r="X17" s="18"/>
      <c r="Y17" s="151"/>
      <c r="Z17" s="17"/>
      <c r="AA17" s="17"/>
      <c r="AB17" s="17"/>
      <c r="AC17" s="17"/>
      <c r="AD17" s="17"/>
      <c r="AE17" s="17"/>
      <c r="AF17" s="17"/>
      <c r="AG17" s="18"/>
      <c r="AH17" s="17"/>
      <c r="AI17" s="17"/>
      <c r="AJ17" s="17"/>
      <c r="AK17" s="17"/>
      <c r="AL17" s="17"/>
      <c r="AM17" s="18"/>
      <c r="AN17" s="151"/>
      <c r="AO17" s="17"/>
      <c r="AP17" s="17"/>
      <c r="AQ17" s="17"/>
      <c r="AR17" s="17"/>
      <c r="AS17" s="17"/>
      <c r="AT17" s="17"/>
      <c r="AU17" s="17"/>
      <c r="AV17" s="152"/>
      <c r="AW17" s="151"/>
      <c r="AX17" s="17"/>
      <c r="AY17" s="17"/>
      <c r="AZ17" s="17"/>
      <c r="BA17" s="17"/>
      <c r="BB17" s="141"/>
      <c r="BC17" s="17"/>
      <c r="BD17" s="17">
        <f t="shared" si="76"/>
        <v>0</v>
      </c>
      <c r="BE17" s="152"/>
      <c r="BF17" s="151"/>
      <c r="BG17" s="17"/>
      <c r="BH17" s="17"/>
      <c r="BI17" s="17"/>
      <c r="BJ17" s="17"/>
      <c r="BK17" s="17"/>
      <c r="BL17" s="17"/>
      <c r="BM17" s="17"/>
      <c r="BN17" s="18">
        <f>[1]CCT!AV24</f>
        <v>1</v>
      </c>
      <c r="BO17" s="17">
        <f>[1]CCT!AU24</f>
        <v>1043.74</v>
      </c>
      <c r="BP17" s="17">
        <f t="shared" si="7"/>
        <v>1043.74</v>
      </c>
      <c r="BQ17" s="18"/>
      <c r="BR17" s="17"/>
      <c r="BS17" s="17"/>
      <c r="BT17" s="18"/>
      <c r="BU17" s="17"/>
      <c r="BV17" s="17"/>
      <c r="BW17" s="18"/>
      <c r="BX17" s="17"/>
      <c r="BY17" s="17"/>
      <c r="BZ17" s="153"/>
      <c r="CA17" s="151"/>
      <c r="CB17" s="17"/>
      <c r="CC17" s="17"/>
      <c r="CD17" s="17"/>
      <c r="CE17" s="17"/>
      <c r="CF17" s="152"/>
      <c r="CG17" s="151"/>
      <c r="CH17" s="17"/>
      <c r="CI17" s="17"/>
      <c r="CJ17" s="17"/>
      <c r="CK17" s="17"/>
      <c r="CL17" s="152"/>
      <c r="CM17" s="151"/>
      <c r="CN17" s="17"/>
      <c r="CO17" s="17"/>
      <c r="CP17" s="17"/>
      <c r="CQ17" s="17"/>
      <c r="CR17" s="141"/>
      <c r="CS17" s="17"/>
      <c r="CT17" s="17">
        <f t="shared" si="35"/>
        <v>0</v>
      </c>
      <c r="CU17" s="17"/>
      <c r="CV17" s="17"/>
      <c r="CW17" s="17"/>
      <c r="CX17" s="17"/>
      <c r="CY17" s="17"/>
      <c r="CZ17" s="17"/>
      <c r="DA17" s="152"/>
      <c r="DB17" s="151"/>
      <c r="DC17" s="17"/>
      <c r="DD17" s="143">
        <f t="shared" si="36"/>
        <v>1</v>
      </c>
      <c r="DE17" s="19">
        <f t="shared" si="37"/>
        <v>1043.74</v>
      </c>
      <c r="DF17" s="19"/>
      <c r="DG17" s="19"/>
      <c r="DH17" s="19">
        <f t="shared" si="15"/>
        <v>0</v>
      </c>
      <c r="DI17" s="19"/>
      <c r="DJ17" s="19">
        <f t="shared" si="38"/>
        <v>94.885454545454536</v>
      </c>
      <c r="DK17" s="19">
        <f t="shared" si="39"/>
        <v>0</v>
      </c>
      <c r="DL17" s="19"/>
      <c r="DM17" s="19">
        <f t="shared" si="40"/>
        <v>1138.6254545454544</v>
      </c>
      <c r="DN17" s="19"/>
      <c r="DO17" s="19">
        <f t="shared" si="75"/>
        <v>279</v>
      </c>
      <c r="DP17" s="19">
        <f t="shared" si="16"/>
        <v>61.375599999999999</v>
      </c>
      <c r="DQ17" s="19"/>
      <c r="DR17" s="19">
        <f t="shared" si="41"/>
        <v>3.12</v>
      </c>
      <c r="DS17" s="19">
        <f>VLOOKUP('Resumo Geral apoio imposto cd'!A17,PARAMETROAPOIO,2,FALSE)*DD17</f>
        <v>0</v>
      </c>
      <c r="DT17" s="19">
        <f t="shared" si="17"/>
        <v>0</v>
      </c>
      <c r="DU17" s="19">
        <f t="shared" si="18"/>
        <v>8.43</v>
      </c>
      <c r="DV17" s="19">
        <f>BB17*[1]Parâmetro!$E$147</f>
        <v>0</v>
      </c>
      <c r="DW17" s="19">
        <f t="shared" si="42"/>
        <v>351.92560000000003</v>
      </c>
      <c r="DX17" s="19">
        <f>C17*'[1]Uniforme Apoio'!$BM$9+'Resumo Geral apoio imposto cd'!F17*'[1]Uniforme Apoio'!$BM$10+'Resumo Geral apoio imposto cd'!I17*'[1]Uniforme Apoio'!$BM$11+'Resumo Geral apoio imposto cd'!L17*'[1]Uniforme Apoio'!$BM$12+'Resumo Geral apoio imposto cd'!O17*'[1]Uniforme Apoio'!$BM$13+'Resumo Geral apoio imposto cd'!R17*'[1]Uniforme Apoio'!$BM$14+'Resumo Geral apoio imposto cd'!U17*'[1]Uniforme Apoio'!$BM$15+'Resumo Geral apoio imposto cd'!X17*'[1]Uniforme Apoio'!$BM$17+AA17*'[1]Uniforme Apoio'!$BM$16+'Resumo Geral apoio imposto cd'!AD17*'[1]Uniforme Apoio'!$BM$18+'Resumo Geral apoio imposto cd'!AG17*'[1]Uniforme Apoio'!$BM$19+'Resumo Geral apoio imposto cd'!AJ17*'[1]Uniforme Apoio'!$BM$20+'Resumo Geral apoio imposto cd'!AM17*'[1]Uniforme Apoio'!$BM$21+'Resumo Geral apoio imposto cd'!AP17*'[1]Uniforme Apoio'!$BM$22+'Resumo Geral apoio imposto cd'!AS17*'[1]Uniforme Apoio'!$BM$23+'Resumo Geral apoio imposto cd'!AV17*'[1]Uniforme Apoio'!$BM$24+'Resumo Geral apoio imposto cd'!AY17*'[1]Uniforme Apoio'!$BM$25+'Resumo Geral apoio imposto cd'!BB17*'[1]Uniforme Apoio'!$BM$26+BE17*'[1]Uniforme Apoio'!$BM$27+'Resumo Geral apoio imposto cd'!BH17*'[1]Uniforme Apoio'!$BM$28+'Resumo Geral apoio imposto cd'!BK17*'[1]Uniforme Apoio'!$BM$29+'Resumo Geral apoio imposto cd'!BN17*'[1]Uniforme Apoio'!$BM$30+'Resumo Geral apoio imposto cd'!BQ17*'[1]Uniforme Apoio'!$BM$30+'Resumo Geral apoio imposto cd'!BT17*'[1]Uniforme Apoio'!$BM$30+'Resumo Geral apoio imposto cd'!BW17*'[1]Uniforme Apoio'!$BM$31+'Resumo Geral apoio imposto cd'!BZ17*'[1]Uniforme Apoio'!$BM$31+'Resumo Geral apoio imposto cd'!CC17*'[1]Uniforme Apoio'!$BM$32+'Resumo Geral apoio imposto cd'!CF17*'[1]Uniforme Apoio'!$BM$33+'Resumo Geral apoio imposto cd'!CI17*'[1]Uniforme Apoio'!$BM$34+'Resumo Geral apoio imposto cd'!CL17*'[1]Uniforme Apoio'!$BM$35+'Resumo Geral apoio imposto cd'!CO17*'[1]Uniforme Apoio'!$BM$36+'Resumo Geral apoio imposto cd'!CR17*'[1]Uniforme Apoio'!$BM$37+'Resumo Geral apoio imposto cd'!CU17*'[1]Uniforme Apoio'!$BM$38+'Resumo Geral apoio imposto cd'!CX17*'[1]Uniforme Apoio'!$BM$39+'Resumo Geral apoio imposto cd'!DA17*'[1]Uniforme Apoio'!$BM$40</f>
        <v>85.68</v>
      </c>
      <c r="DY17" s="19"/>
      <c r="DZ17" s="19">
        <f>AP17*'[1]Equipamentos Jardinagem'!$H$7</f>
        <v>0</v>
      </c>
      <c r="EA17" s="19"/>
      <c r="EB17" s="19">
        <f t="shared" si="43"/>
        <v>85.68</v>
      </c>
      <c r="EC17" s="19">
        <f t="shared" si="44"/>
        <v>227.72509090909091</v>
      </c>
      <c r="ED17" s="19">
        <f t="shared" si="19"/>
        <v>17.079381818181815</v>
      </c>
      <c r="EE17" s="19">
        <f t="shared" si="20"/>
        <v>11.386254545454545</v>
      </c>
      <c r="EF17" s="19">
        <f t="shared" si="21"/>
        <v>2.2772509090909088</v>
      </c>
      <c r="EG17" s="19">
        <f t="shared" si="22"/>
        <v>28.465636363636364</v>
      </c>
      <c r="EH17" s="19">
        <f t="shared" si="23"/>
        <v>91.090036363636358</v>
      </c>
      <c r="EI17" s="19">
        <f t="shared" si="24"/>
        <v>34.158763636363631</v>
      </c>
      <c r="EJ17" s="19">
        <f t="shared" si="25"/>
        <v>6.8317527272727263</v>
      </c>
      <c r="EK17" s="19">
        <f t="shared" si="45"/>
        <v>419.01416727272721</v>
      </c>
      <c r="EL17" s="19">
        <f t="shared" si="46"/>
        <v>94.847500363636357</v>
      </c>
      <c r="EM17" s="19">
        <f t="shared" si="47"/>
        <v>31.653787636363631</v>
      </c>
      <c r="EN17" s="19">
        <f t="shared" si="48"/>
        <v>46.569781090909082</v>
      </c>
      <c r="EO17" s="19">
        <f t="shared" si="49"/>
        <v>173.07106909090908</v>
      </c>
      <c r="EP17" s="19">
        <f t="shared" si="50"/>
        <v>1.4802130909090907</v>
      </c>
      <c r="EQ17" s="19">
        <f t="shared" si="51"/>
        <v>0.56931272727272719</v>
      </c>
      <c r="ER17" s="19">
        <f t="shared" si="52"/>
        <v>2.0495258181818179</v>
      </c>
      <c r="ES17" s="19">
        <f t="shared" si="53"/>
        <v>8.5396909090909077</v>
      </c>
      <c r="ET17" s="19">
        <f t="shared" si="54"/>
        <v>0.68317527272727263</v>
      </c>
      <c r="EU17" s="19">
        <f t="shared" si="55"/>
        <v>0.34158763636363632</v>
      </c>
      <c r="EV17" s="19">
        <f t="shared" si="56"/>
        <v>3.9851890909090906</v>
      </c>
      <c r="EW17" s="19">
        <f t="shared" si="57"/>
        <v>1.4802130909090907</v>
      </c>
      <c r="EX17" s="19">
        <f t="shared" si="58"/>
        <v>48.960894545454536</v>
      </c>
      <c r="EY17" s="19">
        <f t="shared" si="59"/>
        <v>1.9356632727272725</v>
      </c>
      <c r="EZ17" s="19">
        <f t="shared" si="60"/>
        <v>65.9264138181818</v>
      </c>
      <c r="FA17" s="19">
        <f t="shared" si="61"/>
        <v>94.847500363636357</v>
      </c>
      <c r="FB17" s="19">
        <f t="shared" si="62"/>
        <v>15.826893818181816</v>
      </c>
      <c r="FC17" s="19">
        <f t="shared" si="63"/>
        <v>9.5644538181818159</v>
      </c>
      <c r="FD17" s="19">
        <f t="shared" si="64"/>
        <v>3.7574639999999997</v>
      </c>
      <c r="FE17" s="19">
        <f t="shared" si="65"/>
        <v>0</v>
      </c>
      <c r="FF17" s="19">
        <f t="shared" si="66"/>
        <v>45.658880727272717</v>
      </c>
      <c r="FG17" s="19">
        <f t="shared" si="67"/>
        <v>169.65519272727272</v>
      </c>
      <c r="FH17" s="19">
        <f t="shared" si="26"/>
        <v>829.71636872727265</v>
      </c>
      <c r="FI17" s="19">
        <f t="shared" si="27"/>
        <v>2405.9474232727271</v>
      </c>
      <c r="FJ17" s="19">
        <f t="shared" si="68"/>
        <v>206.27</v>
      </c>
      <c r="FK17" s="144">
        <f t="shared" si="28"/>
        <v>3</v>
      </c>
      <c r="FL17" s="144">
        <f t="shared" si="29"/>
        <v>12.25</v>
      </c>
      <c r="FM17" s="20">
        <f t="shared" si="30"/>
        <v>3.4188034188034218</v>
      </c>
      <c r="FN17" s="19">
        <f t="shared" si="69"/>
        <v>82.254612761460834</v>
      </c>
      <c r="FO17" s="20">
        <f t="shared" si="31"/>
        <v>8.6609686609686669</v>
      </c>
      <c r="FP17" s="19">
        <f t="shared" si="70"/>
        <v>208.37835232903407</v>
      </c>
      <c r="FQ17" s="20">
        <f t="shared" si="32"/>
        <v>1.8803418803418819</v>
      </c>
      <c r="FR17" s="19">
        <f t="shared" si="71"/>
        <v>45.240037018803456</v>
      </c>
      <c r="FS17" s="19">
        <f t="shared" si="72"/>
        <v>145.76</v>
      </c>
      <c r="FT17" s="19">
        <f t="shared" si="73"/>
        <v>687.90300210929843</v>
      </c>
      <c r="FU17" s="145">
        <f t="shared" si="74"/>
        <v>3093.8504253820256</v>
      </c>
    </row>
    <row r="18" spans="1:177" ht="15" customHeight="1">
      <c r="A18" s="146" t="str">
        <f>[1]CCT!D25</f>
        <v>Sind - Asseio</v>
      </c>
      <c r="B18" s="147" t="str">
        <f>[1]CCT!C25</f>
        <v>Contagem</v>
      </c>
      <c r="C18" s="141"/>
      <c r="D18" s="17"/>
      <c r="E18" s="17">
        <f t="shared" si="0"/>
        <v>0</v>
      </c>
      <c r="F18" s="18"/>
      <c r="G18" s="17"/>
      <c r="H18" s="17">
        <f t="shared" si="33"/>
        <v>0</v>
      </c>
      <c r="I18" s="18"/>
      <c r="J18" s="17"/>
      <c r="K18" s="17">
        <f t="shared" si="34"/>
        <v>0</v>
      </c>
      <c r="L18" s="17"/>
      <c r="M18" s="17"/>
      <c r="N18" s="17"/>
      <c r="O18" s="17"/>
      <c r="P18" s="17"/>
      <c r="Q18" s="17"/>
      <c r="R18" s="17"/>
      <c r="S18" s="17"/>
      <c r="T18" s="17"/>
      <c r="U18" s="18"/>
      <c r="V18" s="17"/>
      <c r="W18" s="17">
        <f t="shared" si="1"/>
        <v>0</v>
      </c>
      <c r="X18" s="18">
        <f>[1]CCT!T25</f>
        <v>1</v>
      </c>
      <c r="Y18" s="17">
        <f>[1]CCT!S25</f>
        <v>876.66</v>
      </c>
      <c r="Z18" s="17">
        <f t="shared" si="2"/>
        <v>876.66</v>
      </c>
      <c r="AA18" s="17"/>
      <c r="AB18" s="17"/>
      <c r="AC18" s="17"/>
      <c r="AD18" s="17"/>
      <c r="AE18" s="17"/>
      <c r="AF18" s="17"/>
      <c r="AG18" s="18"/>
      <c r="AH18" s="17"/>
      <c r="AI18" s="17">
        <f t="shared" si="3"/>
        <v>0</v>
      </c>
      <c r="AJ18" s="17"/>
      <c r="AK18" s="17"/>
      <c r="AL18" s="17"/>
      <c r="AM18" s="18"/>
      <c r="AN18" s="17"/>
      <c r="AO18" s="17">
        <f t="shared" si="4"/>
        <v>0</v>
      </c>
      <c r="AP18" s="17"/>
      <c r="AQ18" s="17"/>
      <c r="AR18" s="17"/>
      <c r="AS18" s="17"/>
      <c r="AT18" s="17"/>
      <c r="AU18" s="17"/>
      <c r="AV18" s="18"/>
      <c r="AW18" s="17"/>
      <c r="AX18" s="17">
        <f t="shared" si="5"/>
        <v>0</v>
      </c>
      <c r="AY18" s="17"/>
      <c r="AZ18" s="17"/>
      <c r="BA18" s="17"/>
      <c r="BB18" s="141"/>
      <c r="BC18" s="17"/>
      <c r="BD18" s="17">
        <f t="shared" si="76"/>
        <v>0</v>
      </c>
      <c r="BE18" s="18"/>
      <c r="BF18" s="17"/>
      <c r="BG18" s="17">
        <f t="shared" si="6"/>
        <v>0</v>
      </c>
      <c r="BH18" s="17"/>
      <c r="BI18" s="17"/>
      <c r="BJ18" s="17"/>
      <c r="BK18" s="17"/>
      <c r="BL18" s="17"/>
      <c r="BM18" s="17"/>
      <c r="BN18" s="18"/>
      <c r="BO18" s="17"/>
      <c r="BP18" s="17">
        <f t="shared" si="7"/>
        <v>0</v>
      </c>
      <c r="BQ18" s="18"/>
      <c r="BR18" s="17"/>
      <c r="BS18" s="17">
        <f t="shared" si="8"/>
        <v>0</v>
      </c>
      <c r="BT18" s="18"/>
      <c r="BU18" s="17"/>
      <c r="BV18" s="17">
        <f t="shared" si="9"/>
        <v>0</v>
      </c>
      <c r="BW18" s="18"/>
      <c r="BX18" s="17"/>
      <c r="BY18" s="17">
        <f t="shared" si="10"/>
        <v>0</v>
      </c>
      <c r="BZ18" s="142">
        <f>[1]CCT!BD25</f>
        <v>1</v>
      </c>
      <c r="CA18" s="17">
        <f>[1]CCT!BC25</f>
        <v>1231.31</v>
      </c>
      <c r="CB18" s="17">
        <f>BZ18*CA18</f>
        <v>1231.31</v>
      </c>
      <c r="CC18" s="17"/>
      <c r="CD18" s="17"/>
      <c r="CE18" s="17"/>
      <c r="CF18" s="18"/>
      <c r="CG18" s="17"/>
      <c r="CH18" s="17">
        <f t="shared" si="12"/>
        <v>0</v>
      </c>
      <c r="CI18" s="17"/>
      <c r="CJ18" s="17"/>
      <c r="CK18" s="17"/>
      <c r="CL18" s="18"/>
      <c r="CM18" s="17"/>
      <c r="CN18" s="17">
        <f t="shared" si="13"/>
        <v>0</v>
      </c>
      <c r="CO18" s="17"/>
      <c r="CP18" s="17"/>
      <c r="CQ18" s="17"/>
      <c r="CR18" s="141"/>
      <c r="CS18" s="17"/>
      <c r="CT18" s="17">
        <f t="shared" si="35"/>
        <v>0</v>
      </c>
      <c r="CU18" s="17"/>
      <c r="CV18" s="17"/>
      <c r="CW18" s="17"/>
      <c r="CX18" s="17"/>
      <c r="CY18" s="17"/>
      <c r="CZ18" s="17"/>
      <c r="DA18" s="18"/>
      <c r="DB18" s="17"/>
      <c r="DC18" s="17">
        <f t="shared" si="14"/>
        <v>0</v>
      </c>
      <c r="DD18" s="143">
        <f t="shared" si="36"/>
        <v>2</v>
      </c>
      <c r="DE18" s="19">
        <f t="shared" si="37"/>
        <v>2107.9699999999998</v>
      </c>
      <c r="DF18" s="19"/>
      <c r="DG18" s="19"/>
      <c r="DH18" s="19">
        <f t="shared" si="15"/>
        <v>0</v>
      </c>
      <c r="DI18" s="19"/>
      <c r="DJ18" s="19">
        <f t="shared" si="38"/>
        <v>0</v>
      </c>
      <c r="DK18" s="19">
        <f t="shared" si="39"/>
        <v>0</v>
      </c>
      <c r="DL18" s="19"/>
      <c r="DM18" s="19">
        <f t="shared" si="40"/>
        <v>2107.9699999999998</v>
      </c>
      <c r="DN18" s="19"/>
      <c r="DO18" s="19">
        <f t="shared" si="75"/>
        <v>558</v>
      </c>
      <c r="DP18" s="19">
        <f t="shared" si="16"/>
        <v>121.52180000000001</v>
      </c>
      <c r="DQ18" s="19"/>
      <c r="DR18" s="19">
        <f t="shared" si="41"/>
        <v>6.24</v>
      </c>
      <c r="DS18" s="19">
        <f>VLOOKUP('Resumo Geral apoio imposto cd'!A18,PARAMETROAPOIO,2,FALSE)*DD18</f>
        <v>0</v>
      </c>
      <c r="DT18" s="19">
        <f t="shared" si="17"/>
        <v>82.06</v>
      </c>
      <c r="DU18" s="19">
        <f t="shared" si="18"/>
        <v>16.86</v>
      </c>
      <c r="DV18" s="19">
        <f>BB18*[1]Parâmetro!$E$147</f>
        <v>0</v>
      </c>
      <c r="DW18" s="19">
        <f t="shared" si="42"/>
        <v>784.68179999999995</v>
      </c>
      <c r="DX18" s="19">
        <f>C18*'[1]Uniforme Apoio'!$BM$9+'Resumo Geral apoio imposto cd'!F18*'[1]Uniforme Apoio'!$BM$10+'Resumo Geral apoio imposto cd'!I18*'[1]Uniforme Apoio'!$BM$11+'Resumo Geral apoio imposto cd'!L18*'[1]Uniforme Apoio'!$BM$12+'Resumo Geral apoio imposto cd'!O18*'[1]Uniforme Apoio'!$BM$13+'Resumo Geral apoio imposto cd'!R18*'[1]Uniforme Apoio'!$BM$14+'Resumo Geral apoio imposto cd'!U18*'[1]Uniforme Apoio'!$BM$15+'Resumo Geral apoio imposto cd'!X18*'[1]Uniforme Apoio'!$BM$17+AA18*'[1]Uniforme Apoio'!$BM$16+'Resumo Geral apoio imposto cd'!AD18*'[1]Uniforme Apoio'!$BM$18+'Resumo Geral apoio imposto cd'!AG18*'[1]Uniforme Apoio'!$BM$19+'Resumo Geral apoio imposto cd'!AJ18*'[1]Uniforme Apoio'!$BM$20+'Resumo Geral apoio imposto cd'!AM18*'[1]Uniforme Apoio'!$BM$21+'Resumo Geral apoio imposto cd'!AP18*'[1]Uniforme Apoio'!$BM$22+'Resumo Geral apoio imposto cd'!AS18*'[1]Uniforme Apoio'!$BM$23+'Resumo Geral apoio imposto cd'!AV18*'[1]Uniforme Apoio'!$BM$24+'Resumo Geral apoio imposto cd'!AY18*'[1]Uniforme Apoio'!$BM$25+'Resumo Geral apoio imposto cd'!BB18*'[1]Uniforme Apoio'!$BM$26+BE18*'[1]Uniforme Apoio'!$BM$27+'Resumo Geral apoio imposto cd'!BH18*'[1]Uniforme Apoio'!$BM$28+'Resumo Geral apoio imposto cd'!BK18*'[1]Uniforme Apoio'!$BM$29+'Resumo Geral apoio imposto cd'!BN18*'[1]Uniforme Apoio'!$BM$30+'Resumo Geral apoio imposto cd'!BQ18*'[1]Uniforme Apoio'!$BM$30+'Resumo Geral apoio imposto cd'!BT18*'[1]Uniforme Apoio'!$BM$30+'Resumo Geral apoio imposto cd'!BW18*'[1]Uniforme Apoio'!$BM$31+'Resumo Geral apoio imposto cd'!BZ18*'[1]Uniforme Apoio'!$BM$31+'Resumo Geral apoio imposto cd'!CC18*'[1]Uniforme Apoio'!$BM$32+'Resumo Geral apoio imposto cd'!CF18*'[1]Uniforme Apoio'!$BM$33+'Resumo Geral apoio imposto cd'!CI18*'[1]Uniforme Apoio'!$BM$34+'Resumo Geral apoio imposto cd'!CL18*'[1]Uniforme Apoio'!$BM$35+'Resumo Geral apoio imposto cd'!CO18*'[1]Uniforme Apoio'!$BM$36+'Resumo Geral apoio imposto cd'!CR18*'[1]Uniforme Apoio'!$BM$37+'Resumo Geral apoio imposto cd'!CU18*'[1]Uniforme Apoio'!$BM$38+'Resumo Geral apoio imposto cd'!CX18*'[1]Uniforme Apoio'!$BM$39+'Resumo Geral apoio imposto cd'!DA18*'[1]Uniforme Apoio'!$BM$40</f>
        <v>125.46000000000001</v>
      </c>
      <c r="DY18" s="19"/>
      <c r="DZ18" s="19">
        <f>AP18*'[1]Equipamentos Jardinagem'!$H$7</f>
        <v>0</v>
      </c>
      <c r="EA18" s="19"/>
      <c r="EB18" s="19">
        <f t="shared" si="43"/>
        <v>125.46000000000001</v>
      </c>
      <c r="EC18" s="19">
        <f t="shared" si="44"/>
        <v>421.59399999999999</v>
      </c>
      <c r="ED18" s="19">
        <f t="shared" si="19"/>
        <v>31.619549999999997</v>
      </c>
      <c r="EE18" s="19">
        <f t="shared" si="20"/>
        <v>21.079699999999999</v>
      </c>
      <c r="EF18" s="19">
        <f t="shared" si="21"/>
        <v>4.2159399999999998</v>
      </c>
      <c r="EG18" s="19">
        <f t="shared" si="22"/>
        <v>52.699249999999999</v>
      </c>
      <c r="EH18" s="19">
        <f t="shared" si="23"/>
        <v>168.63759999999999</v>
      </c>
      <c r="EI18" s="19">
        <f t="shared" si="24"/>
        <v>63.239099999999993</v>
      </c>
      <c r="EJ18" s="19">
        <f t="shared" si="25"/>
        <v>12.647819999999999</v>
      </c>
      <c r="EK18" s="19">
        <f t="shared" si="45"/>
        <v>775.73296000000005</v>
      </c>
      <c r="EL18" s="19">
        <f t="shared" si="46"/>
        <v>175.59390099999999</v>
      </c>
      <c r="EM18" s="19">
        <f t="shared" si="47"/>
        <v>58.601565999999991</v>
      </c>
      <c r="EN18" s="19">
        <f t="shared" si="48"/>
        <v>86.215972999999991</v>
      </c>
      <c r="EO18" s="19">
        <f t="shared" si="49"/>
        <v>320.41143999999997</v>
      </c>
      <c r="EP18" s="19">
        <f t="shared" si="50"/>
        <v>2.7403609999999996</v>
      </c>
      <c r="EQ18" s="19">
        <f t="shared" si="51"/>
        <v>1.0539849999999999</v>
      </c>
      <c r="ER18" s="19">
        <f t="shared" si="52"/>
        <v>3.7943459999999996</v>
      </c>
      <c r="ES18" s="19">
        <f t="shared" si="53"/>
        <v>15.809774999999998</v>
      </c>
      <c r="ET18" s="19">
        <f t="shared" si="54"/>
        <v>1.2647819999999999</v>
      </c>
      <c r="EU18" s="19">
        <f t="shared" si="55"/>
        <v>0.63239099999999993</v>
      </c>
      <c r="EV18" s="19">
        <f t="shared" si="56"/>
        <v>7.3778949999999996</v>
      </c>
      <c r="EW18" s="19">
        <f t="shared" si="57"/>
        <v>2.7403609999999996</v>
      </c>
      <c r="EX18" s="19">
        <f t="shared" si="58"/>
        <v>90.64270999999998</v>
      </c>
      <c r="EY18" s="19">
        <f t="shared" si="59"/>
        <v>3.5835489999999997</v>
      </c>
      <c r="EZ18" s="19">
        <f t="shared" si="60"/>
        <v>122.05146299999998</v>
      </c>
      <c r="FA18" s="19">
        <f t="shared" si="61"/>
        <v>175.59390099999999</v>
      </c>
      <c r="FB18" s="19">
        <f t="shared" si="62"/>
        <v>29.300782999999996</v>
      </c>
      <c r="FC18" s="19">
        <f t="shared" si="63"/>
        <v>17.706947999999997</v>
      </c>
      <c r="FD18" s="19">
        <f t="shared" si="64"/>
        <v>6.956300999999999</v>
      </c>
      <c r="FE18" s="19">
        <f t="shared" si="65"/>
        <v>0</v>
      </c>
      <c r="FF18" s="19">
        <f t="shared" si="66"/>
        <v>84.529596999999981</v>
      </c>
      <c r="FG18" s="19">
        <f t="shared" si="67"/>
        <v>314.08752999999996</v>
      </c>
      <c r="FH18" s="19">
        <f t="shared" si="26"/>
        <v>1536.0777390000001</v>
      </c>
      <c r="FI18" s="19">
        <f t="shared" si="27"/>
        <v>4554.189539</v>
      </c>
      <c r="FJ18" s="19">
        <f t="shared" si="68"/>
        <v>412.54</v>
      </c>
      <c r="FK18" s="144">
        <f t="shared" si="28"/>
        <v>3</v>
      </c>
      <c r="FL18" s="144">
        <f t="shared" si="29"/>
        <v>12.25</v>
      </c>
      <c r="FM18" s="20">
        <f t="shared" si="30"/>
        <v>3.4188034188034218</v>
      </c>
      <c r="FN18" s="19">
        <f t="shared" si="69"/>
        <v>155.69878765811978</v>
      </c>
      <c r="FO18" s="20">
        <f t="shared" si="31"/>
        <v>8.6609686609686669</v>
      </c>
      <c r="FP18" s="19">
        <f t="shared" si="70"/>
        <v>394.43692873390341</v>
      </c>
      <c r="FQ18" s="20">
        <f t="shared" si="32"/>
        <v>1.8803418803418819</v>
      </c>
      <c r="FR18" s="19">
        <f t="shared" si="71"/>
        <v>85.634333211965881</v>
      </c>
      <c r="FS18" s="19">
        <f t="shared" si="72"/>
        <v>291.52</v>
      </c>
      <c r="FT18" s="19">
        <f t="shared" si="73"/>
        <v>1339.830049603989</v>
      </c>
      <c r="FU18" s="145">
        <f t="shared" si="74"/>
        <v>5894.0195886039892</v>
      </c>
    </row>
    <row r="19" spans="1:177" ht="15" customHeight="1">
      <c r="A19" s="182" t="str">
        <f>[1]CCT!D26</f>
        <v>Rodoviários de Contagem + SEAC-MG</v>
      </c>
      <c r="B19" s="183" t="str">
        <f>[1]CCT!C26</f>
        <v>Contagem</v>
      </c>
      <c r="C19" s="141"/>
      <c r="D19" s="151"/>
      <c r="E19" s="17">
        <f t="shared" si="0"/>
        <v>0</v>
      </c>
      <c r="F19" s="18"/>
      <c r="G19" s="151"/>
      <c r="H19" s="17">
        <f t="shared" si="33"/>
        <v>0</v>
      </c>
      <c r="I19" s="18"/>
      <c r="J19" s="151"/>
      <c r="K19" s="17">
        <f t="shared" si="34"/>
        <v>0</v>
      </c>
      <c r="L19" s="17"/>
      <c r="M19" s="17"/>
      <c r="N19" s="17"/>
      <c r="O19" s="17"/>
      <c r="P19" s="17"/>
      <c r="Q19" s="17"/>
      <c r="R19" s="17"/>
      <c r="S19" s="17"/>
      <c r="T19" s="17"/>
      <c r="U19" s="18"/>
      <c r="V19" s="151"/>
      <c r="W19" s="17">
        <f t="shared" si="1"/>
        <v>0</v>
      </c>
      <c r="X19" s="18"/>
      <c r="Y19" s="151"/>
      <c r="Z19" s="17">
        <f t="shared" si="2"/>
        <v>0</v>
      </c>
      <c r="AA19" s="17"/>
      <c r="AB19" s="17"/>
      <c r="AC19" s="17"/>
      <c r="AD19" s="17"/>
      <c r="AE19" s="17"/>
      <c r="AF19" s="17"/>
      <c r="AG19" s="18"/>
      <c r="AH19" s="17"/>
      <c r="AI19" s="17">
        <f t="shared" si="3"/>
        <v>0</v>
      </c>
      <c r="AJ19" s="17"/>
      <c r="AK19" s="17"/>
      <c r="AL19" s="17"/>
      <c r="AM19" s="18"/>
      <c r="AN19" s="151"/>
      <c r="AO19" s="17">
        <f t="shared" si="4"/>
        <v>0</v>
      </c>
      <c r="AP19" s="17"/>
      <c r="AQ19" s="17"/>
      <c r="AR19" s="17"/>
      <c r="AS19" s="17"/>
      <c r="AT19" s="17"/>
      <c r="AU19" s="17"/>
      <c r="AV19" s="152"/>
      <c r="AW19" s="151"/>
      <c r="AX19" s="17">
        <f t="shared" si="5"/>
        <v>0</v>
      </c>
      <c r="AY19" s="17"/>
      <c r="AZ19" s="17"/>
      <c r="BA19" s="17"/>
      <c r="BB19" s="141">
        <f>[1]CCT!AN26</f>
        <v>3</v>
      </c>
      <c r="BC19" s="17">
        <f>[1]CCT!AM26</f>
        <v>2507.27</v>
      </c>
      <c r="BD19" s="17">
        <f t="shared" si="76"/>
        <v>7521.8099999999995</v>
      </c>
      <c r="BE19" s="152"/>
      <c r="BF19" s="151"/>
      <c r="BG19" s="17">
        <f t="shared" si="6"/>
        <v>0</v>
      </c>
      <c r="BH19" s="17"/>
      <c r="BI19" s="17"/>
      <c r="BJ19" s="17"/>
      <c r="BK19" s="17"/>
      <c r="BL19" s="17"/>
      <c r="BM19" s="17"/>
      <c r="BN19" s="18"/>
      <c r="BO19" s="17"/>
      <c r="BP19" s="17">
        <f t="shared" si="7"/>
        <v>0</v>
      </c>
      <c r="BQ19" s="18"/>
      <c r="BR19" s="17"/>
      <c r="BS19" s="17">
        <f t="shared" si="8"/>
        <v>0</v>
      </c>
      <c r="BT19" s="18"/>
      <c r="BU19" s="17"/>
      <c r="BV19" s="17">
        <f t="shared" si="9"/>
        <v>0</v>
      </c>
      <c r="BW19" s="18"/>
      <c r="BX19" s="17"/>
      <c r="BY19" s="17">
        <f t="shared" si="10"/>
        <v>0</v>
      </c>
      <c r="BZ19" s="153"/>
      <c r="CA19" s="151"/>
      <c r="CB19" s="17">
        <f>BZ19*CA19</f>
        <v>0</v>
      </c>
      <c r="CC19" s="17"/>
      <c r="CD19" s="17"/>
      <c r="CE19" s="17"/>
      <c r="CF19" s="152"/>
      <c r="CG19" s="151"/>
      <c r="CH19" s="17">
        <f t="shared" si="12"/>
        <v>0</v>
      </c>
      <c r="CI19" s="17"/>
      <c r="CJ19" s="17"/>
      <c r="CK19" s="17"/>
      <c r="CL19" s="152"/>
      <c r="CM19" s="151"/>
      <c r="CN19" s="17">
        <f t="shared" si="13"/>
        <v>0</v>
      </c>
      <c r="CO19" s="17"/>
      <c r="CP19" s="17"/>
      <c r="CQ19" s="17"/>
      <c r="CR19" s="141"/>
      <c r="CS19" s="17"/>
      <c r="CT19" s="17">
        <f t="shared" si="35"/>
        <v>0</v>
      </c>
      <c r="CU19" s="17"/>
      <c r="CV19" s="17"/>
      <c r="CW19" s="17"/>
      <c r="CX19" s="17"/>
      <c r="CY19" s="17"/>
      <c r="CZ19" s="17"/>
      <c r="DA19" s="152"/>
      <c r="DB19" s="151"/>
      <c r="DC19" s="17">
        <f t="shared" si="14"/>
        <v>0</v>
      </c>
      <c r="DD19" s="143">
        <f t="shared" si="36"/>
        <v>3</v>
      </c>
      <c r="DE19" s="19">
        <f t="shared" si="37"/>
        <v>7521.8099999999995</v>
      </c>
      <c r="DF19" s="19"/>
      <c r="DG19" s="19"/>
      <c r="DH19" s="19">
        <f t="shared" si="15"/>
        <v>0</v>
      </c>
      <c r="DI19" s="19"/>
      <c r="DJ19" s="19">
        <f t="shared" si="38"/>
        <v>0</v>
      </c>
      <c r="DK19" s="19">
        <f t="shared" si="39"/>
        <v>0</v>
      </c>
      <c r="DL19" s="19"/>
      <c r="DM19" s="19">
        <f t="shared" si="40"/>
        <v>7521.8099999999995</v>
      </c>
      <c r="DN19" s="19"/>
      <c r="DO19" s="19">
        <f t="shared" si="75"/>
        <v>837</v>
      </c>
      <c r="DP19" s="19">
        <f t="shared" si="16"/>
        <v>0</v>
      </c>
      <c r="DQ19" s="19"/>
      <c r="DR19" s="19">
        <f t="shared" si="41"/>
        <v>9.36</v>
      </c>
      <c r="DS19" s="19">
        <f>VLOOKUP('Resumo Geral apoio imposto cd'!A19,PARAMETROAPOIO,2,FALSE)*DD19</f>
        <v>0</v>
      </c>
      <c r="DT19" s="19">
        <f t="shared" si="17"/>
        <v>0</v>
      </c>
      <c r="DU19" s="19">
        <f t="shared" si="18"/>
        <v>0</v>
      </c>
      <c r="DV19" s="19">
        <f>BB19*[1]Parâmetro!$E$147</f>
        <v>742.26</v>
      </c>
      <c r="DW19" s="19">
        <f t="shared" si="42"/>
        <v>1588.62</v>
      </c>
      <c r="DX19" s="19">
        <f>C19*'[1]Uniforme Apoio'!$BM$9+'Resumo Geral apoio imposto cd'!F19*'[1]Uniforme Apoio'!$BM$10+'Resumo Geral apoio imposto cd'!I19*'[1]Uniforme Apoio'!$BM$11+'Resumo Geral apoio imposto cd'!L19*'[1]Uniforme Apoio'!$BM$12+'Resumo Geral apoio imposto cd'!O19*'[1]Uniforme Apoio'!$BM$13+'Resumo Geral apoio imposto cd'!R19*'[1]Uniforme Apoio'!$BM$14+'Resumo Geral apoio imposto cd'!U19*'[1]Uniforme Apoio'!$BM$15+'Resumo Geral apoio imposto cd'!X19*'[1]Uniforme Apoio'!$BM$17+AA19*'[1]Uniforme Apoio'!$BM$16+'Resumo Geral apoio imposto cd'!AD19*'[1]Uniforme Apoio'!$BM$18+'Resumo Geral apoio imposto cd'!AG19*'[1]Uniforme Apoio'!$BM$19+'Resumo Geral apoio imposto cd'!AJ19*'[1]Uniforme Apoio'!$BM$20+'Resumo Geral apoio imposto cd'!AM19*'[1]Uniforme Apoio'!$BM$21+'Resumo Geral apoio imposto cd'!AP19*'[1]Uniforme Apoio'!$BM$22+'Resumo Geral apoio imposto cd'!AS19*'[1]Uniforme Apoio'!$BM$23+'Resumo Geral apoio imposto cd'!AV19*'[1]Uniforme Apoio'!$BM$24+'Resumo Geral apoio imposto cd'!AY19*'[1]Uniforme Apoio'!$BM$25+'Resumo Geral apoio imposto cd'!BB19*'[1]Uniforme Apoio'!$BM$26+BE19*'[1]Uniforme Apoio'!$BM$27+'Resumo Geral apoio imposto cd'!BH19*'[1]Uniforme Apoio'!$BM$28+'Resumo Geral apoio imposto cd'!BK19*'[1]Uniforme Apoio'!$BM$29+'Resumo Geral apoio imposto cd'!BN19*'[1]Uniforme Apoio'!$BM$30+'Resumo Geral apoio imposto cd'!BQ19*'[1]Uniforme Apoio'!$BM$30+'Resumo Geral apoio imposto cd'!BT19*'[1]Uniforme Apoio'!$BM$30+'Resumo Geral apoio imposto cd'!BW19*'[1]Uniforme Apoio'!$BM$31+'Resumo Geral apoio imposto cd'!BZ19*'[1]Uniforme Apoio'!$BM$31+'Resumo Geral apoio imposto cd'!CC19*'[1]Uniforme Apoio'!$BM$32+'Resumo Geral apoio imposto cd'!CF19*'[1]Uniforme Apoio'!$BM$33+'Resumo Geral apoio imposto cd'!CI19*'[1]Uniforme Apoio'!$BM$34+'Resumo Geral apoio imposto cd'!CL19*'[1]Uniforme Apoio'!$BM$35+'Resumo Geral apoio imposto cd'!CO19*'[1]Uniforme Apoio'!$BM$36+'Resumo Geral apoio imposto cd'!CR19*'[1]Uniforme Apoio'!$BM$37+'Resumo Geral apoio imposto cd'!CU19*'[1]Uniforme Apoio'!$BM$38+'Resumo Geral apoio imposto cd'!CX19*'[1]Uniforme Apoio'!$BM$39+'Resumo Geral apoio imposto cd'!DA19*'[1]Uniforme Apoio'!$BM$40</f>
        <v>309.54000000000002</v>
      </c>
      <c r="DY19" s="19"/>
      <c r="DZ19" s="19">
        <f>AP19*'[1]Equipamentos Jardinagem'!$H$7</f>
        <v>0</v>
      </c>
      <c r="EA19" s="19"/>
      <c r="EB19" s="19">
        <f t="shared" si="43"/>
        <v>309.54000000000002</v>
      </c>
      <c r="EC19" s="19">
        <f t="shared" si="44"/>
        <v>1504.3620000000001</v>
      </c>
      <c r="ED19" s="19">
        <f t="shared" si="19"/>
        <v>112.82714999999999</v>
      </c>
      <c r="EE19" s="19">
        <f t="shared" si="20"/>
        <v>75.218099999999993</v>
      </c>
      <c r="EF19" s="19">
        <f t="shared" si="21"/>
        <v>15.043619999999999</v>
      </c>
      <c r="EG19" s="19">
        <f t="shared" si="22"/>
        <v>188.04525000000001</v>
      </c>
      <c r="EH19" s="19">
        <f t="shared" si="23"/>
        <v>601.74479999999994</v>
      </c>
      <c r="EI19" s="19">
        <f t="shared" si="24"/>
        <v>225.65429999999998</v>
      </c>
      <c r="EJ19" s="19">
        <f t="shared" si="25"/>
        <v>45.130859999999998</v>
      </c>
      <c r="EK19" s="19">
        <f t="shared" si="45"/>
        <v>2768.0260800000005</v>
      </c>
      <c r="EL19" s="19">
        <f t="shared" si="46"/>
        <v>626.5667729999999</v>
      </c>
      <c r="EM19" s="19">
        <f t="shared" si="47"/>
        <v>209.10631799999996</v>
      </c>
      <c r="EN19" s="19">
        <f t="shared" si="48"/>
        <v>307.64202899999998</v>
      </c>
      <c r="EO19" s="19">
        <f t="shared" si="49"/>
        <v>1143.3151199999998</v>
      </c>
      <c r="EP19" s="19">
        <f t="shared" si="50"/>
        <v>9.7783529999999992</v>
      </c>
      <c r="EQ19" s="19">
        <f t="shared" si="51"/>
        <v>3.7609049999999997</v>
      </c>
      <c r="ER19" s="19">
        <f t="shared" si="52"/>
        <v>13.539257999999998</v>
      </c>
      <c r="ES19" s="19">
        <f t="shared" si="53"/>
        <v>56.413574999999994</v>
      </c>
      <c r="ET19" s="19">
        <f t="shared" si="54"/>
        <v>4.5130859999999995</v>
      </c>
      <c r="EU19" s="19">
        <f t="shared" si="55"/>
        <v>2.2565429999999997</v>
      </c>
      <c r="EV19" s="19">
        <f t="shared" si="56"/>
        <v>26.326335</v>
      </c>
      <c r="EW19" s="19">
        <f t="shared" si="57"/>
        <v>9.7783529999999992</v>
      </c>
      <c r="EX19" s="19">
        <f t="shared" si="58"/>
        <v>323.43782999999996</v>
      </c>
      <c r="EY19" s="19">
        <f t="shared" si="59"/>
        <v>12.787076999999998</v>
      </c>
      <c r="EZ19" s="19">
        <f t="shared" si="60"/>
        <v>435.51279899999997</v>
      </c>
      <c r="FA19" s="19">
        <f t="shared" si="61"/>
        <v>626.5667729999999</v>
      </c>
      <c r="FB19" s="19">
        <f t="shared" si="62"/>
        <v>104.55315899999998</v>
      </c>
      <c r="FC19" s="19">
        <f t="shared" si="63"/>
        <v>63.183203999999989</v>
      </c>
      <c r="FD19" s="19">
        <f t="shared" si="64"/>
        <v>24.821973</v>
      </c>
      <c r="FE19" s="19">
        <f t="shared" si="65"/>
        <v>0</v>
      </c>
      <c r="FF19" s="19">
        <f t="shared" si="66"/>
        <v>301.62458099999998</v>
      </c>
      <c r="FG19" s="19">
        <f t="shared" si="67"/>
        <v>1120.7496899999996</v>
      </c>
      <c r="FH19" s="19">
        <f t="shared" si="26"/>
        <v>5481.1429469999994</v>
      </c>
      <c r="FI19" s="19">
        <f t="shared" si="27"/>
        <v>14901.112947000001</v>
      </c>
      <c r="FJ19" s="19">
        <f t="shared" si="68"/>
        <v>618.81000000000006</v>
      </c>
      <c r="FK19" s="144">
        <f t="shared" si="28"/>
        <v>3</v>
      </c>
      <c r="FL19" s="144">
        <f t="shared" si="29"/>
        <v>12.25</v>
      </c>
      <c r="FM19" s="20">
        <f t="shared" si="30"/>
        <v>3.4188034188034218</v>
      </c>
      <c r="FN19" s="19">
        <f t="shared" si="69"/>
        <v>509.43975887179533</v>
      </c>
      <c r="FO19" s="20">
        <f t="shared" si="31"/>
        <v>8.6609686609686669</v>
      </c>
      <c r="FP19" s="19">
        <f t="shared" si="70"/>
        <v>1290.5807224752148</v>
      </c>
      <c r="FQ19" s="20">
        <f t="shared" si="32"/>
        <v>1.8803418803418819</v>
      </c>
      <c r="FR19" s="19">
        <f t="shared" si="71"/>
        <v>280.19186737948746</v>
      </c>
      <c r="FS19" s="19">
        <f t="shared" si="72"/>
        <v>437.28</v>
      </c>
      <c r="FT19" s="19">
        <f t="shared" si="73"/>
        <v>3136.3023487264982</v>
      </c>
      <c r="FU19" s="145">
        <f t="shared" si="74"/>
        <v>18037.4152957265</v>
      </c>
    </row>
    <row r="20" spans="1:177" ht="15" customHeight="1">
      <c r="A20" s="149" t="str">
        <f>[1]CCT!D27</f>
        <v>Curvelo</v>
      </c>
      <c r="B20" s="150" t="str">
        <f>[1]CCT!C27</f>
        <v>Diamantina</v>
      </c>
      <c r="C20" s="141"/>
      <c r="D20" s="151"/>
      <c r="E20" s="17"/>
      <c r="F20" s="18"/>
      <c r="G20" s="151"/>
      <c r="H20" s="17"/>
      <c r="I20" s="18"/>
      <c r="J20" s="151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8"/>
      <c r="V20" s="151"/>
      <c r="W20" s="17"/>
      <c r="X20" s="18"/>
      <c r="Y20" s="151"/>
      <c r="Z20" s="17"/>
      <c r="AA20" s="17"/>
      <c r="AB20" s="17"/>
      <c r="AC20" s="17"/>
      <c r="AD20" s="17"/>
      <c r="AE20" s="17"/>
      <c r="AF20" s="17"/>
      <c r="AG20" s="18"/>
      <c r="AH20" s="17"/>
      <c r="AI20" s="17"/>
      <c r="AJ20" s="17"/>
      <c r="AK20" s="17"/>
      <c r="AL20" s="17"/>
      <c r="AM20" s="18"/>
      <c r="AN20" s="151"/>
      <c r="AO20" s="17"/>
      <c r="AP20" s="17"/>
      <c r="AQ20" s="17"/>
      <c r="AR20" s="17"/>
      <c r="AS20" s="17"/>
      <c r="AT20" s="17"/>
      <c r="AU20" s="17"/>
      <c r="AV20" s="152"/>
      <c r="AW20" s="151"/>
      <c r="AX20" s="17"/>
      <c r="AY20" s="17"/>
      <c r="AZ20" s="17"/>
      <c r="BA20" s="17"/>
      <c r="BB20" s="141"/>
      <c r="BC20" s="17"/>
      <c r="BD20" s="17">
        <f t="shared" si="76"/>
        <v>0</v>
      </c>
      <c r="BE20" s="152"/>
      <c r="BF20" s="151"/>
      <c r="BG20" s="17"/>
      <c r="BH20" s="17"/>
      <c r="BI20" s="17"/>
      <c r="BJ20" s="17"/>
      <c r="BK20" s="17"/>
      <c r="BL20" s="17"/>
      <c r="BM20" s="17"/>
      <c r="BN20" s="18"/>
      <c r="BO20" s="17"/>
      <c r="BP20" s="17"/>
      <c r="BQ20" s="18">
        <f>[1]CCT!AX27</f>
        <v>2</v>
      </c>
      <c r="BR20" s="17">
        <f>[1]CCT!AW27</f>
        <v>1043.74</v>
      </c>
      <c r="BS20" s="17">
        <f t="shared" si="8"/>
        <v>2087.48</v>
      </c>
      <c r="BT20" s="18">
        <f>[1]CCT!AZ27</f>
        <v>2</v>
      </c>
      <c r="BU20" s="17">
        <f>[1]CCT!AY27</f>
        <v>1043.74</v>
      </c>
      <c r="BV20" s="17">
        <f t="shared" si="9"/>
        <v>2087.48</v>
      </c>
      <c r="BW20" s="18"/>
      <c r="BX20" s="17"/>
      <c r="BY20" s="17"/>
      <c r="BZ20" s="153"/>
      <c r="CA20" s="151"/>
      <c r="CB20" s="17"/>
      <c r="CC20" s="17"/>
      <c r="CD20" s="17"/>
      <c r="CE20" s="17"/>
      <c r="CF20" s="152"/>
      <c r="CG20" s="151"/>
      <c r="CH20" s="17"/>
      <c r="CI20" s="17"/>
      <c r="CJ20" s="17"/>
      <c r="CK20" s="17"/>
      <c r="CL20" s="152"/>
      <c r="CM20" s="151"/>
      <c r="CN20" s="17"/>
      <c r="CO20" s="17"/>
      <c r="CP20" s="17"/>
      <c r="CQ20" s="17"/>
      <c r="CR20" s="141"/>
      <c r="CS20" s="17"/>
      <c r="CT20" s="17">
        <f t="shared" si="35"/>
        <v>0</v>
      </c>
      <c r="CU20" s="17"/>
      <c r="CV20" s="17"/>
      <c r="CW20" s="17"/>
      <c r="CX20" s="17"/>
      <c r="CY20" s="17"/>
      <c r="CZ20" s="17"/>
      <c r="DA20" s="152"/>
      <c r="DB20" s="151"/>
      <c r="DC20" s="17"/>
      <c r="DD20" s="143">
        <f t="shared" si="36"/>
        <v>4</v>
      </c>
      <c r="DE20" s="19">
        <f t="shared" si="37"/>
        <v>4174.96</v>
      </c>
      <c r="DF20" s="19"/>
      <c r="DG20" s="19"/>
      <c r="DH20" s="19">
        <f t="shared" si="15"/>
        <v>302.52803899999998</v>
      </c>
      <c r="DI20" s="19"/>
      <c r="DJ20" s="19">
        <f t="shared" si="38"/>
        <v>332.38374727272731</v>
      </c>
      <c r="DK20" s="19">
        <f t="shared" si="39"/>
        <v>113.86254545454545</v>
      </c>
      <c r="DL20" s="19"/>
      <c r="DM20" s="19">
        <f t="shared" si="40"/>
        <v>4923.7343317272725</v>
      </c>
      <c r="DN20" s="19"/>
      <c r="DO20" s="19">
        <f t="shared" si="75"/>
        <v>1116</v>
      </c>
      <c r="DP20" s="19">
        <f t="shared" si="16"/>
        <v>245.50239999999999</v>
      </c>
      <c r="DQ20" s="19"/>
      <c r="DR20" s="19">
        <f t="shared" si="41"/>
        <v>12.48</v>
      </c>
      <c r="DS20" s="19">
        <f>VLOOKUP('Resumo Geral apoio imposto cd'!A20,PARAMETROAPOIO,2,FALSE)*DD20</f>
        <v>112.76</v>
      </c>
      <c r="DT20" s="19">
        <f t="shared" si="17"/>
        <v>0</v>
      </c>
      <c r="DU20" s="19">
        <f t="shared" si="18"/>
        <v>0</v>
      </c>
      <c r="DV20" s="19">
        <f>BB20*[1]Parâmetro!$E$147</f>
        <v>0</v>
      </c>
      <c r="DW20" s="19">
        <f t="shared" si="42"/>
        <v>1486.7424000000001</v>
      </c>
      <c r="DX20" s="19">
        <f>C20*'[1]Uniforme Apoio'!$BM$9+'Resumo Geral apoio imposto cd'!F20*'[1]Uniforme Apoio'!$BM$10+'Resumo Geral apoio imposto cd'!I20*'[1]Uniforme Apoio'!$BM$11+'Resumo Geral apoio imposto cd'!L20*'[1]Uniforme Apoio'!$BM$12+'Resumo Geral apoio imposto cd'!O20*'[1]Uniforme Apoio'!$BM$13+'Resumo Geral apoio imposto cd'!R20*'[1]Uniforme Apoio'!$BM$14+'Resumo Geral apoio imposto cd'!U20*'[1]Uniforme Apoio'!$BM$15+'Resumo Geral apoio imposto cd'!X20*'[1]Uniforme Apoio'!$BM$17+AA20*'[1]Uniforme Apoio'!$BM$16+'Resumo Geral apoio imposto cd'!AD20*'[1]Uniforme Apoio'!$BM$18+'Resumo Geral apoio imposto cd'!AG20*'[1]Uniforme Apoio'!$BM$19+'Resumo Geral apoio imposto cd'!AJ20*'[1]Uniforme Apoio'!$BM$20+'Resumo Geral apoio imposto cd'!AM20*'[1]Uniforme Apoio'!$BM$21+'Resumo Geral apoio imposto cd'!AP20*'[1]Uniforme Apoio'!$BM$22+'Resumo Geral apoio imposto cd'!AS20*'[1]Uniforme Apoio'!$BM$23+'Resumo Geral apoio imposto cd'!AV20*'[1]Uniforme Apoio'!$BM$24+'Resumo Geral apoio imposto cd'!AY20*'[1]Uniforme Apoio'!$BM$25+'Resumo Geral apoio imposto cd'!BB20*'[1]Uniforme Apoio'!$BM$26+BE20*'[1]Uniforme Apoio'!$BM$27+'Resumo Geral apoio imposto cd'!BH20*'[1]Uniforme Apoio'!$BM$28+'Resumo Geral apoio imposto cd'!BK20*'[1]Uniforme Apoio'!$BM$29+'Resumo Geral apoio imposto cd'!BN20*'[1]Uniforme Apoio'!$BM$30+'Resumo Geral apoio imposto cd'!BQ20*'[1]Uniforme Apoio'!$BM$30+'Resumo Geral apoio imposto cd'!BT20*'[1]Uniforme Apoio'!$BM$30+'Resumo Geral apoio imposto cd'!BW20*'[1]Uniforme Apoio'!$BM$31+'Resumo Geral apoio imposto cd'!BZ20*'[1]Uniforme Apoio'!$BM$31+'Resumo Geral apoio imposto cd'!CC20*'[1]Uniforme Apoio'!$BM$32+'Resumo Geral apoio imposto cd'!CF20*'[1]Uniforme Apoio'!$BM$33+'Resumo Geral apoio imposto cd'!CI20*'[1]Uniforme Apoio'!$BM$34+'Resumo Geral apoio imposto cd'!CL20*'[1]Uniforme Apoio'!$BM$35+'Resumo Geral apoio imposto cd'!CO20*'[1]Uniforme Apoio'!$BM$36+'Resumo Geral apoio imposto cd'!CR20*'[1]Uniforme Apoio'!$BM$37+'Resumo Geral apoio imposto cd'!CU20*'[1]Uniforme Apoio'!$BM$38+'Resumo Geral apoio imposto cd'!CX20*'[1]Uniforme Apoio'!$BM$39+'Resumo Geral apoio imposto cd'!DA20*'[1]Uniforme Apoio'!$BM$40</f>
        <v>342.72</v>
      </c>
      <c r="DY20" s="19"/>
      <c r="DZ20" s="19">
        <f>AP20*'[1]Equipamentos Jardinagem'!$H$7</f>
        <v>0</v>
      </c>
      <c r="EA20" s="19"/>
      <c r="EB20" s="19">
        <f t="shared" si="43"/>
        <v>342.72</v>
      </c>
      <c r="EC20" s="19">
        <f t="shared" si="44"/>
        <v>984.74686634545458</v>
      </c>
      <c r="ED20" s="19">
        <f t="shared" si="19"/>
        <v>73.85601497590909</v>
      </c>
      <c r="EE20" s="19">
        <f t="shared" si="20"/>
        <v>49.237343317272725</v>
      </c>
      <c r="EF20" s="19">
        <f t="shared" si="21"/>
        <v>9.8474686634545456</v>
      </c>
      <c r="EG20" s="19">
        <f t="shared" si="22"/>
        <v>123.09335829318182</v>
      </c>
      <c r="EH20" s="19">
        <f t="shared" si="23"/>
        <v>393.8987465381818</v>
      </c>
      <c r="EI20" s="19">
        <f t="shared" si="24"/>
        <v>147.71202995181818</v>
      </c>
      <c r="EJ20" s="19">
        <f t="shared" si="25"/>
        <v>29.542405990363637</v>
      </c>
      <c r="EK20" s="19">
        <f t="shared" si="45"/>
        <v>1811.9342340756364</v>
      </c>
      <c r="EL20" s="19">
        <f t="shared" si="46"/>
        <v>410.14706983288181</v>
      </c>
      <c r="EM20" s="19">
        <f t="shared" si="47"/>
        <v>136.87981442201817</v>
      </c>
      <c r="EN20" s="19">
        <f t="shared" si="48"/>
        <v>201.38073416764544</v>
      </c>
      <c r="EO20" s="19">
        <f t="shared" si="49"/>
        <v>748.4076184225454</v>
      </c>
      <c r="EP20" s="19">
        <f t="shared" si="50"/>
        <v>6.400854631245454</v>
      </c>
      <c r="EQ20" s="19">
        <f t="shared" si="51"/>
        <v>2.4618671658636364</v>
      </c>
      <c r="ER20" s="19">
        <f t="shared" si="52"/>
        <v>8.8627217971090904</v>
      </c>
      <c r="ES20" s="19">
        <f t="shared" si="53"/>
        <v>36.928007487954545</v>
      </c>
      <c r="ET20" s="19">
        <f t="shared" si="54"/>
        <v>2.9542405990363632</v>
      </c>
      <c r="EU20" s="19">
        <f t="shared" si="55"/>
        <v>1.4771202995181816</v>
      </c>
      <c r="EV20" s="19">
        <f t="shared" si="56"/>
        <v>17.233070161045454</v>
      </c>
      <c r="EW20" s="19">
        <f t="shared" si="57"/>
        <v>6.400854631245454</v>
      </c>
      <c r="EX20" s="19">
        <f t="shared" si="58"/>
        <v>211.72057626427269</v>
      </c>
      <c r="EY20" s="19">
        <f t="shared" si="59"/>
        <v>8.3703483639363636</v>
      </c>
      <c r="EZ20" s="19">
        <f t="shared" si="60"/>
        <v>285.08421780700905</v>
      </c>
      <c r="FA20" s="19">
        <f t="shared" si="61"/>
        <v>410.14706983288181</v>
      </c>
      <c r="FB20" s="19">
        <f t="shared" si="62"/>
        <v>68.439907211009086</v>
      </c>
      <c r="FC20" s="19">
        <f t="shared" si="63"/>
        <v>41.35936838650909</v>
      </c>
      <c r="FD20" s="19">
        <f t="shared" si="64"/>
        <v>16.2483232947</v>
      </c>
      <c r="FE20" s="19">
        <f t="shared" si="65"/>
        <v>0</v>
      </c>
      <c r="FF20" s="19">
        <f t="shared" si="66"/>
        <v>197.4417467022636</v>
      </c>
      <c r="FG20" s="19">
        <f t="shared" si="67"/>
        <v>733.63641542736354</v>
      </c>
      <c r="FH20" s="19">
        <f t="shared" si="26"/>
        <v>3587.9252075296636</v>
      </c>
      <c r="FI20" s="19">
        <f t="shared" si="27"/>
        <v>10341.121939256936</v>
      </c>
      <c r="FJ20" s="19">
        <f t="shared" si="68"/>
        <v>825.08</v>
      </c>
      <c r="FK20" s="144">
        <f t="shared" si="28"/>
        <v>5</v>
      </c>
      <c r="FL20" s="144">
        <f t="shared" si="29"/>
        <v>14.25</v>
      </c>
      <c r="FM20" s="20">
        <f t="shared" si="30"/>
        <v>5.8309037900874632</v>
      </c>
      <c r="FN20" s="19">
        <f t="shared" si="69"/>
        <v>602.98087109369885</v>
      </c>
      <c r="FO20" s="20">
        <f t="shared" si="31"/>
        <v>8.8629737609329435</v>
      </c>
      <c r="FP20" s="19">
        <f t="shared" si="70"/>
        <v>916.53092406242229</v>
      </c>
      <c r="FQ20" s="20">
        <f t="shared" si="32"/>
        <v>1.9241982507288626</v>
      </c>
      <c r="FR20" s="19">
        <f t="shared" si="71"/>
        <v>198.98368746092061</v>
      </c>
      <c r="FS20" s="19">
        <f t="shared" si="72"/>
        <v>583.04</v>
      </c>
      <c r="FT20" s="19">
        <f t="shared" si="73"/>
        <v>3126.6154826170418</v>
      </c>
      <c r="FU20" s="145">
        <f t="shared" si="74"/>
        <v>13467.737421873979</v>
      </c>
    </row>
    <row r="21" spans="1:177" ht="15" customHeight="1">
      <c r="A21" s="182" t="str">
        <f>[1]CCT!D28</f>
        <v>FETTROMINAS + SEAC-MG</v>
      </c>
      <c r="B21" s="183" t="str">
        <f>[1]CCT!C28</f>
        <v>Diamantina</v>
      </c>
      <c r="C21" s="141"/>
      <c r="D21" s="17"/>
      <c r="E21" s="17">
        <f t="shared" si="0"/>
        <v>0</v>
      </c>
      <c r="F21" s="18"/>
      <c r="G21" s="17"/>
      <c r="H21" s="17">
        <f t="shared" si="33"/>
        <v>0</v>
      </c>
      <c r="I21" s="18"/>
      <c r="J21" s="17"/>
      <c r="K21" s="17">
        <f t="shared" si="34"/>
        <v>0</v>
      </c>
      <c r="L21" s="17"/>
      <c r="M21" s="17"/>
      <c r="N21" s="17"/>
      <c r="O21" s="17"/>
      <c r="P21" s="17"/>
      <c r="Q21" s="17"/>
      <c r="R21" s="17"/>
      <c r="S21" s="17"/>
      <c r="T21" s="17"/>
      <c r="U21" s="18"/>
      <c r="V21" s="17"/>
      <c r="W21" s="17">
        <f t="shared" si="1"/>
        <v>0</v>
      </c>
      <c r="X21" s="18"/>
      <c r="Y21" s="17"/>
      <c r="Z21" s="17">
        <f t="shared" si="2"/>
        <v>0</v>
      </c>
      <c r="AA21" s="17"/>
      <c r="AB21" s="17"/>
      <c r="AC21" s="17"/>
      <c r="AD21" s="17"/>
      <c r="AE21" s="17"/>
      <c r="AF21" s="17"/>
      <c r="AG21" s="18"/>
      <c r="AH21" s="17"/>
      <c r="AI21" s="17">
        <f t="shared" si="3"/>
        <v>0</v>
      </c>
      <c r="AJ21" s="17"/>
      <c r="AK21" s="17"/>
      <c r="AL21" s="17"/>
      <c r="AM21" s="18"/>
      <c r="AN21" s="17"/>
      <c r="AO21" s="17">
        <f t="shared" si="4"/>
        <v>0</v>
      </c>
      <c r="AP21" s="17"/>
      <c r="AQ21" s="17"/>
      <c r="AR21" s="17"/>
      <c r="AS21" s="17"/>
      <c r="AT21" s="17"/>
      <c r="AU21" s="17"/>
      <c r="AV21" s="18"/>
      <c r="AW21" s="17"/>
      <c r="AX21" s="17">
        <f t="shared" si="5"/>
        <v>0</v>
      </c>
      <c r="AY21" s="17"/>
      <c r="AZ21" s="17"/>
      <c r="BA21" s="17"/>
      <c r="BB21" s="141">
        <f>[1]CCT!AN28</f>
        <v>1</v>
      </c>
      <c r="BC21" s="17">
        <f>[1]CCT!AM28</f>
        <v>2289.75</v>
      </c>
      <c r="BD21" s="17">
        <f t="shared" si="76"/>
        <v>2289.75</v>
      </c>
      <c r="BE21" s="18"/>
      <c r="BF21" s="17"/>
      <c r="BG21" s="17">
        <f t="shared" si="6"/>
        <v>0</v>
      </c>
      <c r="BH21" s="17"/>
      <c r="BI21" s="17"/>
      <c r="BJ21" s="17"/>
      <c r="BK21" s="17"/>
      <c r="BL21" s="17"/>
      <c r="BM21" s="17"/>
      <c r="BN21" s="18"/>
      <c r="BO21" s="17"/>
      <c r="BP21" s="17">
        <f t="shared" si="7"/>
        <v>0</v>
      </c>
      <c r="BQ21" s="18"/>
      <c r="BR21" s="17"/>
      <c r="BS21" s="17">
        <f t="shared" si="8"/>
        <v>0</v>
      </c>
      <c r="BT21" s="18"/>
      <c r="BU21" s="17"/>
      <c r="BV21" s="17">
        <f t="shared" si="9"/>
        <v>0</v>
      </c>
      <c r="BW21" s="18"/>
      <c r="BX21" s="17"/>
      <c r="BY21" s="17">
        <f>BW21*BX21</f>
        <v>0</v>
      </c>
      <c r="BZ21" s="142"/>
      <c r="CA21" s="17"/>
      <c r="CB21" s="17">
        <f>BZ21*CA21</f>
        <v>0</v>
      </c>
      <c r="CC21" s="17"/>
      <c r="CD21" s="17"/>
      <c r="CE21" s="17"/>
      <c r="CF21" s="18"/>
      <c r="CG21" s="17"/>
      <c r="CH21" s="17">
        <f t="shared" si="12"/>
        <v>0</v>
      </c>
      <c r="CI21" s="17"/>
      <c r="CJ21" s="17"/>
      <c r="CK21" s="17"/>
      <c r="CL21" s="18"/>
      <c r="CM21" s="17"/>
      <c r="CN21" s="17">
        <f t="shared" si="13"/>
        <v>0</v>
      </c>
      <c r="CO21" s="17"/>
      <c r="CP21" s="17"/>
      <c r="CQ21" s="17"/>
      <c r="CR21" s="141"/>
      <c r="CS21" s="17"/>
      <c r="CT21" s="17">
        <f t="shared" si="35"/>
        <v>0</v>
      </c>
      <c r="CU21" s="17"/>
      <c r="CV21" s="17"/>
      <c r="CW21" s="17"/>
      <c r="CX21" s="17"/>
      <c r="CY21" s="17"/>
      <c r="CZ21" s="17"/>
      <c r="DA21" s="18"/>
      <c r="DB21" s="17"/>
      <c r="DC21" s="17">
        <f t="shared" si="14"/>
        <v>0</v>
      </c>
      <c r="DD21" s="143">
        <f t="shared" si="36"/>
        <v>1</v>
      </c>
      <c r="DE21" s="19">
        <f t="shared" si="37"/>
        <v>2289.75</v>
      </c>
      <c r="DF21" s="19"/>
      <c r="DG21" s="19"/>
      <c r="DH21" s="19">
        <f t="shared" si="15"/>
        <v>0</v>
      </c>
      <c r="DI21" s="19"/>
      <c r="DJ21" s="19">
        <f t="shared" si="38"/>
        <v>0</v>
      </c>
      <c r="DK21" s="19">
        <f t="shared" si="39"/>
        <v>0</v>
      </c>
      <c r="DL21" s="19"/>
      <c r="DM21" s="19">
        <f t="shared" si="40"/>
        <v>2289.75</v>
      </c>
      <c r="DN21" s="19"/>
      <c r="DO21" s="19">
        <f t="shared" si="75"/>
        <v>253</v>
      </c>
      <c r="DP21" s="19">
        <f t="shared" si="16"/>
        <v>0</v>
      </c>
      <c r="DQ21" s="19"/>
      <c r="DR21" s="19">
        <f t="shared" si="41"/>
        <v>3.12</v>
      </c>
      <c r="DS21" s="19">
        <f>VLOOKUP('Resumo Geral apoio imposto cd'!A21,PARAMETROAPOIO,2,FALSE)*DD21</f>
        <v>0</v>
      </c>
      <c r="DT21" s="19">
        <f t="shared" si="17"/>
        <v>0</v>
      </c>
      <c r="DU21" s="19">
        <f t="shared" si="18"/>
        <v>0</v>
      </c>
      <c r="DV21" s="19">
        <f>BB21*[1]Parâmetro!$E$147</f>
        <v>247.42</v>
      </c>
      <c r="DW21" s="19">
        <f t="shared" si="42"/>
        <v>503.53999999999996</v>
      </c>
      <c r="DX21" s="19">
        <f>C21*'[1]Uniforme Apoio'!$BM$9+'Resumo Geral apoio imposto cd'!F21*'[1]Uniforme Apoio'!$BM$10+'Resumo Geral apoio imposto cd'!I21*'[1]Uniforme Apoio'!$BM$11+'Resumo Geral apoio imposto cd'!L21*'[1]Uniforme Apoio'!$BM$12+'Resumo Geral apoio imposto cd'!O21*'[1]Uniforme Apoio'!$BM$13+'Resumo Geral apoio imposto cd'!R21*'[1]Uniforme Apoio'!$BM$14+'Resumo Geral apoio imposto cd'!U21*'[1]Uniforme Apoio'!$BM$15+'Resumo Geral apoio imposto cd'!X21*'[1]Uniforme Apoio'!$BM$17+AA21*'[1]Uniforme Apoio'!$BM$16+'Resumo Geral apoio imposto cd'!AD21*'[1]Uniforme Apoio'!$BM$18+'Resumo Geral apoio imposto cd'!AG21*'[1]Uniforme Apoio'!$BM$19+'Resumo Geral apoio imposto cd'!AJ21*'[1]Uniforme Apoio'!$BM$20+'Resumo Geral apoio imposto cd'!AM21*'[1]Uniforme Apoio'!$BM$21+'Resumo Geral apoio imposto cd'!AP21*'[1]Uniforme Apoio'!$BM$22+'Resumo Geral apoio imposto cd'!AS21*'[1]Uniforme Apoio'!$BM$23+'Resumo Geral apoio imposto cd'!AV21*'[1]Uniforme Apoio'!$BM$24+'Resumo Geral apoio imposto cd'!AY21*'[1]Uniforme Apoio'!$BM$25+'Resumo Geral apoio imposto cd'!BB21*'[1]Uniforme Apoio'!$BM$26+BE21*'[1]Uniforme Apoio'!$BM$27+'Resumo Geral apoio imposto cd'!BH21*'[1]Uniforme Apoio'!$BM$28+'Resumo Geral apoio imposto cd'!BK21*'[1]Uniforme Apoio'!$BM$29+'Resumo Geral apoio imposto cd'!BN21*'[1]Uniforme Apoio'!$BM$30+'Resumo Geral apoio imposto cd'!BQ21*'[1]Uniforme Apoio'!$BM$30+'Resumo Geral apoio imposto cd'!BT21*'[1]Uniforme Apoio'!$BM$30+'Resumo Geral apoio imposto cd'!BW21*'[1]Uniforme Apoio'!$BM$31+'Resumo Geral apoio imposto cd'!BZ21*'[1]Uniforme Apoio'!$BM$31+'Resumo Geral apoio imposto cd'!CC21*'[1]Uniforme Apoio'!$BM$32+'Resumo Geral apoio imposto cd'!CF21*'[1]Uniforme Apoio'!$BM$33+'Resumo Geral apoio imposto cd'!CI21*'[1]Uniforme Apoio'!$BM$34+'Resumo Geral apoio imposto cd'!CL21*'[1]Uniforme Apoio'!$BM$35+'Resumo Geral apoio imposto cd'!CO21*'[1]Uniforme Apoio'!$BM$36+'Resumo Geral apoio imposto cd'!CR21*'[1]Uniforme Apoio'!$BM$37+'Resumo Geral apoio imposto cd'!CU21*'[1]Uniforme Apoio'!$BM$38+'Resumo Geral apoio imposto cd'!CX21*'[1]Uniforme Apoio'!$BM$39+'Resumo Geral apoio imposto cd'!DA21*'[1]Uniforme Apoio'!$BM$40</f>
        <v>103.18</v>
      </c>
      <c r="DY21" s="19"/>
      <c r="DZ21" s="19">
        <f>AP21*'[1]Equipamentos Jardinagem'!$H$7</f>
        <v>0</v>
      </c>
      <c r="EA21" s="19"/>
      <c r="EB21" s="19">
        <f t="shared" si="43"/>
        <v>103.18</v>
      </c>
      <c r="EC21" s="19">
        <f t="shared" si="44"/>
        <v>457.95000000000005</v>
      </c>
      <c r="ED21" s="19">
        <f t="shared" si="19"/>
        <v>34.346249999999998</v>
      </c>
      <c r="EE21" s="19">
        <f t="shared" si="20"/>
        <v>22.897500000000001</v>
      </c>
      <c r="EF21" s="19">
        <f t="shared" si="21"/>
        <v>4.5795000000000003</v>
      </c>
      <c r="EG21" s="19">
        <f t="shared" si="22"/>
        <v>57.243750000000006</v>
      </c>
      <c r="EH21" s="19">
        <f t="shared" si="23"/>
        <v>183.18</v>
      </c>
      <c r="EI21" s="19">
        <f t="shared" si="24"/>
        <v>68.692499999999995</v>
      </c>
      <c r="EJ21" s="19">
        <f t="shared" si="25"/>
        <v>13.7385</v>
      </c>
      <c r="EK21" s="19">
        <f t="shared" si="45"/>
        <v>842.62800000000016</v>
      </c>
      <c r="EL21" s="19">
        <f t="shared" si="46"/>
        <v>190.736175</v>
      </c>
      <c r="EM21" s="19">
        <f t="shared" si="47"/>
        <v>63.655049999999996</v>
      </c>
      <c r="EN21" s="19">
        <f t="shared" si="48"/>
        <v>93.650774999999996</v>
      </c>
      <c r="EO21" s="19">
        <f t="shared" si="49"/>
        <v>348.04199999999997</v>
      </c>
      <c r="EP21" s="19">
        <f t="shared" si="50"/>
        <v>2.9766749999999997</v>
      </c>
      <c r="EQ21" s="19">
        <f t="shared" si="51"/>
        <v>1.1448750000000001</v>
      </c>
      <c r="ER21" s="19">
        <f t="shared" si="52"/>
        <v>4.12155</v>
      </c>
      <c r="ES21" s="19">
        <f t="shared" si="53"/>
        <v>17.173124999999999</v>
      </c>
      <c r="ET21" s="19">
        <f t="shared" si="54"/>
        <v>1.3738499999999998</v>
      </c>
      <c r="EU21" s="19">
        <f t="shared" si="55"/>
        <v>0.6869249999999999</v>
      </c>
      <c r="EV21" s="19">
        <f t="shared" si="56"/>
        <v>8.0141249999999999</v>
      </c>
      <c r="EW21" s="19">
        <f t="shared" si="57"/>
        <v>2.9766749999999997</v>
      </c>
      <c r="EX21" s="19">
        <f t="shared" si="58"/>
        <v>98.459249999999997</v>
      </c>
      <c r="EY21" s="19">
        <f t="shared" si="59"/>
        <v>3.8925749999999999</v>
      </c>
      <c r="EZ21" s="19">
        <f t="shared" si="60"/>
        <v>132.57652499999998</v>
      </c>
      <c r="FA21" s="19">
        <f t="shared" si="61"/>
        <v>190.736175</v>
      </c>
      <c r="FB21" s="19">
        <f t="shared" si="62"/>
        <v>31.827524999999998</v>
      </c>
      <c r="FC21" s="19">
        <f t="shared" si="63"/>
        <v>19.233899999999998</v>
      </c>
      <c r="FD21" s="19">
        <f t="shared" si="64"/>
        <v>7.5561749999999996</v>
      </c>
      <c r="FE21" s="19">
        <f t="shared" si="65"/>
        <v>0</v>
      </c>
      <c r="FF21" s="19">
        <f t="shared" si="66"/>
        <v>91.818974999999995</v>
      </c>
      <c r="FG21" s="19">
        <f t="shared" si="67"/>
        <v>341.17275000000001</v>
      </c>
      <c r="FH21" s="19">
        <f t="shared" si="26"/>
        <v>1668.540825</v>
      </c>
      <c r="FI21" s="19">
        <f t="shared" si="27"/>
        <v>4565.0108249999994</v>
      </c>
      <c r="FJ21" s="19">
        <f t="shared" si="68"/>
        <v>206.27</v>
      </c>
      <c r="FK21" s="144">
        <f t="shared" si="28"/>
        <v>5</v>
      </c>
      <c r="FL21" s="144">
        <f t="shared" si="29"/>
        <v>14.25</v>
      </c>
      <c r="FM21" s="20">
        <f t="shared" si="30"/>
        <v>5.8309037900874632</v>
      </c>
      <c r="FN21" s="19">
        <f t="shared" si="69"/>
        <v>266.18138921282792</v>
      </c>
      <c r="FO21" s="20">
        <f t="shared" si="31"/>
        <v>8.8629737609329435</v>
      </c>
      <c r="FP21" s="19">
        <f t="shared" si="70"/>
        <v>404.59571160349844</v>
      </c>
      <c r="FQ21" s="20">
        <f t="shared" si="32"/>
        <v>1.9241982507288626</v>
      </c>
      <c r="FR21" s="19">
        <f t="shared" si="71"/>
        <v>87.839858440233215</v>
      </c>
      <c r="FS21" s="19">
        <f t="shared" si="72"/>
        <v>145.76</v>
      </c>
      <c r="FT21" s="19">
        <f t="shared" si="73"/>
        <v>1110.6469592565595</v>
      </c>
      <c r="FU21" s="145">
        <f t="shared" si="74"/>
        <v>5675.6577842565584</v>
      </c>
    </row>
    <row r="22" spans="1:177" ht="15" customHeight="1">
      <c r="A22" s="184" t="str">
        <f>[1]CCT!D29</f>
        <v>Settaspoc</v>
      </c>
      <c r="B22" s="147" t="str">
        <f>[1]CCT!C29</f>
        <v>Divinópolis</v>
      </c>
      <c r="C22" s="141"/>
      <c r="D22" s="17"/>
      <c r="E22" s="17">
        <f>C22*D22</f>
        <v>0</v>
      </c>
      <c r="F22" s="18"/>
      <c r="G22" s="17"/>
      <c r="H22" s="17">
        <f>F22*G22</f>
        <v>0</v>
      </c>
      <c r="I22" s="18"/>
      <c r="J22" s="17"/>
      <c r="K22" s="17">
        <f>I22*J22</f>
        <v>0</v>
      </c>
      <c r="L22" s="17"/>
      <c r="M22" s="17"/>
      <c r="N22" s="17"/>
      <c r="O22" s="17"/>
      <c r="P22" s="17"/>
      <c r="Q22" s="17"/>
      <c r="R22" s="17"/>
      <c r="S22" s="17"/>
      <c r="T22" s="17"/>
      <c r="U22" s="18"/>
      <c r="V22" s="17"/>
      <c r="W22" s="17">
        <f>U22*V22</f>
        <v>0</v>
      </c>
      <c r="X22" s="18"/>
      <c r="Y22" s="17"/>
      <c r="Z22" s="17">
        <f>X22*Y22</f>
        <v>0</v>
      </c>
      <c r="AA22" s="17"/>
      <c r="AB22" s="17"/>
      <c r="AC22" s="17"/>
      <c r="AD22" s="17"/>
      <c r="AE22" s="17"/>
      <c r="AF22" s="17"/>
      <c r="AG22" s="21"/>
      <c r="AH22" s="17"/>
      <c r="AI22" s="17">
        <f>AG22*AH22</f>
        <v>0</v>
      </c>
      <c r="AJ22" s="17"/>
      <c r="AK22" s="17"/>
      <c r="AL22" s="17"/>
      <c r="AM22" s="18"/>
      <c r="AN22" s="17"/>
      <c r="AO22" s="17">
        <f>AM22*AN22</f>
        <v>0</v>
      </c>
      <c r="AP22" s="17"/>
      <c r="AQ22" s="17"/>
      <c r="AR22" s="17"/>
      <c r="AS22" s="17"/>
      <c r="AT22" s="17"/>
      <c r="AU22" s="17"/>
      <c r="AV22" s="18"/>
      <c r="AW22" s="17"/>
      <c r="AX22" s="17">
        <f>AV22*AW22</f>
        <v>0</v>
      </c>
      <c r="AY22" s="17"/>
      <c r="AZ22" s="17"/>
      <c r="BA22" s="17"/>
      <c r="BB22" s="141"/>
      <c r="BC22" s="17"/>
      <c r="BD22" s="17">
        <f t="shared" si="76"/>
        <v>0</v>
      </c>
      <c r="BE22" s="18"/>
      <c r="BF22" s="17"/>
      <c r="BG22" s="17">
        <f>BE22*BF22</f>
        <v>0</v>
      </c>
      <c r="BH22" s="17"/>
      <c r="BI22" s="17"/>
      <c r="BJ22" s="17"/>
      <c r="BK22" s="17"/>
      <c r="BL22" s="17"/>
      <c r="BM22" s="17"/>
      <c r="BN22" s="18"/>
      <c r="BO22" s="17"/>
      <c r="BP22" s="17">
        <f>BN22*BO22</f>
        <v>0</v>
      </c>
      <c r="BQ22" s="18"/>
      <c r="BR22" s="17"/>
      <c r="BS22" s="17">
        <f>BQ22*BR22</f>
        <v>0</v>
      </c>
      <c r="BT22" s="18"/>
      <c r="BU22" s="17"/>
      <c r="BV22" s="17">
        <f>BT22*BU22</f>
        <v>0</v>
      </c>
      <c r="BW22" s="18"/>
      <c r="BX22" s="17"/>
      <c r="BY22" s="17">
        <f>BW22*BX22</f>
        <v>0</v>
      </c>
      <c r="BZ22" s="142"/>
      <c r="CA22" s="17"/>
      <c r="CB22" s="17">
        <f>BZ22*CA22</f>
        <v>0</v>
      </c>
      <c r="CC22" s="17"/>
      <c r="CD22" s="17"/>
      <c r="CE22" s="17"/>
      <c r="CF22" s="18"/>
      <c r="CG22" s="17"/>
      <c r="CH22" s="17">
        <f>CF22*CG22</f>
        <v>0</v>
      </c>
      <c r="CI22" s="17"/>
      <c r="CJ22" s="17"/>
      <c r="CK22" s="17"/>
      <c r="CL22" s="18"/>
      <c r="CM22" s="17"/>
      <c r="CN22" s="17">
        <f>CL22*CM22</f>
        <v>0</v>
      </c>
      <c r="CO22" s="17"/>
      <c r="CP22" s="17"/>
      <c r="CQ22" s="17"/>
      <c r="CR22" s="141">
        <f>[1]CCT!BP29</f>
        <v>1</v>
      </c>
      <c r="CS22" s="17">
        <f>[1]CCT!BO29</f>
        <v>2180.8200000000002</v>
      </c>
      <c r="CT22" s="17">
        <f>CR22*CS22</f>
        <v>2180.8200000000002</v>
      </c>
      <c r="CU22" s="17"/>
      <c r="CV22" s="17"/>
      <c r="CW22" s="17"/>
      <c r="CX22" s="17"/>
      <c r="CY22" s="17"/>
      <c r="CZ22" s="17"/>
      <c r="DA22" s="18"/>
      <c r="DB22" s="17"/>
      <c r="DC22" s="17">
        <f>DA22*DB22</f>
        <v>0</v>
      </c>
      <c r="DD22" s="143">
        <f t="shared" si="36"/>
        <v>1</v>
      </c>
      <c r="DE22" s="19">
        <f t="shared" si="37"/>
        <v>2180.8200000000002</v>
      </c>
      <c r="DF22" s="19"/>
      <c r="DG22" s="19"/>
      <c r="DH22" s="19">
        <f t="shared" si="15"/>
        <v>0</v>
      </c>
      <c r="DI22" s="19"/>
      <c r="DJ22" s="19">
        <f t="shared" si="38"/>
        <v>0</v>
      </c>
      <c r="DK22" s="19">
        <f t="shared" si="39"/>
        <v>0</v>
      </c>
      <c r="DL22" s="19"/>
      <c r="DM22" s="19">
        <f t="shared" si="40"/>
        <v>2180.8200000000002</v>
      </c>
      <c r="DN22" s="19"/>
      <c r="DO22" s="19">
        <f t="shared" si="75"/>
        <v>279</v>
      </c>
      <c r="DP22" s="19">
        <f t="shared" si="16"/>
        <v>0</v>
      </c>
      <c r="DQ22" s="19"/>
      <c r="DR22" s="19">
        <f t="shared" si="41"/>
        <v>3.12</v>
      </c>
      <c r="DS22" s="19">
        <f>VLOOKUP('Resumo Geral apoio imposto cd'!A22,PARAMETROAPOIO,2,FALSE)*DD22</f>
        <v>15.65</v>
      </c>
      <c r="DT22" s="19">
        <f t="shared" si="17"/>
        <v>0</v>
      </c>
      <c r="DU22" s="19">
        <f t="shared" si="18"/>
        <v>0</v>
      </c>
      <c r="DV22" s="19">
        <f>BB22*[1]Parâmetro!$E$147</f>
        <v>0</v>
      </c>
      <c r="DW22" s="19">
        <f t="shared" si="42"/>
        <v>297.77</v>
      </c>
      <c r="DX22" s="19">
        <f>C22*'[1]Uniforme Apoio'!$BM$9+'Resumo Geral apoio imposto cd'!F22*'[1]Uniforme Apoio'!$BM$10+'Resumo Geral apoio imposto cd'!I22*'[1]Uniforme Apoio'!$BM$11+'Resumo Geral apoio imposto cd'!L22*'[1]Uniforme Apoio'!$BM$12+'Resumo Geral apoio imposto cd'!O22*'[1]Uniforme Apoio'!$BM$13+'Resumo Geral apoio imposto cd'!R22*'[1]Uniforme Apoio'!$BM$14+'Resumo Geral apoio imposto cd'!U22*'[1]Uniforme Apoio'!$BM$15+'Resumo Geral apoio imposto cd'!X22*'[1]Uniforme Apoio'!$BM$17+AA22*'[1]Uniforme Apoio'!$BM$16+'Resumo Geral apoio imposto cd'!AD22*'[1]Uniforme Apoio'!$BM$18+'Resumo Geral apoio imposto cd'!AG22*'[1]Uniforme Apoio'!$BM$19+'Resumo Geral apoio imposto cd'!AJ22*'[1]Uniforme Apoio'!$BM$20+'Resumo Geral apoio imposto cd'!AM22*'[1]Uniforme Apoio'!$BM$21+'Resumo Geral apoio imposto cd'!AP22*'[1]Uniforme Apoio'!$BM$22+'Resumo Geral apoio imposto cd'!AS22*'[1]Uniforme Apoio'!$BM$23+'Resumo Geral apoio imposto cd'!AV22*'[1]Uniforme Apoio'!$BM$24+'Resumo Geral apoio imposto cd'!AY22*'[1]Uniforme Apoio'!$BM$25+'Resumo Geral apoio imposto cd'!BB22*'[1]Uniforme Apoio'!$BM$26+BE22*'[1]Uniforme Apoio'!$BM$27+'Resumo Geral apoio imposto cd'!BH22*'[1]Uniforme Apoio'!$BM$28+'Resumo Geral apoio imposto cd'!BK22*'[1]Uniforme Apoio'!$BM$29+'Resumo Geral apoio imposto cd'!BN22*'[1]Uniforme Apoio'!$BM$30+'Resumo Geral apoio imposto cd'!BQ22*'[1]Uniforme Apoio'!$BM$30+'Resumo Geral apoio imposto cd'!BT22*'[1]Uniforme Apoio'!$BM$30+'Resumo Geral apoio imposto cd'!BW22*'[1]Uniforme Apoio'!$BM$31+'Resumo Geral apoio imposto cd'!BZ22*'[1]Uniforme Apoio'!$BM$31+'Resumo Geral apoio imposto cd'!CC22*'[1]Uniforme Apoio'!$BM$32+'Resumo Geral apoio imposto cd'!CF22*'[1]Uniforme Apoio'!$BM$33+'Resumo Geral apoio imposto cd'!CI22*'[1]Uniforme Apoio'!$BM$34+'Resumo Geral apoio imposto cd'!CL22*'[1]Uniforme Apoio'!$BM$35+'Resumo Geral apoio imposto cd'!CO22*'[1]Uniforme Apoio'!$BM$36+'Resumo Geral apoio imposto cd'!CR22*'[1]Uniforme Apoio'!$BM$37+'Resumo Geral apoio imposto cd'!CU22*'[1]Uniforme Apoio'!$BM$38+'Resumo Geral apoio imposto cd'!CX22*'[1]Uniforme Apoio'!$BM$39+'Resumo Geral apoio imposto cd'!DA22*'[1]Uniforme Apoio'!$BM$40</f>
        <v>35.9</v>
      </c>
      <c r="DY22" s="19"/>
      <c r="DZ22" s="19">
        <f>AP22*'[1]Equipamentos Jardinagem'!$H$7</f>
        <v>0</v>
      </c>
      <c r="EA22" s="19"/>
      <c r="EB22" s="19">
        <f t="shared" si="43"/>
        <v>35.9</v>
      </c>
      <c r="EC22" s="19">
        <f t="shared" si="44"/>
        <v>436.16400000000004</v>
      </c>
      <c r="ED22" s="19">
        <f t="shared" si="19"/>
        <v>32.712299999999999</v>
      </c>
      <c r="EE22" s="19">
        <f t="shared" si="20"/>
        <v>21.808200000000003</v>
      </c>
      <c r="EF22" s="19">
        <f t="shared" si="21"/>
        <v>4.3616400000000004</v>
      </c>
      <c r="EG22" s="19">
        <f t="shared" si="22"/>
        <v>54.520500000000006</v>
      </c>
      <c r="EH22" s="19">
        <f t="shared" si="23"/>
        <v>174.46560000000002</v>
      </c>
      <c r="EI22" s="19">
        <f t="shared" si="24"/>
        <v>65.424599999999998</v>
      </c>
      <c r="EJ22" s="19">
        <f t="shared" si="25"/>
        <v>13.084920000000002</v>
      </c>
      <c r="EK22" s="19">
        <f t="shared" si="45"/>
        <v>802.54176000000007</v>
      </c>
      <c r="EL22" s="19">
        <f t="shared" si="46"/>
        <v>181.662306</v>
      </c>
      <c r="EM22" s="19">
        <f t="shared" si="47"/>
        <v>60.626795999999999</v>
      </c>
      <c r="EN22" s="19">
        <f t="shared" si="48"/>
        <v>89.195537999999999</v>
      </c>
      <c r="EO22" s="19">
        <f t="shared" si="49"/>
        <v>331.48464000000001</v>
      </c>
      <c r="EP22" s="19">
        <f t="shared" si="50"/>
        <v>2.8350659999999999</v>
      </c>
      <c r="EQ22" s="19">
        <f t="shared" si="51"/>
        <v>1.0904100000000001</v>
      </c>
      <c r="ER22" s="19">
        <f t="shared" si="52"/>
        <v>3.9254759999999997</v>
      </c>
      <c r="ES22" s="19">
        <f t="shared" si="53"/>
        <v>16.35615</v>
      </c>
      <c r="ET22" s="19">
        <f t="shared" si="54"/>
        <v>1.308492</v>
      </c>
      <c r="EU22" s="19">
        <f t="shared" si="55"/>
        <v>0.65424599999999999</v>
      </c>
      <c r="EV22" s="19">
        <f t="shared" si="56"/>
        <v>7.6328700000000005</v>
      </c>
      <c r="EW22" s="19">
        <f t="shared" si="57"/>
        <v>2.8350659999999999</v>
      </c>
      <c r="EX22" s="19">
        <f t="shared" si="58"/>
        <v>93.775260000000003</v>
      </c>
      <c r="EY22" s="19">
        <f t="shared" si="59"/>
        <v>3.7073939999999999</v>
      </c>
      <c r="EZ22" s="19">
        <f t="shared" si="60"/>
        <v>126.26947799999999</v>
      </c>
      <c r="FA22" s="19">
        <f t="shared" si="61"/>
        <v>181.662306</v>
      </c>
      <c r="FB22" s="19">
        <f t="shared" si="62"/>
        <v>30.313397999999999</v>
      </c>
      <c r="FC22" s="19">
        <f t="shared" si="63"/>
        <v>18.318888000000001</v>
      </c>
      <c r="FD22" s="19">
        <f t="shared" si="64"/>
        <v>7.1967060000000007</v>
      </c>
      <c r="FE22" s="19">
        <f t="shared" si="65"/>
        <v>0</v>
      </c>
      <c r="FF22" s="19">
        <f t="shared" si="66"/>
        <v>87.450881999999993</v>
      </c>
      <c r="FG22" s="19">
        <f t="shared" si="67"/>
        <v>324.94218000000001</v>
      </c>
      <c r="FH22" s="19">
        <f t="shared" si="26"/>
        <v>1589.163534</v>
      </c>
      <c r="FI22" s="19">
        <f t="shared" si="27"/>
        <v>4103.653534</v>
      </c>
      <c r="FJ22" s="19">
        <f t="shared" si="68"/>
        <v>206.27</v>
      </c>
      <c r="FK22" s="144">
        <f t="shared" si="28"/>
        <v>5</v>
      </c>
      <c r="FL22" s="144">
        <f t="shared" si="29"/>
        <v>14.25</v>
      </c>
      <c r="FM22" s="20">
        <f t="shared" si="30"/>
        <v>5.8309037900874632</v>
      </c>
      <c r="FN22" s="19">
        <f t="shared" si="69"/>
        <v>239.28008944606412</v>
      </c>
      <c r="FO22" s="20">
        <f t="shared" si="31"/>
        <v>8.8629737609329435</v>
      </c>
      <c r="FP22" s="19">
        <f t="shared" si="70"/>
        <v>363.70573595801744</v>
      </c>
      <c r="FQ22" s="20">
        <f t="shared" si="32"/>
        <v>1.9241982507288626</v>
      </c>
      <c r="FR22" s="19">
        <f t="shared" si="71"/>
        <v>78.962429517201159</v>
      </c>
      <c r="FS22" s="19">
        <f t="shared" si="72"/>
        <v>145.76</v>
      </c>
      <c r="FT22" s="19">
        <f t="shared" si="73"/>
        <v>1033.9782549212828</v>
      </c>
      <c r="FU22" s="145">
        <f t="shared" si="74"/>
        <v>5137.6317889212824</v>
      </c>
    </row>
    <row r="23" spans="1:177" ht="15" customHeight="1">
      <c r="A23" s="182" t="str">
        <f>[1]CCT!D30</f>
        <v>Rodoviários de Divinópolis + SEAC-MG</v>
      </c>
      <c r="B23" s="183" t="str">
        <f>[1]CCT!C30</f>
        <v>Divinópolis</v>
      </c>
      <c r="C23" s="141"/>
      <c r="D23" s="17"/>
      <c r="E23" s="17"/>
      <c r="F23" s="18"/>
      <c r="G23" s="17"/>
      <c r="H23" s="17"/>
      <c r="I23" s="18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8"/>
      <c r="V23" s="17"/>
      <c r="W23" s="17"/>
      <c r="X23" s="18"/>
      <c r="Y23" s="17"/>
      <c r="Z23" s="17"/>
      <c r="AA23" s="17"/>
      <c r="AB23" s="17"/>
      <c r="AC23" s="17"/>
      <c r="AD23" s="17"/>
      <c r="AE23" s="17"/>
      <c r="AF23" s="17"/>
      <c r="AG23" s="21"/>
      <c r="AH23" s="17"/>
      <c r="AI23" s="17"/>
      <c r="AJ23" s="17"/>
      <c r="AK23" s="17"/>
      <c r="AL23" s="17"/>
      <c r="AM23" s="18"/>
      <c r="AN23" s="17"/>
      <c r="AO23" s="17"/>
      <c r="AP23" s="17"/>
      <c r="AQ23" s="17"/>
      <c r="AR23" s="17"/>
      <c r="AS23" s="17"/>
      <c r="AT23" s="17"/>
      <c r="AU23" s="17"/>
      <c r="AV23" s="18"/>
      <c r="AW23" s="17"/>
      <c r="AX23" s="17"/>
      <c r="AY23" s="17"/>
      <c r="AZ23" s="17"/>
      <c r="BA23" s="17"/>
      <c r="BB23" s="141">
        <f>[1]CCT!AN30</f>
        <v>2</v>
      </c>
      <c r="BC23" s="17">
        <f>[1]CCT!AM30</f>
        <v>2507.27</v>
      </c>
      <c r="BD23" s="17">
        <f t="shared" si="76"/>
        <v>5014.54</v>
      </c>
      <c r="BE23" s="18"/>
      <c r="BF23" s="17"/>
      <c r="BG23" s="17"/>
      <c r="BH23" s="17"/>
      <c r="BI23" s="17"/>
      <c r="BJ23" s="17"/>
      <c r="BK23" s="17"/>
      <c r="BL23" s="17"/>
      <c r="BM23" s="17"/>
      <c r="BN23" s="18"/>
      <c r="BO23" s="17"/>
      <c r="BP23" s="17"/>
      <c r="BQ23" s="18"/>
      <c r="BR23" s="17"/>
      <c r="BS23" s="17"/>
      <c r="BT23" s="18"/>
      <c r="BU23" s="17"/>
      <c r="BV23" s="17"/>
      <c r="BW23" s="18"/>
      <c r="BX23" s="17"/>
      <c r="BY23" s="17"/>
      <c r="BZ23" s="142"/>
      <c r="CA23" s="17"/>
      <c r="CB23" s="17"/>
      <c r="CC23" s="17"/>
      <c r="CD23" s="17"/>
      <c r="CE23" s="17"/>
      <c r="CF23" s="18"/>
      <c r="CG23" s="17"/>
      <c r="CH23" s="17"/>
      <c r="CI23" s="17"/>
      <c r="CJ23" s="17"/>
      <c r="CK23" s="17"/>
      <c r="CL23" s="18"/>
      <c r="CM23" s="17"/>
      <c r="CN23" s="17"/>
      <c r="CO23" s="17"/>
      <c r="CP23" s="17"/>
      <c r="CQ23" s="17"/>
      <c r="CR23" s="141"/>
      <c r="CS23" s="17"/>
      <c r="CT23" s="17">
        <f t="shared" ref="CT23:CT86" si="77">CR23*CS23</f>
        <v>0</v>
      </c>
      <c r="CU23" s="17"/>
      <c r="CV23" s="17"/>
      <c r="CW23" s="17"/>
      <c r="CX23" s="17"/>
      <c r="CY23" s="17"/>
      <c r="CZ23" s="17"/>
      <c r="DA23" s="18"/>
      <c r="DB23" s="17"/>
      <c r="DC23" s="17"/>
      <c r="DD23" s="143">
        <f t="shared" si="36"/>
        <v>2</v>
      </c>
      <c r="DE23" s="19">
        <f t="shared" si="37"/>
        <v>5014.54</v>
      </c>
      <c r="DF23" s="19"/>
      <c r="DG23" s="19"/>
      <c r="DH23" s="19">
        <f t="shared" si="15"/>
        <v>0</v>
      </c>
      <c r="DI23" s="19"/>
      <c r="DJ23" s="19">
        <f t="shared" si="38"/>
        <v>0</v>
      </c>
      <c r="DK23" s="19">
        <f t="shared" si="39"/>
        <v>0</v>
      </c>
      <c r="DL23" s="19"/>
      <c r="DM23" s="19">
        <f t="shared" si="40"/>
        <v>5014.54</v>
      </c>
      <c r="DN23" s="19"/>
      <c r="DO23" s="19">
        <f t="shared" si="75"/>
        <v>558</v>
      </c>
      <c r="DP23" s="19">
        <f t="shared" si="16"/>
        <v>0</v>
      </c>
      <c r="DQ23" s="19"/>
      <c r="DR23" s="19">
        <f t="shared" si="41"/>
        <v>6.24</v>
      </c>
      <c r="DS23" s="19">
        <f>VLOOKUP('Resumo Geral apoio imposto cd'!A23,PARAMETROAPOIO,2,FALSE)*DD23</f>
        <v>0</v>
      </c>
      <c r="DT23" s="19">
        <f t="shared" si="17"/>
        <v>0</v>
      </c>
      <c r="DU23" s="19">
        <f t="shared" si="18"/>
        <v>0</v>
      </c>
      <c r="DV23" s="19">
        <f>BB23*[1]Parâmetro!$E$147</f>
        <v>494.84</v>
      </c>
      <c r="DW23" s="19">
        <f t="shared" si="42"/>
        <v>1059.08</v>
      </c>
      <c r="DX23" s="19">
        <f>C23*'[1]Uniforme Apoio'!$BM$9+'Resumo Geral apoio imposto cd'!F23*'[1]Uniforme Apoio'!$BM$10+'Resumo Geral apoio imposto cd'!I23*'[1]Uniforme Apoio'!$BM$11+'Resumo Geral apoio imposto cd'!L23*'[1]Uniforme Apoio'!$BM$12+'Resumo Geral apoio imposto cd'!O23*'[1]Uniforme Apoio'!$BM$13+'Resumo Geral apoio imposto cd'!R23*'[1]Uniforme Apoio'!$BM$14+'Resumo Geral apoio imposto cd'!U23*'[1]Uniforme Apoio'!$BM$15+'Resumo Geral apoio imposto cd'!X23*'[1]Uniforme Apoio'!$BM$17+AA23*'[1]Uniforme Apoio'!$BM$16+'Resumo Geral apoio imposto cd'!AD23*'[1]Uniforme Apoio'!$BM$18+'Resumo Geral apoio imposto cd'!AG23*'[1]Uniforme Apoio'!$BM$19+'Resumo Geral apoio imposto cd'!AJ23*'[1]Uniforme Apoio'!$BM$20+'Resumo Geral apoio imposto cd'!AM23*'[1]Uniforme Apoio'!$BM$21+'Resumo Geral apoio imposto cd'!AP23*'[1]Uniforme Apoio'!$BM$22+'Resumo Geral apoio imposto cd'!AS23*'[1]Uniforme Apoio'!$BM$23+'Resumo Geral apoio imposto cd'!AV23*'[1]Uniforme Apoio'!$BM$24+'Resumo Geral apoio imposto cd'!AY23*'[1]Uniforme Apoio'!$BM$25+'Resumo Geral apoio imposto cd'!BB23*'[1]Uniforme Apoio'!$BM$26+BE23*'[1]Uniforme Apoio'!$BM$27+'Resumo Geral apoio imposto cd'!BH23*'[1]Uniforme Apoio'!$BM$28+'Resumo Geral apoio imposto cd'!BK23*'[1]Uniforme Apoio'!$BM$29+'Resumo Geral apoio imposto cd'!BN23*'[1]Uniforme Apoio'!$BM$30+'Resumo Geral apoio imposto cd'!BQ23*'[1]Uniforme Apoio'!$BM$30+'Resumo Geral apoio imposto cd'!BT23*'[1]Uniforme Apoio'!$BM$30+'Resumo Geral apoio imposto cd'!BW23*'[1]Uniforme Apoio'!$BM$31+'Resumo Geral apoio imposto cd'!BZ23*'[1]Uniforme Apoio'!$BM$31+'Resumo Geral apoio imposto cd'!CC23*'[1]Uniforme Apoio'!$BM$32+'Resumo Geral apoio imposto cd'!CF23*'[1]Uniforme Apoio'!$BM$33+'Resumo Geral apoio imposto cd'!CI23*'[1]Uniforme Apoio'!$BM$34+'Resumo Geral apoio imposto cd'!CL23*'[1]Uniforme Apoio'!$BM$35+'Resumo Geral apoio imposto cd'!CO23*'[1]Uniforme Apoio'!$BM$36+'Resumo Geral apoio imposto cd'!CR23*'[1]Uniforme Apoio'!$BM$37+'Resumo Geral apoio imposto cd'!CU23*'[1]Uniforme Apoio'!$BM$38+'Resumo Geral apoio imposto cd'!CX23*'[1]Uniforme Apoio'!$BM$39+'Resumo Geral apoio imposto cd'!DA23*'[1]Uniforme Apoio'!$BM$40</f>
        <v>206.36</v>
      </c>
      <c r="DY23" s="19"/>
      <c r="DZ23" s="19">
        <f>AP23*'[1]Equipamentos Jardinagem'!$H$7</f>
        <v>0</v>
      </c>
      <c r="EA23" s="19"/>
      <c r="EB23" s="19">
        <f t="shared" si="43"/>
        <v>206.36</v>
      </c>
      <c r="EC23" s="19">
        <f t="shared" si="44"/>
        <v>1002.908</v>
      </c>
      <c r="ED23" s="19">
        <f t="shared" si="19"/>
        <v>75.218099999999993</v>
      </c>
      <c r="EE23" s="19">
        <f t="shared" si="20"/>
        <v>50.145400000000002</v>
      </c>
      <c r="EF23" s="19">
        <f t="shared" si="21"/>
        <v>10.02908</v>
      </c>
      <c r="EG23" s="19">
        <f t="shared" si="22"/>
        <v>125.3635</v>
      </c>
      <c r="EH23" s="19">
        <f t="shared" si="23"/>
        <v>401.16320000000002</v>
      </c>
      <c r="EI23" s="19">
        <f t="shared" si="24"/>
        <v>150.43619999999999</v>
      </c>
      <c r="EJ23" s="19">
        <f t="shared" si="25"/>
        <v>30.087240000000001</v>
      </c>
      <c r="EK23" s="19">
        <f t="shared" si="45"/>
        <v>1845.3507200000001</v>
      </c>
      <c r="EL23" s="19">
        <f t="shared" si="46"/>
        <v>417.71118200000001</v>
      </c>
      <c r="EM23" s="19">
        <f t="shared" si="47"/>
        <v>139.404212</v>
      </c>
      <c r="EN23" s="19">
        <f t="shared" si="48"/>
        <v>205.094686</v>
      </c>
      <c r="EO23" s="19">
        <f t="shared" si="49"/>
        <v>762.21008000000006</v>
      </c>
      <c r="EP23" s="19">
        <f t="shared" si="50"/>
        <v>6.5189019999999998</v>
      </c>
      <c r="EQ23" s="19">
        <f t="shared" si="51"/>
        <v>2.5072700000000001</v>
      </c>
      <c r="ER23" s="19">
        <f t="shared" si="52"/>
        <v>9.026171999999999</v>
      </c>
      <c r="ES23" s="19">
        <f t="shared" si="53"/>
        <v>37.609049999999996</v>
      </c>
      <c r="ET23" s="19">
        <f t="shared" si="54"/>
        <v>3.0087239999999995</v>
      </c>
      <c r="EU23" s="19">
        <f t="shared" si="55"/>
        <v>1.5043619999999998</v>
      </c>
      <c r="EV23" s="19">
        <f t="shared" si="56"/>
        <v>17.550889999999999</v>
      </c>
      <c r="EW23" s="19">
        <f t="shared" si="57"/>
        <v>6.5189019999999998</v>
      </c>
      <c r="EX23" s="19">
        <f t="shared" si="58"/>
        <v>215.62521999999998</v>
      </c>
      <c r="EY23" s="19">
        <f t="shared" si="59"/>
        <v>8.524718</v>
      </c>
      <c r="EZ23" s="19">
        <f t="shared" si="60"/>
        <v>290.34186599999998</v>
      </c>
      <c r="FA23" s="19">
        <f t="shared" si="61"/>
        <v>417.71118200000001</v>
      </c>
      <c r="FB23" s="19">
        <f t="shared" si="62"/>
        <v>69.702106000000001</v>
      </c>
      <c r="FC23" s="19">
        <f t="shared" si="63"/>
        <v>42.122135999999998</v>
      </c>
      <c r="FD23" s="19">
        <f t="shared" si="64"/>
        <v>16.547982000000001</v>
      </c>
      <c r="FE23" s="19">
        <f t="shared" si="65"/>
        <v>0</v>
      </c>
      <c r="FF23" s="19">
        <f t="shared" si="66"/>
        <v>201.08305399999998</v>
      </c>
      <c r="FG23" s="19">
        <f t="shared" si="67"/>
        <v>747.16646000000003</v>
      </c>
      <c r="FH23" s="19">
        <f t="shared" si="26"/>
        <v>3654.0952979999997</v>
      </c>
      <c r="FI23" s="19">
        <f t="shared" si="27"/>
        <v>9934.0752979999997</v>
      </c>
      <c r="FJ23" s="19">
        <f t="shared" si="68"/>
        <v>412.54</v>
      </c>
      <c r="FK23" s="144">
        <f t="shared" si="28"/>
        <v>5</v>
      </c>
      <c r="FL23" s="144">
        <f t="shared" si="29"/>
        <v>14.25</v>
      </c>
      <c r="FM23" s="20">
        <f t="shared" si="30"/>
        <v>5.8309037900874632</v>
      </c>
      <c r="FN23" s="19">
        <f t="shared" si="69"/>
        <v>579.2463730612244</v>
      </c>
      <c r="FO23" s="20">
        <f t="shared" si="31"/>
        <v>8.8629737609329435</v>
      </c>
      <c r="FP23" s="19">
        <f t="shared" si="70"/>
        <v>880.45448705306103</v>
      </c>
      <c r="FQ23" s="20">
        <f t="shared" si="32"/>
        <v>1.9241982507288626</v>
      </c>
      <c r="FR23" s="19">
        <f t="shared" si="71"/>
        <v>191.15130311020403</v>
      </c>
      <c r="FS23" s="19">
        <f t="shared" si="72"/>
        <v>291.52</v>
      </c>
      <c r="FT23" s="19">
        <f t="shared" si="73"/>
        <v>2354.9121632244892</v>
      </c>
      <c r="FU23" s="145">
        <f t="shared" si="74"/>
        <v>12288.987461224489</v>
      </c>
    </row>
    <row r="24" spans="1:177" ht="15" customHeight="1">
      <c r="A24" s="146" t="str">
        <f>[1]CCT!D31</f>
        <v>Gov. Valadares</v>
      </c>
      <c r="B24" s="147" t="str">
        <f>[1]CCT!C31</f>
        <v>Governador Valadares</v>
      </c>
      <c r="C24" s="141"/>
      <c r="D24" s="151"/>
      <c r="E24" s="17">
        <f t="shared" si="0"/>
        <v>0</v>
      </c>
      <c r="F24" s="18"/>
      <c r="G24" s="151"/>
      <c r="H24" s="17">
        <f t="shared" si="33"/>
        <v>0</v>
      </c>
      <c r="I24" s="18"/>
      <c r="J24" s="151"/>
      <c r="K24" s="17">
        <f t="shared" si="34"/>
        <v>0</v>
      </c>
      <c r="L24" s="17"/>
      <c r="M24" s="17"/>
      <c r="N24" s="17"/>
      <c r="O24" s="17"/>
      <c r="P24" s="17"/>
      <c r="Q24" s="17"/>
      <c r="R24" s="17"/>
      <c r="S24" s="17"/>
      <c r="T24" s="17"/>
      <c r="U24" s="18"/>
      <c r="V24" s="151"/>
      <c r="W24" s="17">
        <f t="shared" si="1"/>
        <v>0</v>
      </c>
      <c r="X24" s="18"/>
      <c r="Y24" s="151"/>
      <c r="Z24" s="17">
        <f t="shared" si="2"/>
        <v>0</v>
      </c>
      <c r="AA24" s="17"/>
      <c r="AB24" s="17"/>
      <c r="AC24" s="17"/>
      <c r="AD24" s="17"/>
      <c r="AE24" s="17"/>
      <c r="AF24" s="17"/>
      <c r="AG24" s="18"/>
      <c r="AH24" s="17"/>
      <c r="AI24" s="17">
        <f t="shared" si="3"/>
        <v>0</v>
      </c>
      <c r="AJ24" s="17"/>
      <c r="AK24" s="17"/>
      <c r="AL24" s="17"/>
      <c r="AM24" s="18"/>
      <c r="AN24" s="151"/>
      <c r="AO24" s="17">
        <f t="shared" si="4"/>
        <v>0</v>
      </c>
      <c r="AP24" s="17"/>
      <c r="AQ24" s="17"/>
      <c r="AR24" s="17"/>
      <c r="AS24" s="17"/>
      <c r="AT24" s="17"/>
      <c r="AU24" s="17"/>
      <c r="AV24" s="152"/>
      <c r="AW24" s="151"/>
      <c r="AX24" s="17">
        <f t="shared" si="5"/>
        <v>0</v>
      </c>
      <c r="AY24" s="17"/>
      <c r="AZ24" s="17"/>
      <c r="BA24" s="17"/>
      <c r="BB24" s="141"/>
      <c r="BC24" s="17"/>
      <c r="BD24" s="17"/>
      <c r="BE24" s="152"/>
      <c r="BF24" s="151"/>
      <c r="BG24" s="17">
        <f t="shared" si="6"/>
        <v>0</v>
      </c>
      <c r="BH24" s="17"/>
      <c r="BI24" s="17"/>
      <c r="BJ24" s="17"/>
      <c r="BK24" s="17"/>
      <c r="BL24" s="17"/>
      <c r="BM24" s="17"/>
      <c r="BN24" s="18"/>
      <c r="BO24" s="17"/>
      <c r="BP24" s="17">
        <f t="shared" si="7"/>
        <v>0</v>
      </c>
      <c r="BQ24" s="18">
        <f>[1]CCT!AX31</f>
        <v>2</v>
      </c>
      <c r="BR24" s="17">
        <f>[1]CCT!AW31</f>
        <v>1134.79</v>
      </c>
      <c r="BS24" s="17">
        <f t="shared" si="8"/>
        <v>2269.58</v>
      </c>
      <c r="BT24" s="18">
        <f>[1]CCT!AZ31</f>
        <v>2</v>
      </c>
      <c r="BU24" s="17">
        <f>[1]CCT!AY31</f>
        <v>1134.79</v>
      </c>
      <c r="BV24" s="17">
        <f t="shared" si="9"/>
        <v>2269.58</v>
      </c>
      <c r="BW24" s="18"/>
      <c r="BX24" s="17"/>
      <c r="BY24" s="17">
        <f t="shared" si="10"/>
        <v>0</v>
      </c>
      <c r="BZ24" s="153"/>
      <c r="CA24" s="151"/>
      <c r="CB24" s="17">
        <f>BZ24*CA24</f>
        <v>0</v>
      </c>
      <c r="CC24" s="17"/>
      <c r="CD24" s="17"/>
      <c r="CE24" s="17"/>
      <c r="CF24" s="152"/>
      <c r="CG24" s="151"/>
      <c r="CH24" s="17">
        <f t="shared" si="12"/>
        <v>0</v>
      </c>
      <c r="CI24" s="17"/>
      <c r="CJ24" s="17"/>
      <c r="CK24" s="17"/>
      <c r="CL24" s="152"/>
      <c r="CM24" s="151"/>
      <c r="CN24" s="17">
        <f t="shared" si="13"/>
        <v>0</v>
      </c>
      <c r="CO24" s="17"/>
      <c r="CP24" s="17"/>
      <c r="CQ24" s="17"/>
      <c r="CR24" s="141"/>
      <c r="CS24" s="17"/>
      <c r="CT24" s="17">
        <f t="shared" si="77"/>
        <v>0</v>
      </c>
      <c r="CU24" s="17"/>
      <c r="CV24" s="17"/>
      <c r="CW24" s="17"/>
      <c r="CX24" s="17"/>
      <c r="CY24" s="17"/>
      <c r="CZ24" s="17"/>
      <c r="DA24" s="152"/>
      <c r="DB24" s="151"/>
      <c r="DC24" s="17">
        <f t="shared" si="14"/>
        <v>0</v>
      </c>
      <c r="DD24" s="143">
        <f t="shared" si="36"/>
        <v>4</v>
      </c>
      <c r="DE24" s="19">
        <f t="shared" si="37"/>
        <v>4539.16</v>
      </c>
      <c r="DF24" s="19"/>
      <c r="DG24" s="19"/>
      <c r="DH24" s="19">
        <f t="shared" si="15"/>
        <v>328.9188815</v>
      </c>
      <c r="DI24" s="19"/>
      <c r="DJ24" s="19">
        <f t="shared" si="38"/>
        <v>361.37903363636372</v>
      </c>
      <c r="DK24" s="19">
        <f t="shared" si="39"/>
        <v>123.79527272727273</v>
      </c>
      <c r="DL24" s="19"/>
      <c r="DM24" s="19">
        <f t="shared" si="40"/>
        <v>5353.2531878636364</v>
      </c>
      <c r="DN24" s="19"/>
      <c r="DO24" s="19">
        <f t="shared" si="75"/>
        <v>1116</v>
      </c>
      <c r="DP24" s="19">
        <f>(VLOOKUP(B24,VT_INCLUSOMOTORISTAS,4,FALSE)*2*20*DD24)-(IF(DE24*6%&lt;=(VLOOKUP(B24,VT_INCLUSOMOTORISTAS,4,FALSE)*2*20*DD24),DE24*6%,(VLOOKUP(B24,VT_INCLUSOMOTORISTAS,4,FALSE)*2*20*DD24)))</f>
        <v>223.65039999999999</v>
      </c>
      <c r="DQ24" s="19"/>
      <c r="DR24" s="19">
        <f t="shared" si="41"/>
        <v>12.48</v>
      </c>
      <c r="DS24" s="19">
        <f>VLOOKUP('Resumo Geral apoio imposto cd'!A24,PARAMETROAPOIO,2,FALSE)*DD24</f>
        <v>112.76</v>
      </c>
      <c r="DT24" s="19">
        <f t="shared" si="17"/>
        <v>0</v>
      </c>
      <c r="DU24" s="19">
        <f t="shared" si="18"/>
        <v>0</v>
      </c>
      <c r="DV24" s="19">
        <f>BB24*[1]Parâmetro!$E$147</f>
        <v>0</v>
      </c>
      <c r="DW24" s="19">
        <f t="shared" si="42"/>
        <v>1464.8904</v>
      </c>
      <c r="DX24" s="19">
        <f>C24*'[1]Uniforme Apoio'!$BM$9+'Resumo Geral apoio imposto cd'!F24*'[1]Uniforme Apoio'!$BM$10+'Resumo Geral apoio imposto cd'!I24*'[1]Uniforme Apoio'!$BM$11+'Resumo Geral apoio imposto cd'!L24*'[1]Uniforme Apoio'!$BM$12+'Resumo Geral apoio imposto cd'!O24*'[1]Uniforme Apoio'!$BM$13+'Resumo Geral apoio imposto cd'!R24*'[1]Uniforme Apoio'!$BM$14+'Resumo Geral apoio imposto cd'!U24*'[1]Uniforme Apoio'!$BM$15+'Resumo Geral apoio imposto cd'!X24*'[1]Uniforme Apoio'!$BM$17+AA24*'[1]Uniforme Apoio'!$BM$16+'Resumo Geral apoio imposto cd'!AD24*'[1]Uniforme Apoio'!$BM$18+'Resumo Geral apoio imposto cd'!AG24*'[1]Uniforme Apoio'!$BM$19+'Resumo Geral apoio imposto cd'!AJ24*'[1]Uniforme Apoio'!$BM$20+'Resumo Geral apoio imposto cd'!AM24*'[1]Uniforme Apoio'!$BM$21+'Resumo Geral apoio imposto cd'!AP24*'[1]Uniforme Apoio'!$BM$22+'Resumo Geral apoio imposto cd'!AS24*'[1]Uniforme Apoio'!$BM$23+'Resumo Geral apoio imposto cd'!AV24*'[1]Uniforme Apoio'!$BM$24+'Resumo Geral apoio imposto cd'!AY24*'[1]Uniforme Apoio'!$BM$25+'Resumo Geral apoio imposto cd'!BB24*'[1]Uniforme Apoio'!$BM$26+BE24*'[1]Uniforme Apoio'!$BM$27+'Resumo Geral apoio imposto cd'!BH24*'[1]Uniforme Apoio'!$BM$28+'Resumo Geral apoio imposto cd'!BK24*'[1]Uniforme Apoio'!$BM$29+'Resumo Geral apoio imposto cd'!BN24*'[1]Uniforme Apoio'!$BM$30+'Resumo Geral apoio imposto cd'!BQ24*'[1]Uniforme Apoio'!$BM$30+'Resumo Geral apoio imposto cd'!BT24*'[1]Uniforme Apoio'!$BM$30+'Resumo Geral apoio imposto cd'!BW24*'[1]Uniforme Apoio'!$BM$31+'Resumo Geral apoio imposto cd'!BZ24*'[1]Uniforme Apoio'!$BM$31+'Resumo Geral apoio imposto cd'!CC24*'[1]Uniforme Apoio'!$BM$32+'Resumo Geral apoio imposto cd'!CF24*'[1]Uniforme Apoio'!$BM$33+'Resumo Geral apoio imposto cd'!CI24*'[1]Uniforme Apoio'!$BM$34+'Resumo Geral apoio imposto cd'!CL24*'[1]Uniforme Apoio'!$BM$35+'Resumo Geral apoio imposto cd'!CO24*'[1]Uniforme Apoio'!$BM$36+'Resumo Geral apoio imposto cd'!CR24*'[1]Uniforme Apoio'!$BM$37+'Resumo Geral apoio imposto cd'!CU24*'[1]Uniforme Apoio'!$BM$38+'Resumo Geral apoio imposto cd'!CX24*'[1]Uniforme Apoio'!$BM$39+'Resumo Geral apoio imposto cd'!DA24*'[1]Uniforme Apoio'!$BM$40</f>
        <v>342.72</v>
      </c>
      <c r="DY24" s="19"/>
      <c r="DZ24" s="19">
        <f>AP24*'[1]Equipamentos Jardinagem'!$H$7</f>
        <v>0</v>
      </c>
      <c r="EA24" s="19"/>
      <c r="EB24" s="19">
        <f t="shared" si="43"/>
        <v>342.72</v>
      </c>
      <c r="EC24" s="19">
        <f t="shared" si="44"/>
        <v>1070.6506375727274</v>
      </c>
      <c r="ED24" s="19">
        <f t="shared" si="19"/>
        <v>80.298797817954537</v>
      </c>
      <c r="EE24" s="19">
        <f t="shared" si="20"/>
        <v>53.532531878636362</v>
      </c>
      <c r="EF24" s="19">
        <f t="shared" si="21"/>
        <v>10.706506375727272</v>
      </c>
      <c r="EG24" s="19">
        <f t="shared" si="22"/>
        <v>133.83132969659093</v>
      </c>
      <c r="EH24" s="19">
        <f t="shared" si="23"/>
        <v>428.2602550290909</v>
      </c>
      <c r="EI24" s="19">
        <f t="shared" si="24"/>
        <v>160.59759563590907</v>
      </c>
      <c r="EJ24" s="19">
        <f t="shared" si="25"/>
        <v>32.119519127181817</v>
      </c>
      <c r="EK24" s="19">
        <f t="shared" si="45"/>
        <v>1969.997173133818</v>
      </c>
      <c r="EL24" s="19">
        <f t="shared" si="46"/>
        <v>445.92599054904093</v>
      </c>
      <c r="EM24" s="19">
        <f t="shared" si="47"/>
        <v>148.82043862260909</v>
      </c>
      <c r="EN24" s="19">
        <f t="shared" si="48"/>
        <v>218.94805538362272</v>
      </c>
      <c r="EO24" s="19">
        <f t="shared" si="49"/>
        <v>813.69448455527277</v>
      </c>
      <c r="EP24" s="19">
        <f t="shared" si="50"/>
        <v>6.9592291442227268</v>
      </c>
      <c r="EQ24" s="19">
        <f t="shared" si="51"/>
        <v>2.6766265939318181</v>
      </c>
      <c r="ER24" s="19">
        <f t="shared" si="52"/>
        <v>9.6358557381545449</v>
      </c>
      <c r="ES24" s="19">
        <f t="shared" si="53"/>
        <v>40.149398908977268</v>
      </c>
      <c r="ET24" s="19">
        <f t="shared" si="54"/>
        <v>3.2119519127181815</v>
      </c>
      <c r="EU24" s="19">
        <f t="shared" si="55"/>
        <v>1.6059759563590907</v>
      </c>
      <c r="EV24" s="19">
        <f t="shared" si="56"/>
        <v>18.736386157522727</v>
      </c>
      <c r="EW24" s="19">
        <f t="shared" si="57"/>
        <v>6.9592291442227268</v>
      </c>
      <c r="EX24" s="19">
        <f t="shared" si="58"/>
        <v>230.18988707813634</v>
      </c>
      <c r="EY24" s="19">
        <f t="shared" si="59"/>
        <v>9.100530419368182</v>
      </c>
      <c r="EZ24" s="19">
        <f t="shared" si="60"/>
        <v>309.95335957730452</v>
      </c>
      <c r="FA24" s="19">
        <f t="shared" si="61"/>
        <v>445.92599054904093</v>
      </c>
      <c r="FB24" s="19">
        <f t="shared" si="62"/>
        <v>74.410219311304544</v>
      </c>
      <c r="FC24" s="19">
        <f t="shared" si="63"/>
        <v>44.967326778054542</v>
      </c>
      <c r="FD24" s="19">
        <f t="shared" si="64"/>
        <v>17.665735519950001</v>
      </c>
      <c r="FE24" s="19">
        <f t="shared" si="65"/>
        <v>0</v>
      </c>
      <c r="FF24" s="19">
        <f t="shared" si="66"/>
        <v>214.66545283333181</v>
      </c>
      <c r="FG24" s="19">
        <f t="shared" si="67"/>
        <v>797.63472499168165</v>
      </c>
      <c r="FH24" s="19">
        <f t="shared" si="26"/>
        <v>3900.9155979962316</v>
      </c>
      <c r="FI24" s="19">
        <f t="shared" si="27"/>
        <v>11061.779185859868</v>
      </c>
      <c r="FJ24" s="19">
        <f t="shared" si="68"/>
        <v>825.08</v>
      </c>
      <c r="FK24" s="144">
        <f t="shared" si="28"/>
        <v>5</v>
      </c>
      <c r="FL24" s="144">
        <f t="shared" si="29"/>
        <v>14.25</v>
      </c>
      <c r="FM24" s="20">
        <f t="shared" si="30"/>
        <v>5.8309037900874632</v>
      </c>
      <c r="FN24" s="19">
        <f t="shared" si="69"/>
        <v>645.00170179940915</v>
      </c>
      <c r="FO24" s="20">
        <f t="shared" si="31"/>
        <v>8.8629737609329435</v>
      </c>
      <c r="FP24" s="19">
        <f t="shared" si="70"/>
        <v>980.40258673510186</v>
      </c>
      <c r="FQ24" s="20">
        <f t="shared" si="32"/>
        <v>1.9241982507288626</v>
      </c>
      <c r="FR24" s="19">
        <f t="shared" si="71"/>
        <v>212.850561593805</v>
      </c>
      <c r="FS24" s="19">
        <f t="shared" si="72"/>
        <v>583.04</v>
      </c>
      <c r="FT24" s="19">
        <f t="shared" si="73"/>
        <v>3246.3748501283162</v>
      </c>
      <c r="FU24" s="145">
        <f t="shared" si="74"/>
        <v>14308.154035988184</v>
      </c>
    </row>
    <row r="25" spans="1:177" ht="15" customHeight="1">
      <c r="A25" s="146" t="str">
        <f>[1]CCT!D32</f>
        <v>Settaspoc</v>
      </c>
      <c r="B25" s="147" t="str">
        <f>[1]CCT!C32</f>
        <v>Governador Valadares</v>
      </c>
      <c r="C25" s="141"/>
      <c r="D25" s="151"/>
      <c r="E25" s="17"/>
      <c r="F25" s="18"/>
      <c r="G25" s="151"/>
      <c r="H25" s="17"/>
      <c r="I25" s="18"/>
      <c r="J25" s="151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8"/>
      <c r="V25" s="151"/>
      <c r="W25" s="17"/>
      <c r="X25" s="18"/>
      <c r="Y25" s="151"/>
      <c r="Z25" s="17"/>
      <c r="AA25" s="17"/>
      <c r="AB25" s="17"/>
      <c r="AC25" s="17"/>
      <c r="AD25" s="17"/>
      <c r="AE25" s="17"/>
      <c r="AF25" s="17"/>
      <c r="AG25" s="18"/>
      <c r="AH25" s="17"/>
      <c r="AI25" s="17"/>
      <c r="AJ25" s="17"/>
      <c r="AK25" s="17"/>
      <c r="AL25" s="17"/>
      <c r="AM25" s="18"/>
      <c r="AN25" s="151"/>
      <c r="AO25" s="17"/>
      <c r="AP25" s="17"/>
      <c r="AQ25" s="17"/>
      <c r="AR25" s="17"/>
      <c r="AS25" s="17"/>
      <c r="AT25" s="17"/>
      <c r="AU25" s="17"/>
      <c r="AV25" s="152"/>
      <c r="AW25" s="151"/>
      <c r="AX25" s="17"/>
      <c r="AY25" s="17"/>
      <c r="AZ25" s="17"/>
      <c r="BA25" s="17"/>
      <c r="BB25" s="141"/>
      <c r="BC25" s="17"/>
      <c r="BD25" s="17"/>
      <c r="BE25" s="152"/>
      <c r="BF25" s="151"/>
      <c r="BG25" s="17"/>
      <c r="BH25" s="17"/>
      <c r="BI25" s="17"/>
      <c r="BJ25" s="17"/>
      <c r="BK25" s="17"/>
      <c r="BL25" s="17"/>
      <c r="BM25" s="17"/>
      <c r="BN25" s="18"/>
      <c r="BO25" s="17"/>
      <c r="BP25" s="17"/>
      <c r="BQ25" s="18"/>
      <c r="BR25" s="17"/>
      <c r="BS25" s="17"/>
      <c r="BT25" s="18"/>
      <c r="BU25" s="17"/>
      <c r="BV25" s="17"/>
      <c r="BW25" s="18"/>
      <c r="BX25" s="17"/>
      <c r="BY25" s="17"/>
      <c r="BZ25" s="153"/>
      <c r="CA25" s="151"/>
      <c r="CB25" s="17"/>
      <c r="CC25" s="17"/>
      <c r="CD25" s="17"/>
      <c r="CE25" s="17"/>
      <c r="CF25" s="152"/>
      <c r="CG25" s="151"/>
      <c r="CH25" s="17"/>
      <c r="CI25" s="17"/>
      <c r="CJ25" s="17"/>
      <c r="CK25" s="17"/>
      <c r="CL25" s="152"/>
      <c r="CM25" s="151"/>
      <c r="CN25" s="17"/>
      <c r="CO25" s="17"/>
      <c r="CP25" s="17"/>
      <c r="CQ25" s="17"/>
      <c r="CR25" s="141">
        <f>[1]CCT!BP32</f>
        <v>1</v>
      </c>
      <c r="CS25" s="17">
        <f>[1]CCT!BO32</f>
        <v>2180.8200000000002</v>
      </c>
      <c r="CT25" s="17">
        <f>CR25*CS25</f>
        <v>2180.8200000000002</v>
      </c>
      <c r="CU25" s="17"/>
      <c r="CV25" s="17"/>
      <c r="CW25" s="17"/>
      <c r="CX25" s="17"/>
      <c r="CY25" s="17"/>
      <c r="CZ25" s="17"/>
      <c r="DA25" s="152"/>
      <c r="DB25" s="151"/>
      <c r="DC25" s="17"/>
      <c r="DD25" s="143">
        <f t="shared" si="36"/>
        <v>1</v>
      </c>
      <c r="DE25" s="19">
        <f t="shared" si="37"/>
        <v>2180.8200000000002</v>
      </c>
      <c r="DF25" s="19"/>
      <c r="DG25" s="19"/>
      <c r="DH25" s="19">
        <f t="shared" si="15"/>
        <v>0</v>
      </c>
      <c r="DI25" s="19"/>
      <c r="DJ25" s="19">
        <f t="shared" si="38"/>
        <v>0</v>
      </c>
      <c r="DK25" s="19">
        <f t="shared" si="39"/>
        <v>0</v>
      </c>
      <c r="DL25" s="19"/>
      <c r="DM25" s="19">
        <f t="shared" si="40"/>
        <v>2180.8200000000002</v>
      </c>
      <c r="DN25" s="19"/>
      <c r="DO25" s="19">
        <f t="shared" si="75"/>
        <v>279</v>
      </c>
      <c r="DP25" s="19">
        <f t="shared" si="16"/>
        <v>0</v>
      </c>
      <c r="DQ25" s="19"/>
      <c r="DR25" s="19">
        <f t="shared" si="41"/>
        <v>3.12</v>
      </c>
      <c r="DS25" s="19">
        <f>VLOOKUP('Resumo Geral apoio imposto cd'!A25,PARAMETROAPOIO,2,FALSE)*DD25</f>
        <v>15.65</v>
      </c>
      <c r="DT25" s="19">
        <f t="shared" si="17"/>
        <v>0</v>
      </c>
      <c r="DU25" s="19">
        <f t="shared" si="18"/>
        <v>0</v>
      </c>
      <c r="DV25" s="19">
        <f>BB25*[1]Parâmetro!$E$147</f>
        <v>0</v>
      </c>
      <c r="DW25" s="19">
        <f t="shared" si="42"/>
        <v>297.77</v>
      </c>
      <c r="DX25" s="19">
        <f>C25*'[1]Uniforme Apoio'!$BM$9+'Resumo Geral apoio imposto cd'!F25*'[1]Uniforme Apoio'!$BM$10+'Resumo Geral apoio imposto cd'!I25*'[1]Uniforme Apoio'!$BM$11+'Resumo Geral apoio imposto cd'!L25*'[1]Uniforme Apoio'!$BM$12+'Resumo Geral apoio imposto cd'!O25*'[1]Uniforme Apoio'!$BM$13+'Resumo Geral apoio imposto cd'!R25*'[1]Uniforme Apoio'!$BM$14+'Resumo Geral apoio imposto cd'!U25*'[1]Uniforme Apoio'!$BM$15+'Resumo Geral apoio imposto cd'!X25*'[1]Uniforme Apoio'!$BM$17+AA25*'[1]Uniforme Apoio'!$BM$16+'Resumo Geral apoio imposto cd'!AD25*'[1]Uniforme Apoio'!$BM$18+'Resumo Geral apoio imposto cd'!AG25*'[1]Uniforme Apoio'!$BM$19+'Resumo Geral apoio imposto cd'!AJ25*'[1]Uniforme Apoio'!$BM$20+'Resumo Geral apoio imposto cd'!AM25*'[1]Uniforme Apoio'!$BM$21+'Resumo Geral apoio imposto cd'!AP25*'[1]Uniforme Apoio'!$BM$22+'Resumo Geral apoio imposto cd'!AS25*'[1]Uniforme Apoio'!$BM$23+'Resumo Geral apoio imposto cd'!AV25*'[1]Uniforme Apoio'!$BM$24+'Resumo Geral apoio imposto cd'!AY25*'[1]Uniforme Apoio'!$BM$25+'Resumo Geral apoio imposto cd'!BB25*'[1]Uniforme Apoio'!$BM$26+BE25*'[1]Uniforme Apoio'!$BM$27+'Resumo Geral apoio imposto cd'!BH25*'[1]Uniforme Apoio'!$BM$28+'Resumo Geral apoio imposto cd'!BK25*'[1]Uniforme Apoio'!$BM$29+'Resumo Geral apoio imposto cd'!BN25*'[1]Uniforme Apoio'!$BM$30+'Resumo Geral apoio imposto cd'!BQ25*'[1]Uniforme Apoio'!$BM$30+'Resumo Geral apoio imposto cd'!BT25*'[1]Uniforme Apoio'!$BM$30+'Resumo Geral apoio imposto cd'!BW25*'[1]Uniforme Apoio'!$BM$31+'Resumo Geral apoio imposto cd'!BZ25*'[1]Uniforme Apoio'!$BM$31+'Resumo Geral apoio imposto cd'!CC25*'[1]Uniforme Apoio'!$BM$32+'Resumo Geral apoio imposto cd'!CF25*'[1]Uniforme Apoio'!$BM$33+'Resumo Geral apoio imposto cd'!CI25*'[1]Uniforme Apoio'!$BM$34+'Resumo Geral apoio imposto cd'!CL25*'[1]Uniforme Apoio'!$BM$35+'Resumo Geral apoio imposto cd'!CO25*'[1]Uniforme Apoio'!$BM$36+'Resumo Geral apoio imposto cd'!CR25*'[1]Uniforme Apoio'!$BM$37+'Resumo Geral apoio imposto cd'!CU25*'[1]Uniforme Apoio'!$BM$38+'Resumo Geral apoio imposto cd'!CX25*'[1]Uniforme Apoio'!$BM$39+'Resumo Geral apoio imposto cd'!DA25*'[1]Uniforme Apoio'!$BM$40</f>
        <v>35.9</v>
      </c>
      <c r="DY25" s="19"/>
      <c r="DZ25" s="19">
        <f>AP25*'[1]Equipamentos Jardinagem'!$H$7</f>
        <v>0</v>
      </c>
      <c r="EA25" s="19"/>
      <c r="EB25" s="19">
        <f t="shared" si="43"/>
        <v>35.9</v>
      </c>
      <c r="EC25" s="19">
        <f t="shared" si="44"/>
        <v>436.16400000000004</v>
      </c>
      <c r="ED25" s="19">
        <f t="shared" si="19"/>
        <v>32.712299999999999</v>
      </c>
      <c r="EE25" s="19">
        <f t="shared" si="20"/>
        <v>21.808200000000003</v>
      </c>
      <c r="EF25" s="19">
        <f t="shared" si="21"/>
        <v>4.3616400000000004</v>
      </c>
      <c r="EG25" s="19">
        <f t="shared" si="22"/>
        <v>54.520500000000006</v>
      </c>
      <c r="EH25" s="19">
        <f t="shared" si="23"/>
        <v>174.46560000000002</v>
      </c>
      <c r="EI25" s="19">
        <f t="shared" si="24"/>
        <v>65.424599999999998</v>
      </c>
      <c r="EJ25" s="19">
        <f t="shared" si="25"/>
        <v>13.084920000000002</v>
      </c>
      <c r="EK25" s="19">
        <f t="shared" si="45"/>
        <v>802.54176000000007</v>
      </c>
      <c r="EL25" s="19">
        <f t="shared" si="46"/>
        <v>181.662306</v>
      </c>
      <c r="EM25" s="19">
        <f t="shared" si="47"/>
        <v>60.626795999999999</v>
      </c>
      <c r="EN25" s="19">
        <f t="shared" si="48"/>
        <v>89.195537999999999</v>
      </c>
      <c r="EO25" s="19">
        <f t="shared" si="49"/>
        <v>331.48464000000001</v>
      </c>
      <c r="EP25" s="19">
        <f t="shared" si="50"/>
        <v>2.8350659999999999</v>
      </c>
      <c r="EQ25" s="19">
        <f t="shared" si="51"/>
        <v>1.0904100000000001</v>
      </c>
      <c r="ER25" s="19">
        <f t="shared" si="52"/>
        <v>3.9254759999999997</v>
      </c>
      <c r="ES25" s="19">
        <f t="shared" si="53"/>
        <v>16.35615</v>
      </c>
      <c r="ET25" s="19">
        <f t="shared" si="54"/>
        <v>1.308492</v>
      </c>
      <c r="EU25" s="19">
        <f t="shared" si="55"/>
        <v>0.65424599999999999</v>
      </c>
      <c r="EV25" s="19">
        <f t="shared" si="56"/>
        <v>7.6328700000000005</v>
      </c>
      <c r="EW25" s="19">
        <f t="shared" si="57"/>
        <v>2.8350659999999999</v>
      </c>
      <c r="EX25" s="19">
        <f t="shared" si="58"/>
        <v>93.775260000000003</v>
      </c>
      <c r="EY25" s="19">
        <f t="shared" si="59"/>
        <v>3.7073939999999999</v>
      </c>
      <c r="EZ25" s="19">
        <f t="shared" si="60"/>
        <v>126.26947799999999</v>
      </c>
      <c r="FA25" s="19">
        <f t="shared" si="61"/>
        <v>181.662306</v>
      </c>
      <c r="FB25" s="19">
        <f t="shared" si="62"/>
        <v>30.313397999999999</v>
      </c>
      <c r="FC25" s="19">
        <f t="shared" si="63"/>
        <v>18.318888000000001</v>
      </c>
      <c r="FD25" s="19">
        <f t="shared" si="64"/>
        <v>7.1967060000000007</v>
      </c>
      <c r="FE25" s="19">
        <f t="shared" si="65"/>
        <v>0</v>
      </c>
      <c r="FF25" s="19">
        <f t="shared" si="66"/>
        <v>87.450881999999993</v>
      </c>
      <c r="FG25" s="19">
        <f t="shared" si="67"/>
        <v>324.94218000000001</v>
      </c>
      <c r="FH25" s="19">
        <f t="shared" si="26"/>
        <v>1589.163534</v>
      </c>
      <c r="FI25" s="19">
        <f t="shared" si="27"/>
        <v>4103.653534</v>
      </c>
      <c r="FJ25" s="19">
        <f t="shared" si="68"/>
        <v>206.27</v>
      </c>
      <c r="FK25" s="144">
        <f t="shared" si="28"/>
        <v>5</v>
      </c>
      <c r="FL25" s="144">
        <f t="shared" si="29"/>
        <v>14.25</v>
      </c>
      <c r="FM25" s="20">
        <f t="shared" si="30"/>
        <v>5.8309037900874632</v>
      </c>
      <c r="FN25" s="19">
        <f t="shared" si="69"/>
        <v>239.28008944606412</v>
      </c>
      <c r="FO25" s="20">
        <f t="shared" si="31"/>
        <v>8.8629737609329435</v>
      </c>
      <c r="FP25" s="19">
        <f t="shared" si="70"/>
        <v>363.70573595801744</v>
      </c>
      <c r="FQ25" s="20">
        <f t="shared" si="32"/>
        <v>1.9241982507288626</v>
      </c>
      <c r="FR25" s="19">
        <f t="shared" si="71"/>
        <v>78.962429517201159</v>
      </c>
      <c r="FS25" s="19">
        <f t="shared" si="72"/>
        <v>145.76</v>
      </c>
      <c r="FT25" s="19">
        <f t="shared" si="73"/>
        <v>1033.9782549212828</v>
      </c>
      <c r="FU25" s="145">
        <f t="shared" si="74"/>
        <v>5137.6317889212824</v>
      </c>
    </row>
    <row r="26" spans="1:177" ht="15" customHeight="1">
      <c r="A26" s="182" t="str">
        <f>[1]CCT!D33</f>
        <v>Rodoviários de Governador Valadares + SEAC-MG</v>
      </c>
      <c r="B26" s="183" t="str">
        <f>[1]CCT!C33</f>
        <v>Governador Valadares</v>
      </c>
      <c r="C26" s="141"/>
      <c r="D26" s="151"/>
      <c r="E26" s="17">
        <f t="shared" si="0"/>
        <v>0</v>
      </c>
      <c r="F26" s="18"/>
      <c r="G26" s="151"/>
      <c r="H26" s="17">
        <f t="shared" si="33"/>
        <v>0</v>
      </c>
      <c r="I26" s="18"/>
      <c r="J26" s="151"/>
      <c r="K26" s="17">
        <f t="shared" si="34"/>
        <v>0</v>
      </c>
      <c r="L26" s="17"/>
      <c r="M26" s="17"/>
      <c r="N26" s="17"/>
      <c r="O26" s="17"/>
      <c r="P26" s="17"/>
      <c r="Q26" s="17"/>
      <c r="R26" s="17"/>
      <c r="S26" s="17"/>
      <c r="T26" s="17"/>
      <c r="U26" s="18"/>
      <c r="V26" s="151"/>
      <c r="W26" s="17">
        <f t="shared" si="1"/>
        <v>0</v>
      </c>
      <c r="X26" s="18"/>
      <c r="Y26" s="151"/>
      <c r="Z26" s="17">
        <f t="shared" si="2"/>
        <v>0</v>
      </c>
      <c r="AA26" s="17"/>
      <c r="AB26" s="17"/>
      <c r="AC26" s="17"/>
      <c r="AD26" s="17"/>
      <c r="AE26" s="17"/>
      <c r="AF26" s="17"/>
      <c r="AG26" s="18"/>
      <c r="AH26" s="17"/>
      <c r="AI26" s="17">
        <f t="shared" si="3"/>
        <v>0</v>
      </c>
      <c r="AJ26" s="17"/>
      <c r="AK26" s="17"/>
      <c r="AL26" s="17"/>
      <c r="AM26" s="18"/>
      <c r="AN26" s="151"/>
      <c r="AO26" s="17">
        <f t="shared" si="4"/>
        <v>0</v>
      </c>
      <c r="AP26" s="17"/>
      <c r="AQ26" s="17"/>
      <c r="AR26" s="17"/>
      <c r="AS26" s="17"/>
      <c r="AT26" s="17"/>
      <c r="AU26" s="17"/>
      <c r="AV26" s="152"/>
      <c r="AW26" s="151"/>
      <c r="AX26" s="17">
        <f t="shared" si="5"/>
        <v>0</v>
      </c>
      <c r="AY26" s="17"/>
      <c r="AZ26" s="17"/>
      <c r="BA26" s="17"/>
      <c r="BB26" s="141">
        <f>[1]CCT!AN33</f>
        <v>3</v>
      </c>
      <c r="BC26" s="17">
        <f>[1]CCT!AM33</f>
        <v>2507.27</v>
      </c>
      <c r="BD26" s="17">
        <f>BB26*BC26</f>
        <v>7521.8099999999995</v>
      </c>
      <c r="BE26" s="152"/>
      <c r="BF26" s="151"/>
      <c r="BG26" s="17">
        <f t="shared" si="6"/>
        <v>0</v>
      </c>
      <c r="BH26" s="17"/>
      <c r="BI26" s="17"/>
      <c r="BJ26" s="17"/>
      <c r="BK26" s="17"/>
      <c r="BL26" s="17"/>
      <c r="BM26" s="17"/>
      <c r="BN26" s="18"/>
      <c r="BO26" s="17"/>
      <c r="BP26" s="17">
        <f t="shared" si="7"/>
        <v>0</v>
      </c>
      <c r="BQ26" s="18"/>
      <c r="BR26" s="17"/>
      <c r="BS26" s="17">
        <f t="shared" si="8"/>
        <v>0</v>
      </c>
      <c r="BT26" s="18"/>
      <c r="BU26" s="17"/>
      <c r="BV26" s="17">
        <f t="shared" si="9"/>
        <v>0</v>
      </c>
      <c r="BW26" s="18"/>
      <c r="BX26" s="17"/>
      <c r="BY26" s="17">
        <f t="shared" si="10"/>
        <v>0</v>
      </c>
      <c r="BZ26" s="153"/>
      <c r="CA26" s="151"/>
      <c r="CB26" s="17">
        <f>BZ26*CA26</f>
        <v>0</v>
      </c>
      <c r="CC26" s="17"/>
      <c r="CD26" s="17"/>
      <c r="CE26" s="17"/>
      <c r="CF26" s="152"/>
      <c r="CG26" s="151"/>
      <c r="CH26" s="17">
        <f t="shared" si="12"/>
        <v>0</v>
      </c>
      <c r="CI26" s="17"/>
      <c r="CJ26" s="17"/>
      <c r="CK26" s="17"/>
      <c r="CL26" s="152"/>
      <c r="CM26" s="151"/>
      <c r="CN26" s="17">
        <f t="shared" si="13"/>
        <v>0</v>
      </c>
      <c r="CO26" s="17"/>
      <c r="CP26" s="17"/>
      <c r="CQ26" s="17"/>
      <c r="CR26" s="141"/>
      <c r="CS26" s="17"/>
      <c r="CT26" s="17">
        <f t="shared" si="77"/>
        <v>0</v>
      </c>
      <c r="CU26" s="17"/>
      <c r="CV26" s="17"/>
      <c r="CW26" s="17"/>
      <c r="CX26" s="17"/>
      <c r="CY26" s="17"/>
      <c r="CZ26" s="17"/>
      <c r="DA26" s="152"/>
      <c r="DB26" s="151"/>
      <c r="DC26" s="17">
        <f t="shared" si="14"/>
        <v>0</v>
      </c>
      <c r="DD26" s="143">
        <f t="shared" si="36"/>
        <v>3</v>
      </c>
      <c r="DE26" s="19">
        <f t="shared" si="37"/>
        <v>7521.8099999999995</v>
      </c>
      <c r="DF26" s="19"/>
      <c r="DG26" s="19"/>
      <c r="DH26" s="19">
        <f t="shared" si="15"/>
        <v>0</v>
      </c>
      <c r="DI26" s="19"/>
      <c r="DJ26" s="19">
        <f t="shared" si="38"/>
        <v>0</v>
      </c>
      <c r="DK26" s="19">
        <f t="shared" si="39"/>
        <v>0</v>
      </c>
      <c r="DL26" s="19"/>
      <c r="DM26" s="19">
        <f t="shared" si="40"/>
        <v>7521.8099999999995</v>
      </c>
      <c r="DN26" s="19"/>
      <c r="DO26" s="19">
        <f t="shared" si="75"/>
        <v>837</v>
      </c>
      <c r="DP26" s="19">
        <f>(VLOOKUP(B26,VT_INCLUSOMOTORISTAS,4,FALSE)*2*20*DD26)-(IF(DE26*6%&lt;=(VLOOKUP(B26,VT_INCLUSOMOTORISTAS,4,FALSE)*2*20*DD26),DE26*6%,(VLOOKUP(B26,VT_INCLUSOMOTORISTAS,4,FALSE)*2*20*DD26)))</f>
        <v>0</v>
      </c>
      <c r="DQ26" s="19"/>
      <c r="DR26" s="19">
        <f t="shared" si="41"/>
        <v>9.36</v>
      </c>
      <c r="DS26" s="19">
        <f>VLOOKUP('Resumo Geral apoio imposto cd'!A26,PARAMETROAPOIO,2,FALSE)*DD26</f>
        <v>0</v>
      </c>
      <c r="DT26" s="19">
        <f t="shared" si="17"/>
        <v>0</v>
      </c>
      <c r="DU26" s="19">
        <f t="shared" si="18"/>
        <v>0</v>
      </c>
      <c r="DV26" s="19">
        <f>BB26*[1]Parâmetro!$E$147</f>
        <v>742.26</v>
      </c>
      <c r="DW26" s="19">
        <f t="shared" si="42"/>
        <v>1588.62</v>
      </c>
      <c r="DX26" s="19">
        <f>C26*'[1]Uniforme Apoio'!$BM$9+'Resumo Geral apoio imposto cd'!F26*'[1]Uniforme Apoio'!$BM$10+'Resumo Geral apoio imposto cd'!I26*'[1]Uniforme Apoio'!$BM$11+'Resumo Geral apoio imposto cd'!L26*'[1]Uniforme Apoio'!$BM$12+'Resumo Geral apoio imposto cd'!O26*'[1]Uniforme Apoio'!$BM$13+'Resumo Geral apoio imposto cd'!R26*'[1]Uniforme Apoio'!$BM$14+'Resumo Geral apoio imposto cd'!U26*'[1]Uniforme Apoio'!$BM$15+'Resumo Geral apoio imposto cd'!X26*'[1]Uniforme Apoio'!$BM$17+AA26*'[1]Uniforme Apoio'!$BM$16+'Resumo Geral apoio imposto cd'!AD26*'[1]Uniforme Apoio'!$BM$18+'Resumo Geral apoio imposto cd'!AG26*'[1]Uniforme Apoio'!$BM$19+'Resumo Geral apoio imposto cd'!AJ26*'[1]Uniforme Apoio'!$BM$20+'Resumo Geral apoio imposto cd'!AM26*'[1]Uniforme Apoio'!$BM$21+'Resumo Geral apoio imposto cd'!AP26*'[1]Uniforme Apoio'!$BM$22+'Resumo Geral apoio imposto cd'!AS26*'[1]Uniforme Apoio'!$BM$23+'Resumo Geral apoio imposto cd'!AV26*'[1]Uniforme Apoio'!$BM$24+'Resumo Geral apoio imposto cd'!AY26*'[1]Uniforme Apoio'!$BM$25+'Resumo Geral apoio imposto cd'!BB26*'[1]Uniforme Apoio'!$BM$26+BE26*'[1]Uniforme Apoio'!$BM$27+'Resumo Geral apoio imposto cd'!BH26*'[1]Uniforme Apoio'!$BM$28+'Resumo Geral apoio imposto cd'!BK26*'[1]Uniforme Apoio'!$BM$29+'Resumo Geral apoio imposto cd'!BN26*'[1]Uniforme Apoio'!$BM$30+'Resumo Geral apoio imposto cd'!BQ26*'[1]Uniforme Apoio'!$BM$30+'Resumo Geral apoio imposto cd'!BT26*'[1]Uniforme Apoio'!$BM$30+'Resumo Geral apoio imposto cd'!BW26*'[1]Uniforme Apoio'!$BM$31+'Resumo Geral apoio imposto cd'!BZ26*'[1]Uniforme Apoio'!$BM$31+'Resumo Geral apoio imposto cd'!CC26*'[1]Uniforme Apoio'!$BM$32+'Resumo Geral apoio imposto cd'!CF26*'[1]Uniforme Apoio'!$BM$33+'Resumo Geral apoio imposto cd'!CI26*'[1]Uniforme Apoio'!$BM$34+'Resumo Geral apoio imposto cd'!CL26*'[1]Uniforme Apoio'!$BM$35+'Resumo Geral apoio imposto cd'!CO26*'[1]Uniforme Apoio'!$BM$36+'Resumo Geral apoio imposto cd'!CR26*'[1]Uniforme Apoio'!$BM$37+'Resumo Geral apoio imposto cd'!CU26*'[1]Uniforme Apoio'!$BM$38+'Resumo Geral apoio imposto cd'!CX26*'[1]Uniforme Apoio'!$BM$39+'Resumo Geral apoio imposto cd'!DA26*'[1]Uniforme Apoio'!$BM$40</f>
        <v>309.54000000000002</v>
      </c>
      <c r="DY26" s="19"/>
      <c r="DZ26" s="19">
        <f>AP26*'[1]Equipamentos Jardinagem'!$H$7</f>
        <v>0</v>
      </c>
      <c r="EA26" s="19"/>
      <c r="EB26" s="19">
        <f t="shared" si="43"/>
        <v>309.54000000000002</v>
      </c>
      <c r="EC26" s="19">
        <f t="shared" si="44"/>
        <v>1504.3620000000001</v>
      </c>
      <c r="ED26" s="19">
        <f t="shared" si="19"/>
        <v>112.82714999999999</v>
      </c>
      <c r="EE26" s="19">
        <f t="shared" si="20"/>
        <v>75.218099999999993</v>
      </c>
      <c r="EF26" s="19">
        <f t="shared" si="21"/>
        <v>15.043619999999999</v>
      </c>
      <c r="EG26" s="19">
        <f t="shared" si="22"/>
        <v>188.04525000000001</v>
      </c>
      <c r="EH26" s="19">
        <f t="shared" si="23"/>
        <v>601.74479999999994</v>
      </c>
      <c r="EI26" s="19">
        <f t="shared" si="24"/>
        <v>225.65429999999998</v>
      </c>
      <c r="EJ26" s="19">
        <f t="shared" si="25"/>
        <v>45.130859999999998</v>
      </c>
      <c r="EK26" s="19">
        <f t="shared" si="45"/>
        <v>2768.0260800000005</v>
      </c>
      <c r="EL26" s="19">
        <f t="shared" si="46"/>
        <v>626.5667729999999</v>
      </c>
      <c r="EM26" s="19">
        <f t="shared" si="47"/>
        <v>209.10631799999996</v>
      </c>
      <c r="EN26" s="19">
        <f t="shared" si="48"/>
        <v>307.64202899999998</v>
      </c>
      <c r="EO26" s="19">
        <f t="shared" si="49"/>
        <v>1143.3151199999998</v>
      </c>
      <c r="EP26" s="19">
        <f t="shared" si="50"/>
        <v>9.7783529999999992</v>
      </c>
      <c r="EQ26" s="19">
        <f t="shared" si="51"/>
        <v>3.7609049999999997</v>
      </c>
      <c r="ER26" s="19">
        <f t="shared" si="52"/>
        <v>13.539257999999998</v>
      </c>
      <c r="ES26" s="19">
        <f t="shared" si="53"/>
        <v>56.413574999999994</v>
      </c>
      <c r="ET26" s="19">
        <f t="shared" si="54"/>
        <v>4.5130859999999995</v>
      </c>
      <c r="EU26" s="19">
        <f t="shared" si="55"/>
        <v>2.2565429999999997</v>
      </c>
      <c r="EV26" s="19">
        <f t="shared" si="56"/>
        <v>26.326335</v>
      </c>
      <c r="EW26" s="19">
        <f t="shared" si="57"/>
        <v>9.7783529999999992</v>
      </c>
      <c r="EX26" s="19">
        <f t="shared" si="58"/>
        <v>323.43782999999996</v>
      </c>
      <c r="EY26" s="19">
        <f t="shared" si="59"/>
        <v>12.787076999999998</v>
      </c>
      <c r="EZ26" s="19">
        <f t="shared" si="60"/>
        <v>435.51279899999997</v>
      </c>
      <c r="FA26" s="19">
        <f t="shared" si="61"/>
        <v>626.5667729999999</v>
      </c>
      <c r="FB26" s="19">
        <f t="shared" si="62"/>
        <v>104.55315899999998</v>
      </c>
      <c r="FC26" s="19">
        <f t="shared" si="63"/>
        <v>63.183203999999989</v>
      </c>
      <c r="FD26" s="19">
        <f t="shared" si="64"/>
        <v>24.821973</v>
      </c>
      <c r="FE26" s="19">
        <f t="shared" si="65"/>
        <v>0</v>
      </c>
      <c r="FF26" s="19">
        <f t="shared" si="66"/>
        <v>301.62458099999998</v>
      </c>
      <c r="FG26" s="19">
        <f t="shared" si="67"/>
        <v>1120.7496899999996</v>
      </c>
      <c r="FH26" s="19">
        <f t="shared" si="26"/>
        <v>5481.1429469999994</v>
      </c>
      <c r="FI26" s="19">
        <f t="shared" si="27"/>
        <v>14901.112947000001</v>
      </c>
      <c r="FJ26" s="19">
        <f t="shared" si="68"/>
        <v>618.81000000000006</v>
      </c>
      <c r="FK26" s="144">
        <f t="shared" si="28"/>
        <v>5</v>
      </c>
      <c r="FL26" s="144">
        <f t="shared" si="29"/>
        <v>14.25</v>
      </c>
      <c r="FM26" s="20">
        <f t="shared" si="30"/>
        <v>5.8309037900874632</v>
      </c>
      <c r="FN26" s="19">
        <f t="shared" si="69"/>
        <v>868.86955959183672</v>
      </c>
      <c r="FO26" s="20">
        <f t="shared" si="31"/>
        <v>8.8629737609329435</v>
      </c>
      <c r="FP26" s="19">
        <f t="shared" si="70"/>
        <v>1320.6817305795919</v>
      </c>
      <c r="FQ26" s="20">
        <f t="shared" si="32"/>
        <v>1.9241982507288626</v>
      </c>
      <c r="FR26" s="19">
        <f t="shared" si="71"/>
        <v>286.7269546653061</v>
      </c>
      <c r="FS26" s="19">
        <f t="shared" si="72"/>
        <v>437.28</v>
      </c>
      <c r="FT26" s="19">
        <f t="shared" si="73"/>
        <v>3532.3682448367344</v>
      </c>
      <c r="FU26" s="145">
        <f t="shared" si="74"/>
        <v>18433.481191836734</v>
      </c>
    </row>
    <row r="27" spans="1:177" ht="15" customHeight="1">
      <c r="A27" s="149" t="str">
        <f>[1]CCT!D34</f>
        <v>Alto Paranaiba</v>
      </c>
      <c r="B27" s="154" t="str">
        <f>[1]CCT!C34</f>
        <v>Ibiá</v>
      </c>
      <c r="C27" s="141"/>
      <c r="D27" s="151"/>
      <c r="E27" s="17"/>
      <c r="F27" s="18"/>
      <c r="G27" s="151"/>
      <c r="H27" s="17"/>
      <c r="I27" s="18"/>
      <c r="J27" s="151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8"/>
      <c r="V27" s="151"/>
      <c r="W27" s="17"/>
      <c r="X27" s="18"/>
      <c r="Y27" s="151"/>
      <c r="Z27" s="17"/>
      <c r="AA27" s="17"/>
      <c r="AB27" s="17"/>
      <c r="AC27" s="17"/>
      <c r="AD27" s="17"/>
      <c r="AE27" s="17"/>
      <c r="AF27" s="17"/>
      <c r="AG27" s="18"/>
      <c r="AH27" s="17"/>
      <c r="AI27" s="17"/>
      <c r="AJ27" s="17"/>
      <c r="AK27" s="17"/>
      <c r="AL27" s="17"/>
      <c r="AM27" s="18"/>
      <c r="AN27" s="151"/>
      <c r="AO27" s="17"/>
      <c r="AP27" s="17"/>
      <c r="AQ27" s="17"/>
      <c r="AR27" s="17"/>
      <c r="AS27" s="17"/>
      <c r="AT27" s="17"/>
      <c r="AU27" s="17"/>
      <c r="AV27" s="152"/>
      <c r="AW27" s="151"/>
      <c r="AX27" s="17"/>
      <c r="AY27" s="17"/>
      <c r="AZ27" s="17"/>
      <c r="BA27" s="17"/>
      <c r="BB27" s="141"/>
      <c r="BC27" s="17"/>
      <c r="BD27" s="17">
        <f>BB27*BC27</f>
        <v>0</v>
      </c>
      <c r="BE27" s="152"/>
      <c r="BF27" s="151"/>
      <c r="BG27" s="17"/>
      <c r="BH27" s="17"/>
      <c r="BI27" s="17"/>
      <c r="BJ27" s="17"/>
      <c r="BK27" s="17"/>
      <c r="BL27" s="17"/>
      <c r="BM27" s="17"/>
      <c r="BN27" s="18">
        <f>[1]CCT!AV34</f>
        <v>1</v>
      </c>
      <c r="BO27" s="17">
        <f>[1]CCT!AU34</f>
        <v>1043.74</v>
      </c>
      <c r="BP27" s="17">
        <f t="shared" si="7"/>
        <v>1043.74</v>
      </c>
      <c r="BQ27" s="18"/>
      <c r="BR27" s="17"/>
      <c r="BS27" s="17"/>
      <c r="BT27" s="18"/>
      <c r="BU27" s="17"/>
      <c r="BV27" s="17"/>
      <c r="BW27" s="18"/>
      <c r="BX27" s="17"/>
      <c r="BY27" s="17"/>
      <c r="BZ27" s="153"/>
      <c r="CA27" s="151"/>
      <c r="CB27" s="17"/>
      <c r="CC27" s="17"/>
      <c r="CD27" s="17"/>
      <c r="CE27" s="17"/>
      <c r="CF27" s="152"/>
      <c r="CG27" s="151"/>
      <c r="CH27" s="17"/>
      <c r="CI27" s="17"/>
      <c r="CJ27" s="17"/>
      <c r="CK27" s="17"/>
      <c r="CL27" s="152"/>
      <c r="CM27" s="151"/>
      <c r="CN27" s="17"/>
      <c r="CO27" s="17"/>
      <c r="CP27" s="17"/>
      <c r="CQ27" s="17"/>
      <c r="CR27" s="141"/>
      <c r="CS27" s="17"/>
      <c r="CT27" s="17">
        <f t="shared" si="77"/>
        <v>0</v>
      </c>
      <c r="CU27" s="17"/>
      <c r="CV27" s="17"/>
      <c r="CW27" s="17"/>
      <c r="CX27" s="17"/>
      <c r="CY27" s="17"/>
      <c r="CZ27" s="17"/>
      <c r="DA27" s="152"/>
      <c r="DB27" s="151"/>
      <c r="DC27" s="17"/>
      <c r="DD27" s="143">
        <f t="shared" si="36"/>
        <v>1</v>
      </c>
      <c r="DE27" s="19">
        <f t="shared" si="37"/>
        <v>1043.74</v>
      </c>
      <c r="DF27" s="19"/>
      <c r="DG27" s="19"/>
      <c r="DH27" s="19">
        <f t="shared" si="15"/>
        <v>0</v>
      </c>
      <c r="DI27" s="19"/>
      <c r="DJ27" s="19">
        <f t="shared" si="38"/>
        <v>94.885454545454536</v>
      </c>
      <c r="DK27" s="19">
        <f t="shared" si="39"/>
        <v>0</v>
      </c>
      <c r="DL27" s="19"/>
      <c r="DM27" s="19">
        <f t="shared" si="40"/>
        <v>1138.6254545454544</v>
      </c>
      <c r="DN27" s="19"/>
      <c r="DO27" s="19">
        <f>(VLOOKUP(A27,PARAMETROAPOIO,6,FALSE))*DD27</f>
        <v>219.02</v>
      </c>
      <c r="DP27" s="19">
        <f t="shared" si="16"/>
        <v>61.375599999999999</v>
      </c>
      <c r="DQ27" s="19"/>
      <c r="DR27" s="19">
        <f t="shared" si="41"/>
        <v>3.12</v>
      </c>
      <c r="DS27" s="19">
        <f>VLOOKUP('Resumo Geral apoio imposto cd'!A27,PARAMETROAPOIO,2,FALSE)*DD27</f>
        <v>19.440000000000001</v>
      </c>
      <c r="DT27" s="19">
        <f t="shared" si="17"/>
        <v>0</v>
      </c>
      <c r="DU27" s="19">
        <f t="shared" si="18"/>
        <v>0</v>
      </c>
      <c r="DV27" s="19">
        <f>BB27*[1]Parâmetro!$E$147</f>
        <v>0</v>
      </c>
      <c r="DW27" s="19">
        <f t="shared" si="42"/>
        <v>302.9556</v>
      </c>
      <c r="DX27" s="19">
        <f>C27*'[1]Uniforme Apoio'!$BM$9+'Resumo Geral apoio imposto cd'!F27*'[1]Uniforme Apoio'!$BM$10+'Resumo Geral apoio imposto cd'!I27*'[1]Uniforme Apoio'!$BM$11+'Resumo Geral apoio imposto cd'!L27*'[1]Uniforme Apoio'!$BM$12+'Resumo Geral apoio imposto cd'!O27*'[1]Uniforme Apoio'!$BM$13+'Resumo Geral apoio imposto cd'!R27*'[1]Uniforme Apoio'!$BM$14+'Resumo Geral apoio imposto cd'!U27*'[1]Uniforme Apoio'!$BM$15+'Resumo Geral apoio imposto cd'!X27*'[1]Uniforme Apoio'!$BM$17+AA27*'[1]Uniforme Apoio'!$BM$16+'Resumo Geral apoio imposto cd'!AD27*'[1]Uniforme Apoio'!$BM$18+'Resumo Geral apoio imposto cd'!AG27*'[1]Uniforme Apoio'!$BM$19+'Resumo Geral apoio imposto cd'!AJ27*'[1]Uniforme Apoio'!$BM$20+'Resumo Geral apoio imposto cd'!AM27*'[1]Uniforme Apoio'!$BM$21+'Resumo Geral apoio imposto cd'!AP27*'[1]Uniforme Apoio'!$BM$22+'Resumo Geral apoio imposto cd'!AS27*'[1]Uniforme Apoio'!$BM$23+'Resumo Geral apoio imposto cd'!AV27*'[1]Uniforme Apoio'!$BM$24+'Resumo Geral apoio imposto cd'!AY27*'[1]Uniforme Apoio'!$BM$25+'Resumo Geral apoio imposto cd'!BB27*'[1]Uniforme Apoio'!$BM$26+BE27*'[1]Uniforme Apoio'!$BM$27+'Resumo Geral apoio imposto cd'!BH27*'[1]Uniforme Apoio'!$BM$28+'Resumo Geral apoio imposto cd'!BK27*'[1]Uniforme Apoio'!$BM$29+'Resumo Geral apoio imposto cd'!BN27*'[1]Uniforme Apoio'!$BM$30+'Resumo Geral apoio imposto cd'!BQ27*'[1]Uniforme Apoio'!$BM$30+'Resumo Geral apoio imposto cd'!BT27*'[1]Uniforme Apoio'!$BM$30+'Resumo Geral apoio imposto cd'!BW27*'[1]Uniforme Apoio'!$BM$31+'Resumo Geral apoio imposto cd'!BZ27*'[1]Uniforme Apoio'!$BM$31+'Resumo Geral apoio imposto cd'!CC27*'[1]Uniforme Apoio'!$BM$32+'Resumo Geral apoio imposto cd'!CF27*'[1]Uniforme Apoio'!$BM$33+'Resumo Geral apoio imposto cd'!CI27*'[1]Uniforme Apoio'!$BM$34+'Resumo Geral apoio imposto cd'!CL27*'[1]Uniforme Apoio'!$BM$35+'Resumo Geral apoio imposto cd'!CO27*'[1]Uniforme Apoio'!$BM$36+'Resumo Geral apoio imposto cd'!CR27*'[1]Uniforme Apoio'!$BM$37+'Resumo Geral apoio imposto cd'!CU27*'[1]Uniforme Apoio'!$BM$38+'Resumo Geral apoio imposto cd'!CX27*'[1]Uniforme Apoio'!$BM$39+'Resumo Geral apoio imposto cd'!DA27*'[1]Uniforme Apoio'!$BM$40</f>
        <v>85.68</v>
      </c>
      <c r="DY27" s="19"/>
      <c r="DZ27" s="19">
        <f>AP27*'[1]Equipamentos Jardinagem'!$H$7</f>
        <v>0</v>
      </c>
      <c r="EA27" s="19"/>
      <c r="EB27" s="19">
        <f t="shared" si="43"/>
        <v>85.68</v>
      </c>
      <c r="EC27" s="19">
        <f t="shared" si="44"/>
        <v>227.72509090909091</v>
      </c>
      <c r="ED27" s="19">
        <f t="shared" si="19"/>
        <v>17.079381818181815</v>
      </c>
      <c r="EE27" s="19">
        <f t="shared" si="20"/>
        <v>11.386254545454545</v>
      </c>
      <c r="EF27" s="19">
        <f t="shared" si="21"/>
        <v>2.2772509090909088</v>
      </c>
      <c r="EG27" s="19">
        <f t="shared" si="22"/>
        <v>28.465636363636364</v>
      </c>
      <c r="EH27" s="19">
        <f t="shared" si="23"/>
        <v>91.090036363636358</v>
      </c>
      <c r="EI27" s="19">
        <f t="shared" si="24"/>
        <v>34.158763636363631</v>
      </c>
      <c r="EJ27" s="19">
        <f t="shared" si="25"/>
        <v>6.8317527272727263</v>
      </c>
      <c r="EK27" s="19">
        <f t="shared" si="45"/>
        <v>419.01416727272721</v>
      </c>
      <c r="EL27" s="19">
        <f t="shared" si="46"/>
        <v>94.847500363636357</v>
      </c>
      <c r="EM27" s="19">
        <f t="shared" si="47"/>
        <v>31.653787636363631</v>
      </c>
      <c r="EN27" s="19">
        <f t="shared" si="48"/>
        <v>46.569781090909082</v>
      </c>
      <c r="EO27" s="19">
        <f t="shared" si="49"/>
        <v>173.07106909090908</v>
      </c>
      <c r="EP27" s="19">
        <f t="shared" si="50"/>
        <v>1.4802130909090907</v>
      </c>
      <c r="EQ27" s="19">
        <f t="shared" si="51"/>
        <v>0.56931272727272719</v>
      </c>
      <c r="ER27" s="19">
        <f t="shared" si="52"/>
        <v>2.0495258181818179</v>
      </c>
      <c r="ES27" s="19">
        <f t="shared" si="53"/>
        <v>8.5396909090909077</v>
      </c>
      <c r="ET27" s="19">
        <f t="shared" si="54"/>
        <v>0.68317527272727263</v>
      </c>
      <c r="EU27" s="19">
        <f t="shared" si="55"/>
        <v>0.34158763636363632</v>
      </c>
      <c r="EV27" s="19">
        <f t="shared" si="56"/>
        <v>3.9851890909090906</v>
      </c>
      <c r="EW27" s="19">
        <f t="shared" si="57"/>
        <v>1.4802130909090907</v>
      </c>
      <c r="EX27" s="19">
        <f t="shared" si="58"/>
        <v>48.960894545454536</v>
      </c>
      <c r="EY27" s="19">
        <f t="shared" si="59"/>
        <v>1.9356632727272725</v>
      </c>
      <c r="EZ27" s="19">
        <f t="shared" si="60"/>
        <v>65.9264138181818</v>
      </c>
      <c r="FA27" s="19">
        <f t="shared" si="61"/>
        <v>94.847500363636357</v>
      </c>
      <c r="FB27" s="19">
        <f t="shared" si="62"/>
        <v>15.826893818181816</v>
      </c>
      <c r="FC27" s="19">
        <f t="shared" si="63"/>
        <v>9.5644538181818159</v>
      </c>
      <c r="FD27" s="19">
        <f t="shared" si="64"/>
        <v>3.7574639999999997</v>
      </c>
      <c r="FE27" s="19">
        <f t="shared" si="65"/>
        <v>0</v>
      </c>
      <c r="FF27" s="19">
        <f t="shared" si="66"/>
        <v>45.658880727272717</v>
      </c>
      <c r="FG27" s="19">
        <f t="shared" si="67"/>
        <v>169.65519272727272</v>
      </c>
      <c r="FH27" s="19">
        <f t="shared" si="26"/>
        <v>829.71636872727265</v>
      </c>
      <c r="FI27" s="19">
        <f t="shared" si="27"/>
        <v>2356.9774232727273</v>
      </c>
      <c r="FJ27" s="19">
        <f t="shared" si="68"/>
        <v>206.27</v>
      </c>
      <c r="FK27" s="144">
        <f t="shared" si="28"/>
        <v>2</v>
      </c>
      <c r="FL27" s="144">
        <f t="shared" si="29"/>
        <v>11.25</v>
      </c>
      <c r="FM27" s="20">
        <f t="shared" si="30"/>
        <v>2.2535211267605644</v>
      </c>
      <c r="FN27" s="19">
        <f t="shared" si="69"/>
        <v>53.114984186427684</v>
      </c>
      <c r="FO27" s="20">
        <f t="shared" si="31"/>
        <v>8.5633802816901436</v>
      </c>
      <c r="FP27" s="19">
        <f t="shared" si="70"/>
        <v>201.83693990842517</v>
      </c>
      <c r="FQ27" s="20">
        <f t="shared" si="32"/>
        <v>1.8591549295774654</v>
      </c>
      <c r="FR27" s="19">
        <f t="shared" si="71"/>
        <v>43.819861953802835</v>
      </c>
      <c r="FS27" s="19">
        <f t="shared" si="72"/>
        <v>145.76</v>
      </c>
      <c r="FT27" s="19">
        <f t="shared" si="73"/>
        <v>650.80178604865569</v>
      </c>
      <c r="FU27" s="145">
        <f t="shared" si="74"/>
        <v>3007.779209321383</v>
      </c>
    </row>
    <row r="28" spans="1:177" ht="15" customHeight="1">
      <c r="A28" s="146" t="str">
        <f>[1]CCT!D35</f>
        <v>Sind - Asseio</v>
      </c>
      <c r="B28" s="148" t="str">
        <f>[1]CCT!C35</f>
        <v>Ibirité</v>
      </c>
      <c r="C28" s="141"/>
      <c r="D28" s="17"/>
      <c r="E28" s="17">
        <f t="shared" si="0"/>
        <v>0</v>
      </c>
      <c r="F28" s="18"/>
      <c r="G28" s="17"/>
      <c r="H28" s="17">
        <f t="shared" si="33"/>
        <v>0</v>
      </c>
      <c r="I28" s="18"/>
      <c r="J28" s="17"/>
      <c r="K28" s="17">
        <f t="shared" si="34"/>
        <v>0</v>
      </c>
      <c r="L28" s="17"/>
      <c r="M28" s="17"/>
      <c r="N28" s="17"/>
      <c r="O28" s="17"/>
      <c r="P28" s="17"/>
      <c r="Q28" s="17"/>
      <c r="R28" s="17"/>
      <c r="S28" s="17"/>
      <c r="T28" s="17"/>
      <c r="U28" s="18"/>
      <c r="V28" s="17"/>
      <c r="W28" s="17">
        <f t="shared" si="1"/>
        <v>0</v>
      </c>
      <c r="X28" s="18"/>
      <c r="Y28" s="17"/>
      <c r="Z28" s="17">
        <f t="shared" si="2"/>
        <v>0</v>
      </c>
      <c r="AA28" s="17"/>
      <c r="AB28" s="17"/>
      <c r="AC28" s="17"/>
      <c r="AD28" s="17"/>
      <c r="AE28" s="17"/>
      <c r="AF28" s="17"/>
      <c r="AG28" s="18"/>
      <c r="AH28" s="17"/>
      <c r="AI28" s="17">
        <f t="shared" si="3"/>
        <v>0</v>
      </c>
      <c r="AJ28" s="17"/>
      <c r="AK28" s="17"/>
      <c r="AL28" s="17"/>
      <c r="AM28" s="18"/>
      <c r="AN28" s="17"/>
      <c r="AO28" s="17">
        <f t="shared" si="4"/>
        <v>0</v>
      </c>
      <c r="AP28" s="17"/>
      <c r="AQ28" s="17"/>
      <c r="AR28" s="17"/>
      <c r="AS28" s="17"/>
      <c r="AT28" s="17"/>
      <c r="AU28" s="17"/>
      <c r="AV28" s="18"/>
      <c r="AW28" s="17"/>
      <c r="AX28" s="17">
        <f t="shared" si="5"/>
        <v>0</v>
      </c>
      <c r="AY28" s="17"/>
      <c r="AZ28" s="17"/>
      <c r="BA28" s="17"/>
      <c r="BB28" s="141"/>
      <c r="BC28" s="17"/>
      <c r="BD28" s="17"/>
      <c r="BE28" s="18"/>
      <c r="BF28" s="17"/>
      <c r="BG28" s="17">
        <f t="shared" si="6"/>
        <v>0</v>
      </c>
      <c r="BH28" s="17"/>
      <c r="BI28" s="17"/>
      <c r="BJ28" s="17"/>
      <c r="BK28" s="17"/>
      <c r="BL28" s="17"/>
      <c r="BM28" s="17"/>
      <c r="BN28" s="18"/>
      <c r="BO28" s="17"/>
      <c r="BP28" s="17">
        <f t="shared" si="7"/>
        <v>0</v>
      </c>
      <c r="BQ28" s="18">
        <f>[1]CCT!AX35</f>
        <v>2</v>
      </c>
      <c r="BR28" s="17">
        <f>[1]CCT!AW35</f>
        <v>1134.79</v>
      </c>
      <c r="BS28" s="17">
        <f t="shared" si="8"/>
        <v>2269.58</v>
      </c>
      <c r="BT28" s="18">
        <f>[1]CCT!AZ35</f>
        <v>2</v>
      </c>
      <c r="BU28" s="17">
        <f>[1]CCT!AY35</f>
        <v>1134.79</v>
      </c>
      <c r="BV28" s="17">
        <f t="shared" si="9"/>
        <v>2269.58</v>
      </c>
      <c r="BW28" s="18"/>
      <c r="BX28" s="17"/>
      <c r="BY28" s="17">
        <f t="shared" si="10"/>
        <v>0</v>
      </c>
      <c r="BZ28" s="142"/>
      <c r="CA28" s="17"/>
      <c r="CB28" s="17">
        <f>BZ28*CA28</f>
        <v>0</v>
      </c>
      <c r="CC28" s="17"/>
      <c r="CD28" s="17"/>
      <c r="CE28" s="17"/>
      <c r="CF28" s="18"/>
      <c r="CG28" s="17"/>
      <c r="CH28" s="17">
        <f t="shared" si="12"/>
        <v>0</v>
      </c>
      <c r="CI28" s="17"/>
      <c r="CJ28" s="17"/>
      <c r="CK28" s="17"/>
      <c r="CL28" s="18"/>
      <c r="CM28" s="17"/>
      <c r="CN28" s="17">
        <f t="shared" si="13"/>
        <v>0</v>
      </c>
      <c r="CO28" s="17"/>
      <c r="CP28" s="17"/>
      <c r="CQ28" s="17"/>
      <c r="CR28" s="141"/>
      <c r="CS28" s="17"/>
      <c r="CT28" s="17">
        <f t="shared" si="77"/>
        <v>0</v>
      </c>
      <c r="CU28" s="17"/>
      <c r="CV28" s="17"/>
      <c r="CW28" s="17"/>
      <c r="CX28" s="17"/>
      <c r="CY28" s="17"/>
      <c r="CZ28" s="17"/>
      <c r="DA28" s="18"/>
      <c r="DB28" s="17"/>
      <c r="DC28" s="17">
        <f t="shared" si="14"/>
        <v>0</v>
      </c>
      <c r="DD28" s="143">
        <f t="shared" si="36"/>
        <v>4</v>
      </c>
      <c r="DE28" s="19">
        <f t="shared" si="37"/>
        <v>4539.16</v>
      </c>
      <c r="DF28" s="19"/>
      <c r="DG28" s="19"/>
      <c r="DH28" s="19">
        <f t="shared" si="15"/>
        <v>328.9188815</v>
      </c>
      <c r="DI28" s="19"/>
      <c r="DJ28" s="19">
        <f t="shared" si="38"/>
        <v>361.37903363636372</v>
      </c>
      <c r="DK28" s="19">
        <f t="shared" si="39"/>
        <v>123.79527272727273</v>
      </c>
      <c r="DL28" s="19"/>
      <c r="DM28" s="19">
        <f t="shared" si="40"/>
        <v>5353.2531878636364</v>
      </c>
      <c r="DN28" s="19"/>
      <c r="DO28" s="19">
        <f>(VLOOKUP(A28,PARAMETROAPOIO,6,FALSE)*20-1)*DD28</f>
        <v>1116</v>
      </c>
      <c r="DP28" s="19">
        <f t="shared" si="16"/>
        <v>223.65039999999999</v>
      </c>
      <c r="DQ28" s="19"/>
      <c r="DR28" s="19">
        <f t="shared" si="41"/>
        <v>12.48</v>
      </c>
      <c r="DS28" s="19">
        <f>VLOOKUP('Resumo Geral apoio imposto cd'!A28,PARAMETROAPOIO,2,FALSE)*DD28</f>
        <v>0</v>
      </c>
      <c r="DT28" s="19">
        <f t="shared" si="17"/>
        <v>164.12</v>
      </c>
      <c r="DU28" s="19">
        <f t="shared" si="18"/>
        <v>33.72</v>
      </c>
      <c r="DV28" s="19">
        <f>BB28*[1]Parâmetro!$E$147</f>
        <v>0</v>
      </c>
      <c r="DW28" s="19">
        <f t="shared" si="42"/>
        <v>1549.9703999999999</v>
      </c>
      <c r="DX28" s="19">
        <f>C28*'[1]Uniforme Apoio'!$BM$9+'Resumo Geral apoio imposto cd'!F28*'[1]Uniforme Apoio'!$BM$10+'Resumo Geral apoio imposto cd'!I28*'[1]Uniforme Apoio'!$BM$11+'Resumo Geral apoio imposto cd'!L28*'[1]Uniforme Apoio'!$BM$12+'Resumo Geral apoio imposto cd'!O28*'[1]Uniforme Apoio'!$BM$13+'Resumo Geral apoio imposto cd'!R28*'[1]Uniforme Apoio'!$BM$14+'Resumo Geral apoio imposto cd'!U28*'[1]Uniforme Apoio'!$BM$15+'Resumo Geral apoio imposto cd'!X28*'[1]Uniforme Apoio'!$BM$17+AA28*'[1]Uniforme Apoio'!$BM$16+'Resumo Geral apoio imposto cd'!AD28*'[1]Uniforme Apoio'!$BM$18+'Resumo Geral apoio imposto cd'!AG28*'[1]Uniforme Apoio'!$BM$19+'Resumo Geral apoio imposto cd'!AJ28*'[1]Uniforme Apoio'!$BM$20+'Resumo Geral apoio imposto cd'!AM28*'[1]Uniforme Apoio'!$BM$21+'Resumo Geral apoio imposto cd'!AP28*'[1]Uniforme Apoio'!$BM$22+'Resumo Geral apoio imposto cd'!AS28*'[1]Uniforme Apoio'!$BM$23+'Resumo Geral apoio imposto cd'!AV28*'[1]Uniforme Apoio'!$BM$24+'Resumo Geral apoio imposto cd'!AY28*'[1]Uniforme Apoio'!$BM$25+'Resumo Geral apoio imposto cd'!BB28*'[1]Uniforme Apoio'!$BM$26+BE28*'[1]Uniforme Apoio'!$BM$27+'Resumo Geral apoio imposto cd'!BH28*'[1]Uniforme Apoio'!$BM$28+'Resumo Geral apoio imposto cd'!BK28*'[1]Uniforme Apoio'!$BM$29+'Resumo Geral apoio imposto cd'!BN28*'[1]Uniforme Apoio'!$BM$30+'Resumo Geral apoio imposto cd'!BQ28*'[1]Uniforme Apoio'!$BM$30+'Resumo Geral apoio imposto cd'!BT28*'[1]Uniforme Apoio'!$BM$30+'Resumo Geral apoio imposto cd'!BW28*'[1]Uniforme Apoio'!$BM$31+'Resumo Geral apoio imposto cd'!BZ28*'[1]Uniforme Apoio'!$BM$31+'Resumo Geral apoio imposto cd'!CC28*'[1]Uniforme Apoio'!$BM$32+'Resumo Geral apoio imposto cd'!CF28*'[1]Uniforme Apoio'!$BM$33+'Resumo Geral apoio imposto cd'!CI28*'[1]Uniforme Apoio'!$BM$34+'Resumo Geral apoio imposto cd'!CL28*'[1]Uniforme Apoio'!$BM$35+'Resumo Geral apoio imposto cd'!CO28*'[1]Uniforme Apoio'!$BM$36+'Resumo Geral apoio imposto cd'!CR28*'[1]Uniforme Apoio'!$BM$37+'Resumo Geral apoio imposto cd'!CU28*'[1]Uniforme Apoio'!$BM$38+'Resumo Geral apoio imposto cd'!CX28*'[1]Uniforme Apoio'!$BM$39+'Resumo Geral apoio imposto cd'!DA28*'[1]Uniforme Apoio'!$BM$40</f>
        <v>342.72</v>
      </c>
      <c r="DY28" s="19"/>
      <c r="DZ28" s="19">
        <f>AP28*'[1]Equipamentos Jardinagem'!$H$7</f>
        <v>0</v>
      </c>
      <c r="EA28" s="19"/>
      <c r="EB28" s="19">
        <f t="shared" si="43"/>
        <v>342.72</v>
      </c>
      <c r="EC28" s="19">
        <f t="shared" si="44"/>
        <v>1070.6506375727274</v>
      </c>
      <c r="ED28" s="19">
        <f t="shared" si="19"/>
        <v>80.298797817954537</v>
      </c>
      <c r="EE28" s="19">
        <f t="shared" si="20"/>
        <v>53.532531878636362</v>
      </c>
      <c r="EF28" s="19">
        <f t="shared" si="21"/>
        <v>10.706506375727272</v>
      </c>
      <c r="EG28" s="19">
        <f t="shared" si="22"/>
        <v>133.83132969659093</v>
      </c>
      <c r="EH28" s="19">
        <f t="shared" si="23"/>
        <v>428.2602550290909</v>
      </c>
      <c r="EI28" s="19">
        <f t="shared" si="24"/>
        <v>160.59759563590907</v>
      </c>
      <c r="EJ28" s="19">
        <f t="shared" si="25"/>
        <v>32.119519127181817</v>
      </c>
      <c r="EK28" s="19">
        <f t="shared" si="45"/>
        <v>1969.997173133818</v>
      </c>
      <c r="EL28" s="19">
        <f t="shared" si="46"/>
        <v>445.92599054904093</v>
      </c>
      <c r="EM28" s="19">
        <f t="shared" si="47"/>
        <v>148.82043862260909</v>
      </c>
      <c r="EN28" s="19">
        <f t="shared" si="48"/>
        <v>218.94805538362272</v>
      </c>
      <c r="EO28" s="19">
        <f t="shared" si="49"/>
        <v>813.69448455527277</v>
      </c>
      <c r="EP28" s="19">
        <f t="shared" si="50"/>
        <v>6.9592291442227268</v>
      </c>
      <c r="EQ28" s="19">
        <f t="shared" si="51"/>
        <v>2.6766265939318181</v>
      </c>
      <c r="ER28" s="19">
        <f t="shared" si="52"/>
        <v>9.6358557381545449</v>
      </c>
      <c r="ES28" s="19">
        <f t="shared" si="53"/>
        <v>40.149398908977268</v>
      </c>
      <c r="ET28" s="19">
        <f t="shared" si="54"/>
        <v>3.2119519127181815</v>
      </c>
      <c r="EU28" s="19">
        <f t="shared" si="55"/>
        <v>1.6059759563590907</v>
      </c>
      <c r="EV28" s="19">
        <f t="shared" si="56"/>
        <v>18.736386157522727</v>
      </c>
      <c r="EW28" s="19">
        <f t="shared" si="57"/>
        <v>6.9592291442227268</v>
      </c>
      <c r="EX28" s="19">
        <f t="shared" si="58"/>
        <v>230.18988707813634</v>
      </c>
      <c r="EY28" s="19">
        <f t="shared" si="59"/>
        <v>9.100530419368182</v>
      </c>
      <c r="EZ28" s="19">
        <f t="shared" si="60"/>
        <v>309.95335957730452</v>
      </c>
      <c r="FA28" s="19">
        <f t="shared" si="61"/>
        <v>445.92599054904093</v>
      </c>
      <c r="FB28" s="19">
        <f t="shared" si="62"/>
        <v>74.410219311304544</v>
      </c>
      <c r="FC28" s="19">
        <f t="shared" si="63"/>
        <v>44.967326778054542</v>
      </c>
      <c r="FD28" s="19">
        <f t="shared" si="64"/>
        <v>17.665735519950001</v>
      </c>
      <c r="FE28" s="19">
        <f t="shared" si="65"/>
        <v>0</v>
      </c>
      <c r="FF28" s="19">
        <f t="shared" si="66"/>
        <v>214.66545283333181</v>
      </c>
      <c r="FG28" s="19">
        <f t="shared" si="67"/>
        <v>797.63472499168165</v>
      </c>
      <c r="FH28" s="19">
        <f t="shared" si="26"/>
        <v>3900.9155979962316</v>
      </c>
      <c r="FI28" s="19">
        <f t="shared" si="27"/>
        <v>11146.859185859868</v>
      </c>
      <c r="FJ28" s="19">
        <f t="shared" si="68"/>
        <v>825.08</v>
      </c>
      <c r="FK28" s="144">
        <f t="shared" si="28"/>
        <v>2</v>
      </c>
      <c r="FL28" s="144">
        <f t="shared" si="29"/>
        <v>11.25</v>
      </c>
      <c r="FM28" s="20">
        <f t="shared" si="30"/>
        <v>2.2535211267605644</v>
      </c>
      <c r="FN28" s="19">
        <f t="shared" si="69"/>
        <v>251.19682672360278</v>
      </c>
      <c r="FO28" s="20">
        <f t="shared" si="31"/>
        <v>8.5633802816901436</v>
      </c>
      <c r="FP28" s="19">
        <f t="shared" si="70"/>
        <v>954.54794154969045</v>
      </c>
      <c r="FQ28" s="20">
        <f t="shared" si="32"/>
        <v>1.8591549295774654</v>
      </c>
      <c r="FR28" s="19">
        <f t="shared" si="71"/>
        <v>207.23738204697227</v>
      </c>
      <c r="FS28" s="19">
        <f t="shared" si="72"/>
        <v>583.04</v>
      </c>
      <c r="FT28" s="19">
        <f t="shared" si="73"/>
        <v>2821.1021503202655</v>
      </c>
      <c r="FU28" s="145">
        <f t="shared" si="74"/>
        <v>13967.961336180135</v>
      </c>
    </row>
    <row r="29" spans="1:177" ht="15" customHeight="1">
      <c r="A29" s="149" t="str">
        <f>[1]CCT!D36</f>
        <v>SECI</v>
      </c>
      <c r="B29" s="150" t="str">
        <f>[1]CCT!C36</f>
        <v>Ipatinga</v>
      </c>
      <c r="C29" s="141"/>
      <c r="D29" s="17"/>
      <c r="E29" s="17"/>
      <c r="F29" s="18"/>
      <c r="G29" s="17"/>
      <c r="H29" s="17"/>
      <c r="I29" s="18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8"/>
      <c r="V29" s="17"/>
      <c r="W29" s="17"/>
      <c r="X29" s="18"/>
      <c r="Y29" s="17"/>
      <c r="Z29" s="17"/>
      <c r="AA29" s="17"/>
      <c r="AB29" s="17"/>
      <c r="AC29" s="17"/>
      <c r="AD29" s="17"/>
      <c r="AE29" s="17"/>
      <c r="AF29" s="17"/>
      <c r="AG29" s="18"/>
      <c r="AH29" s="17"/>
      <c r="AI29" s="17"/>
      <c r="AJ29" s="17"/>
      <c r="AK29" s="17"/>
      <c r="AL29" s="17"/>
      <c r="AM29" s="18"/>
      <c r="AN29" s="17"/>
      <c r="AO29" s="17"/>
      <c r="AP29" s="17"/>
      <c r="AQ29" s="17"/>
      <c r="AR29" s="17"/>
      <c r="AS29" s="17"/>
      <c r="AT29" s="17"/>
      <c r="AU29" s="17"/>
      <c r="AV29" s="18"/>
      <c r="AW29" s="17"/>
      <c r="AX29" s="17"/>
      <c r="AY29" s="17"/>
      <c r="AZ29" s="17"/>
      <c r="BA29" s="17"/>
      <c r="BB29" s="141"/>
      <c r="BC29" s="17"/>
      <c r="BD29" s="17">
        <f>BB29*BC29</f>
        <v>0</v>
      </c>
      <c r="BE29" s="18"/>
      <c r="BF29" s="17"/>
      <c r="BG29" s="17"/>
      <c r="BH29" s="17"/>
      <c r="BI29" s="17"/>
      <c r="BJ29" s="17"/>
      <c r="BK29" s="17"/>
      <c r="BL29" s="17"/>
      <c r="BM29" s="17"/>
      <c r="BN29" s="18"/>
      <c r="BO29" s="17"/>
      <c r="BP29" s="17"/>
      <c r="BQ29" s="18"/>
      <c r="BR29" s="17"/>
      <c r="BS29" s="17"/>
      <c r="BT29" s="18"/>
      <c r="BU29" s="17"/>
      <c r="BV29" s="17"/>
      <c r="BW29" s="18"/>
      <c r="BX29" s="17"/>
      <c r="BY29" s="17"/>
      <c r="BZ29" s="142">
        <f>[1]CCT!BD36</f>
        <v>1</v>
      </c>
      <c r="CA29" s="17">
        <f>[1]CCT!BC36</f>
        <v>1231.31</v>
      </c>
      <c r="CB29" s="17">
        <f>BZ29*CA29</f>
        <v>1231.31</v>
      </c>
      <c r="CC29" s="17"/>
      <c r="CD29" s="17"/>
      <c r="CE29" s="17"/>
      <c r="CF29" s="18"/>
      <c r="CG29" s="17"/>
      <c r="CH29" s="17"/>
      <c r="CI29" s="17"/>
      <c r="CJ29" s="17"/>
      <c r="CK29" s="17"/>
      <c r="CL29" s="18"/>
      <c r="CM29" s="17"/>
      <c r="CN29" s="17"/>
      <c r="CO29" s="17"/>
      <c r="CP29" s="17"/>
      <c r="CQ29" s="17"/>
      <c r="CR29" s="141"/>
      <c r="CS29" s="17"/>
      <c r="CT29" s="17">
        <f t="shared" si="77"/>
        <v>0</v>
      </c>
      <c r="CU29" s="17"/>
      <c r="CV29" s="17"/>
      <c r="CW29" s="17"/>
      <c r="CX29" s="17"/>
      <c r="CY29" s="17"/>
      <c r="CZ29" s="17"/>
      <c r="DA29" s="18"/>
      <c r="DB29" s="17"/>
      <c r="DC29" s="17"/>
      <c r="DD29" s="143">
        <f t="shared" si="36"/>
        <v>1</v>
      </c>
      <c r="DE29" s="19">
        <f t="shared" si="37"/>
        <v>1231.31</v>
      </c>
      <c r="DF29" s="19"/>
      <c r="DG29" s="19"/>
      <c r="DH29" s="19">
        <f t="shared" si="15"/>
        <v>0</v>
      </c>
      <c r="DI29" s="19"/>
      <c r="DJ29" s="19">
        <f t="shared" si="38"/>
        <v>0</v>
      </c>
      <c r="DK29" s="19">
        <f t="shared" si="39"/>
        <v>0</v>
      </c>
      <c r="DL29" s="19"/>
      <c r="DM29" s="19">
        <f t="shared" si="40"/>
        <v>1231.31</v>
      </c>
      <c r="DN29" s="19"/>
      <c r="DO29" s="19">
        <f>(VLOOKUP(A29,PARAMETROAPOIO,6,FALSE)*20-1)*DD29</f>
        <v>279</v>
      </c>
      <c r="DP29" s="19">
        <f t="shared" si="16"/>
        <v>50.121400000000008</v>
      </c>
      <c r="DQ29" s="19"/>
      <c r="DR29" s="19">
        <f t="shared" si="41"/>
        <v>3.12</v>
      </c>
      <c r="DS29" s="19">
        <f>VLOOKUP('Resumo Geral apoio imposto cd'!A29,PARAMETROAPOIO,2,FALSE)*DD29</f>
        <v>28.19</v>
      </c>
      <c r="DT29" s="19">
        <f t="shared" si="17"/>
        <v>0</v>
      </c>
      <c r="DU29" s="19">
        <f t="shared" si="18"/>
        <v>0</v>
      </c>
      <c r="DV29" s="19">
        <f>BB29*[1]Parâmetro!$E$147</f>
        <v>0</v>
      </c>
      <c r="DW29" s="19">
        <f t="shared" si="42"/>
        <v>360.4314</v>
      </c>
      <c r="DX29" s="19">
        <f>C29*'[1]Uniforme Apoio'!$BM$9+'Resumo Geral apoio imposto cd'!F29*'[1]Uniforme Apoio'!$BM$10+'Resumo Geral apoio imposto cd'!I29*'[1]Uniforme Apoio'!$BM$11+'Resumo Geral apoio imposto cd'!L29*'[1]Uniforme Apoio'!$BM$12+'Resumo Geral apoio imposto cd'!O29*'[1]Uniforme Apoio'!$BM$13+'Resumo Geral apoio imposto cd'!R29*'[1]Uniforme Apoio'!$BM$14+'Resumo Geral apoio imposto cd'!U29*'[1]Uniforme Apoio'!$BM$15+'Resumo Geral apoio imposto cd'!X29*'[1]Uniforme Apoio'!$BM$17+AA29*'[1]Uniforme Apoio'!$BM$16+'Resumo Geral apoio imposto cd'!AD29*'[1]Uniforme Apoio'!$BM$18+'Resumo Geral apoio imposto cd'!AG29*'[1]Uniforme Apoio'!$BM$19+'Resumo Geral apoio imposto cd'!AJ29*'[1]Uniforme Apoio'!$BM$20+'Resumo Geral apoio imposto cd'!AM29*'[1]Uniforme Apoio'!$BM$21+'Resumo Geral apoio imposto cd'!AP29*'[1]Uniforme Apoio'!$BM$22+'Resumo Geral apoio imposto cd'!AS29*'[1]Uniforme Apoio'!$BM$23+'Resumo Geral apoio imposto cd'!AV29*'[1]Uniforme Apoio'!$BM$24+'Resumo Geral apoio imposto cd'!AY29*'[1]Uniforme Apoio'!$BM$25+'Resumo Geral apoio imposto cd'!BB29*'[1]Uniforme Apoio'!$BM$26+BE29*'[1]Uniforme Apoio'!$BM$27+'Resumo Geral apoio imposto cd'!BH29*'[1]Uniforme Apoio'!$BM$28+'Resumo Geral apoio imposto cd'!BK29*'[1]Uniforme Apoio'!$BM$29+'Resumo Geral apoio imposto cd'!BN29*'[1]Uniforme Apoio'!$BM$30+'Resumo Geral apoio imposto cd'!BQ29*'[1]Uniforme Apoio'!$BM$30+'Resumo Geral apoio imposto cd'!BT29*'[1]Uniforme Apoio'!$BM$30+'Resumo Geral apoio imposto cd'!BW29*'[1]Uniforme Apoio'!$BM$31+'Resumo Geral apoio imposto cd'!BZ29*'[1]Uniforme Apoio'!$BM$31+'Resumo Geral apoio imposto cd'!CC29*'[1]Uniforme Apoio'!$BM$32+'Resumo Geral apoio imposto cd'!CF29*'[1]Uniforme Apoio'!$BM$33+'Resumo Geral apoio imposto cd'!CI29*'[1]Uniforme Apoio'!$BM$34+'Resumo Geral apoio imposto cd'!CL29*'[1]Uniforme Apoio'!$BM$35+'Resumo Geral apoio imposto cd'!CO29*'[1]Uniforme Apoio'!$BM$36+'Resumo Geral apoio imposto cd'!CR29*'[1]Uniforme Apoio'!$BM$37+'Resumo Geral apoio imposto cd'!CU29*'[1]Uniforme Apoio'!$BM$38+'Resumo Geral apoio imposto cd'!CX29*'[1]Uniforme Apoio'!$BM$39+'Resumo Geral apoio imposto cd'!DA29*'[1]Uniforme Apoio'!$BM$40</f>
        <v>81.430000000000007</v>
      </c>
      <c r="DY29" s="19"/>
      <c r="DZ29" s="19">
        <f>AP29*'[1]Equipamentos Jardinagem'!$H$7</f>
        <v>0</v>
      </c>
      <c r="EA29" s="19"/>
      <c r="EB29" s="19">
        <f t="shared" si="43"/>
        <v>81.430000000000007</v>
      </c>
      <c r="EC29" s="19">
        <f t="shared" si="44"/>
        <v>246.262</v>
      </c>
      <c r="ED29" s="19">
        <f t="shared" si="19"/>
        <v>18.469649999999998</v>
      </c>
      <c r="EE29" s="19">
        <f t="shared" si="20"/>
        <v>12.3131</v>
      </c>
      <c r="EF29" s="19">
        <f t="shared" si="21"/>
        <v>2.4626199999999998</v>
      </c>
      <c r="EG29" s="19">
        <f t="shared" si="22"/>
        <v>30.78275</v>
      </c>
      <c r="EH29" s="19">
        <f t="shared" si="23"/>
        <v>98.504800000000003</v>
      </c>
      <c r="EI29" s="19">
        <f t="shared" si="24"/>
        <v>36.939299999999996</v>
      </c>
      <c r="EJ29" s="19">
        <f t="shared" si="25"/>
        <v>7.3878599999999999</v>
      </c>
      <c r="EK29" s="19">
        <f t="shared" si="45"/>
        <v>453.12208000000004</v>
      </c>
      <c r="EL29" s="19">
        <f t="shared" si="46"/>
        <v>102.568123</v>
      </c>
      <c r="EM29" s="19">
        <f t="shared" si="47"/>
        <v>34.230417999999993</v>
      </c>
      <c r="EN29" s="19">
        <f t="shared" si="48"/>
        <v>50.360578999999994</v>
      </c>
      <c r="EO29" s="19">
        <f t="shared" si="49"/>
        <v>187.15912</v>
      </c>
      <c r="EP29" s="19">
        <f t="shared" si="50"/>
        <v>1.6007029999999998</v>
      </c>
      <c r="EQ29" s="19">
        <f t="shared" si="51"/>
        <v>0.61565499999999995</v>
      </c>
      <c r="ER29" s="19">
        <f t="shared" si="52"/>
        <v>2.2163579999999996</v>
      </c>
      <c r="ES29" s="19">
        <f t="shared" si="53"/>
        <v>9.234824999999999</v>
      </c>
      <c r="ET29" s="19">
        <f t="shared" si="54"/>
        <v>0.73878599999999994</v>
      </c>
      <c r="EU29" s="19">
        <f t="shared" si="55"/>
        <v>0.36939299999999997</v>
      </c>
      <c r="EV29" s="19">
        <f t="shared" si="56"/>
        <v>4.3095850000000002</v>
      </c>
      <c r="EW29" s="19">
        <f t="shared" si="57"/>
        <v>1.6007029999999998</v>
      </c>
      <c r="EX29" s="19">
        <f t="shared" si="58"/>
        <v>52.946329999999996</v>
      </c>
      <c r="EY29" s="19">
        <f t="shared" si="59"/>
        <v>2.0932269999999997</v>
      </c>
      <c r="EZ29" s="19">
        <f t="shared" si="60"/>
        <v>71.29284899999999</v>
      </c>
      <c r="FA29" s="19">
        <f t="shared" si="61"/>
        <v>102.568123</v>
      </c>
      <c r="FB29" s="19">
        <f t="shared" si="62"/>
        <v>17.115208999999997</v>
      </c>
      <c r="FC29" s="19">
        <f t="shared" si="63"/>
        <v>10.343003999999999</v>
      </c>
      <c r="FD29" s="19">
        <f t="shared" si="64"/>
        <v>4.0633229999999996</v>
      </c>
      <c r="FE29" s="19">
        <f t="shared" si="65"/>
        <v>0</v>
      </c>
      <c r="FF29" s="19">
        <f t="shared" si="66"/>
        <v>49.375530999999995</v>
      </c>
      <c r="FG29" s="19">
        <f t="shared" si="67"/>
        <v>183.46518999999998</v>
      </c>
      <c r="FH29" s="19">
        <f t="shared" si="26"/>
        <v>897.25559699999997</v>
      </c>
      <c r="FI29" s="19">
        <f t="shared" si="27"/>
        <v>2570.426997</v>
      </c>
      <c r="FJ29" s="19">
        <f t="shared" si="68"/>
        <v>206.27</v>
      </c>
      <c r="FK29" s="144">
        <f t="shared" si="28"/>
        <v>3</v>
      </c>
      <c r="FL29" s="144">
        <f t="shared" si="29"/>
        <v>12.25</v>
      </c>
      <c r="FM29" s="20">
        <f t="shared" si="30"/>
        <v>3.4188034188034218</v>
      </c>
      <c r="FN29" s="19">
        <f t="shared" si="69"/>
        <v>87.87784605128212</v>
      </c>
      <c r="FO29" s="20">
        <f t="shared" si="31"/>
        <v>8.6609686609686669</v>
      </c>
      <c r="FP29" s="19">
        <f t="shared" si="70"/>
        <v>222.62387666324801</v>
      </c>
      <c r="FQ29" s="20">
        <f t="shared" si="32"/>
        <v>1.8803418803418819</v>
      </c>
      <c r="FR29" s="19">
        <f t="shared" si="71"/>
        <v>48.332815328205164</v>
      </c>
      <c r="FS29" s="19">
        <f t="shared" si="72"/>
        <v>145.76</v>
      </c>
      <c r="FT29" s="19">
        <f t="shared" si="73"/>
        <v>710.86453804273526</v>
      </c>
      <c r="FU29" s="145">
        <f t="shared" si="74"/>
        <v>3281.2915350427352</v>
      </c>
    </row>
    <row r="30" spans="1:177" ht="15" customHeight="1">
      <c r="A30" s="146" t="str">
        <f>[1]CCT!D37</f>
        <v>Itabira</v>
      </c>
      <c r="B30" s="147" t="str">
        <f>[1]CCT!C37</f>
        <v>Itabira</v>
      </c>
      <c r="C30" s="141"/>
      <c r="D30" s="17"/>
      <c r="E30" s="17">
        <f t="shared" si="0"/>
        <v>0</v>
      </c>
      <c r="F30" s="18"/>
      <c r="G30" s="17"/>
      <c r="H30" s="17">
        <f t="shared" si="33"/>
        <v>0</v>
      </c>
      <c r="I30" s="18"/>
      <c r="J30" s="17"/>
      <c r="K30" s="17">
        <f t="shared" si="34"/>
        <v>0</v>
      </c>
      <c r="L30" s="17"/>
      <c r="M30" s="17"/>
      <c r="N30" s="17"/>
      <c r="O30" s="17"/>
      <c r="P30" s="17"/>
      <c r="Q30" s="17"/>
      <c r="R30" s="17"/>
      <c r="S30" s="17"/>
      <c r="T30" s="17"/>
      <c r="U30" s="18"/>
      <c r="V30" s="17"/>
      <c r="W30" s="17">
        <f t="shared" si="1"/>
        <v>0</v>
      </c>
      <c r="X30" s="18"/>
      <c r="Y30" s="17"/>
      <c r="Z30" s="17">
        <f t="shared" si="2"/>
        <v>0</v>
      </c>
      <c r="AA30" s="17"/>
      <c r="AB30" s="17"/>
      <c r="AC30" s="17"/>
      <c r="AD30" s="17"/>
      <c r="AE30" s="17"/>
      <c r="AF30" s="17"/>
      <c r="AG30" s="18"/>
      <c r="AH30" s="17"/>
      <c r="AI30" s="17">
        <f t="shared" si="3"/>
        <v>0</v>
      </c>
      <c r="AJ30" s="17"/>
      <c r="AK30" s="17"/>
      <c r="AL30" s="17"/>
      <c r="AM30" s="18"/>
      <c r="AN30" s="17"/>
      <c r="AO30" s="17">
        <f t="shared" si="4"/>
        <v>0</v>
      </c>
      <c r="AP30" s="17"/>
      <c r="AQ30" s="17"/>
      <c r="AR30" s="17"/>
      <c r="AS30" s="17"/>
      <c r="AT30" s="17"/>
      <c r="AU30" s="17"/>
      <c r="AV30" s="18"/>
      <c r="AW30" s="17"/>
      <c r="AX30" s="17">
        <f t="shared" si="5"/>
        <v>0</v>
      </c>
      <c r="AY30" s="17"/>
      <c r="AZ30" s="17"/>
      <c r="BA30" s="17"/>
      <c r="BB30" s="141"/>
      <c r="BC30" s="17"/>
      <c r="BD30" s="17"/>
      <c r="BE30" s="18"/>
      <c r="BF30" s="17"/>
      <c r="BG30" s="17">
        <f t="shared" si="6"/>
        <v>0</v>
      </c>
      <c r="BH30" s="17"/>
      <c r="BI30" s="17"/>
      <c r="BJ30" s="17"/>
      <c r="BK30" s="17"/>
      <c r="BL30" s="17"/>
      <c r="BM30" s="17"/>
      <c r="BN30" s="18"/>
      <c r="BO30" s="17"/>
      <c r="BP30" s="17">
        <f t="shared" si="7"/>
        <v>0</v>
      </c>
      <c r="BQ30" s="18">
        <f>[1]CCT!AX37</f>
        <v>2</v>
      </c>
      <c r="BR30" s="17">
        <f>[1]CCT!AW37</f>
        <v>1134.79</v>
      </c>
      <c r="BS30" s="17">
        <f t="shared" si="8"/>
        <v>2269.58</v>
      </c>
      <c r="BT30" s="18">
        <f>[1]CCT!AZ37</f>
        <v>2</v>
      </c>
      <c r="BU30" s="17">
        <f>[1]CCT!AY37</f>
        <v>1134.79</v>
      </c>
      <c r="BV30" s="17">
        <f t="shared" si="9"/>
        <v>2269.58</v>
      </c>
      <c r="BW30" s="18"/>
      <c r="BX30" s="17"/>
      <c r="BY30" s="17">
        <f t="shared" si="10"/>
        <v>0</v>
      </c>
      <c r="BZ30" s="142"/>
      <c r="CA30" s="17"/>
      <c r="CB30" s="17">
        <f>BZ30*CA30</f>
        <v>0</v>
      </c>
      <c r="CC30" s="17"/>
      <c r="CD30" s="17"/>
      <c r="CE30" s="17"/>
      <c r="CF30" s="18"/>
      <c r="CG30" s="17"/>
      <c r="CH30" s="17">
        <f t="shared" si="12"/>
        <v>0</v>
      </c>
      <c r="CI30" s="17"/>
      <c r="CJ30" s="17"/>
      <c r="CK30" s="17"/>
      <c r="CL30" s="18"/>
      <c r="CM30" s="17"/>
      <c r="CN30" s="17">
        <f t="shared" si="13"/>
        <v>0</v>
      </c>
      <c r="CO30" s="17"/>
      <c r="CP30" s="17"/>
      <c r="CQ30" s="17"/>
      <c r="CR30" s="141"/>
      <c r="CS30" s="17"/>
      <c r="CT30" s="17">
        <f t="shared" si="77"/>
        <v>0</v>
      </c>
      <c r="CU30" s="17"/>
      <c r="CV30" s="17"/>
      <c r="CW30" s="17"/>
      <c r="CX30" s="17"/>
      <c r="CY30" s="17"/>
      <c r="CZ30" s="17"/>
      <c r="DA30" s="18"/>
      <c r="DB30" s="17"/>
      <c r="DC30" s="17">
        <f t="shared" si="14"/>
        <v>0</v>
      </c>
      <c r="DD30" s="143">
        <f t="shared" si="36"/>
        <v>4</v>
      </c>
      <c r="DE30" s="19">
        <f t="shared" si="37"/>
        <v>4539.16</v>
      </c>
      <c r="DF30" s="19"/>
      <c r="DG30" s="19"/>
      <c r="DH30" s="19">
        <f t="shared" si="15"/>
        <v>328.9188815</v>
      </c>
      <c r="DI30" s="19"/>
      <c r="DJ30" s="19">
        <f t="shared" si="38"/>
        <v>361.37903363636372</v>
      </c>
      <c r="DK30" s="19">
        <f t="shared" si="39"/>
        <v>123.79527272727273</v>
      </c>
      <c r="DL30" s="19"/>
      <c r="DM30" s="19">
        <f t="shared" si="40"/>
        <v>5353.2531878636364</v>
      </c>
      <c r="DN30" s="19"/>
      <c r="DO30" s="19">
        <f>(VLOOKUP(A30,PARAMETROAPOIO,6,FALSE)*20-1)*DD30</f>
        <v>1116</v>
      </c>
      <c r="DP30" s="19">
        <f t="shared" si="16"/>
        <v>223.65039999999999</v>
      </c>
      <c r="DQ30" s="19"/>
      <c r="DR30" s="19">
        <f t="shared" si="41"/>
        <v>12.48</v>
      </c>
      <c r="DS30" s="19">
        <f>VLOOKUP('Resumo Geral apoio imposto cd'!A30,PARAMETROAPOIO,2,FALSE)*DD30</f>
        <v>112.76</v>
      </c>
      <c r="DT30" s="19">
        <f t="shared" si="17"/>
        <v>0</v>
      </c>
      <c r="DU30" s="19">
        <f t="shared" si="18"/>
        <v>0</v>
      </c>
      <c r="DV30" s="19">
        <f>BB30*[1]Parâmetro!$E$147</f>
        <v>0</v>
      </c>
      <c r="DW30" s="19">
        <f t="shared" si="42"/>
        <v>1464.8904</v>
      </c>
      <c r="DX30" s="19">
        <f>C30*'[1]Uniforme Apoio'!$BM$9+'Resumo Geral apoio imposto cd'!F30*'[1]Uniforme Apoio'!$BM$10+'Resumo Geral apoio imposto cd'!I30*'[1]Uniforme Apoio'!$BM$11+'Resumo Geral apoio imposto cd'!L30*'[1]Uniforme Apoio'!$BM$12+'Resumo Geral apoio imposto cd'!O30*'[1]Uniforme Apoio'!$BM$13+'Resumo Geral apoio imposto cd'!R30*'[1]Uniforme Apoio'!$BM$14+'Resumo Geral apoio imposto cd'!U30*'[1]Uniforme Apoio'!$BM$15+'Resumo Geral apoio imposto cd'!X30*'[1]Uniforme Apoio'!$BM$17+AA30*'[1]Uniforme Apoio'!$BM$16+'Resumo Geral apoio imposto cd'!AD30*'[1]Uniforme Apoio'!$BM$18+'Resumo Geral apoio imposto cd'!AG30*'[1]Uniforme Apoio'!$BM$19+'Resumo Geral apoio imposto cd'!AJ30*'[1]Uniforme Apoio'!$BM$20+'Resumo Geral apoio imposto cd'!AM30*'[1]Uniforme Apoio'!$BM$21+'Resumo Geral apoio imposto cd'!AP30*'[1]Uniforme Apoio'!$BM$22+'Resumo Geral apoio imposto cd'!AS30*'[1]Uniforme Apoio'!$BM$23+'Resumo Geral apoio imposto cd'!AV30*'[1]Uniforme Apoio'!$BM$24+'Resumo Geral apoio imposto cd'!AY30*'[1]Uniforme Apoio'!$BM$25+'Resumo Geral apoio imposto cd'!BB30*'[1]Uniforme Apoio'!$BM$26+BE30*'[1]Uniforme Apoio'!$BM$27+'Resumo Geral apoio imposto cd'!BH30*'[1]Uniforme Apoio'!$BM$28+'Resumo Geral apoio imposto cd'!BK30*'[1]Uniforme Apoio'!$BM$29+'Resumo Geral apoio imposto cd'!BN30*'[1]Uniforme Apoio'!$BM$30+'Resumo Geral apoio imposto cd'!BQ30*'[1]Uniforme Apoio'!$BM$30+'Resumo Geral apoio imposto cd'!BT30*'[1]Uniforme Apoio'!$BM$30+'Resumo Geral apoio imposto cd'!BW30*'[1]Uniforme Apoio'!$BM$31+'Resumo Geral apoio imposto cd'!BZ30*'[1]Uniforme Apoio'!$BM$31+'Resumo Geral apoio imposto cd'!CC30*'[1]Uniforme Apoio'!$BM$32+'Resumo Geral apoio imposto cd'!CF30*'[1]Uniforme Apoio'!$BM$33+'Resumo Geral apoio imposto cd'!CI30*'[1]Uniforme Apoio'!$BM$34+'Resumo Geral apoio imposto cd'!CL30*'[1]Uniforme Apoio'!$BM$35+'Resumo Geral apoio imposto cd'!CO30*'[1]Uniforme Apoio'!$BM$36+'Resumo Geral apoio imposto cd'!CR30*'[1]Uniforme Apoio'!$BM$37+'Resumo Geral apoio imposto cd'!CU30*'[1]Uniforme Apoio'!$BM$38+'Resumo Geral apoio imposto cd'!CX30*'[1]Uniforme Apoio'!$BM$39+'Resumo Geral apoio imposto cd'!DA30*'[1]Uniforme Apoio'!$BM$40</f>
        <v>342.72</v>
      </c>
      <c r="DY30" s="19"/>
      <c r="DZ30" s="19">
        <f>AP30*'[1]Equipamentos Jardinagem'!$H$7</f>
        <v>0</v>
      </c>
      <c r="EA30" s="19"/>
      <c r="EB30" s="19">
        <f t="shared" si="43"/>
        <v>342.72</v>
      </c>
      <c r="EC30" s="19">
        <f t="shared" si="44"/>
        <v>1070.6506375727274</v>
      </c>
      <c r="ED30" s="19">
        <f t="shared" si="19"/>
        <v>80.298797817954537</v>
      </c>
      <c r="EE30" s="19">
        <f t="shared" si="20"/>
        <v>53.532531878636362</v>
      </c>
      <c r="EF30" s="19">
        <f t="shared" si="21"/>
        <v>10.706506375727272</v>
      </c>
      <c r="EG30" s="19">
        <f t="shared" si="22"/>
        <v>133.83132969659093</v>
      </c>
      <c r="EH30" s="19">
        <f t="shared" si="23"/>
        <v>428.2602550290909</v>
      </c>
      <c r="EI30" s="19">
        <f t="shared" si="24"/>
        <v>160.59759563590907</v>
      </c>
      <c r="EJ30" s="19">
        <f t="shared" si="25"/>
        <v>32.119519127181817</v>
      </c>
      <c r="EK30" s="19">
        <f t="shared" si="45"/>
        <v>1969.997173133818</v>
      </c>
      <c r="EL30" s="19">
        <f t="shared" si="46"/>
        <v>445.92599054904093</v>
      </c>
      <c r="EM30" s="19">
        <f t="shared" si="47"/>
        <v>148.82043862260909</v>
      </c>
      <c r="EN30" s="19">
        <f t="shared" si="48"/>
        <v>218.94805538362272</v>
      </c>
      <c r="EO30" s="19">
        <f t="shared" si="49"/>
        <v>813.69448455527277</v>
      </c>
      <c r="EP30" s="19">
        <f t="shared" si="50"/>
        <v>6.9592291442227268</v>
      </c>
      <c r="EQ30" s="19">
        <f t="shared" si="51"/>
        <v>2.6766265939318181</v>
      </c>
      <c r="ER30" s="19">
        <f t="shared" si="52"/>
        <v>9.6358557381545449</v>
      </c>
      <c r="ES30" s="19">
        <f t="shared" si="53"/>
        <v>40.149398908977268</v>
      </c>
      <c r="ET30" s="19">
        <f t="shared" si="54"/>
        <v>3.2119519127181815</v>
      </c>
      <c r="EU30" s="19">
        <f t="shared" si="55"/>
        <v>1.6059759563590907</v>
      </c>
      <c r="EV30" s="19">
        <f t="shared" si="56"/>
        <v>18.736386157522727</v>
      </c>
      <c r="EW30" s="19">
        <f t="shared" si="57"/>
        <v>6.9592291442227268</v>
      </c>
      <c r="EX30" s="19">
        <f t="shared" si="58"/>
        <v>230.18988707813634</v>
      </c>
      <c r="EY30" s="19">
        <f t="shared" si="59"/>
        <v>9.100530419368182</v>
      </c>
      <c r="EZ30" s="19">
        <f t="shared" si="60"/>
        <v>309.95335957730452</v>
      </c>
      <c r="FA30" s="19">
        <f t="shared" si="61"/>
        <v>445.92599054904093</v>
      </c>
      <c r="FB30" s="19">
        <f t="shared" si="62"/>
        <v>74.410219311304544</v>
      </c>
      <c r="FC30" s="19">
        <f t="shared" si="63"/>
        <v>44.967326778054542</v>
      </c>
      <c r="FD30" s="19">
        <f t="shared" si="64"/>
        <v>17.665735519950001</v>
      </c>
      <c r="FE30" s="19">
        <f t="shared" si="65"/>
        <v>0</v>
      </c>
      <c r="FF30" s="19">
        <f t="shared" si="66"/>
        <v>214.66545283333181</v>
      </c>
      <c r="FG30" s="19">
        <f t="shared" si="67"/>
        <v>797.63472499168165</v>
      </c>
      <c r="FH30" s="19">
        <f t="shared" si="26"/>
        <v>3900.9155979962316</v>
      </c>
      <c r="FI30" s="19">
        <f t="shared" si="27"/>
        <v>11061.779185859868</v>
      </c>
      <c r="FJ30" s="19">
        <f t="shared" si="68"/>
        <v>825.08</v>
      </c>
      <c r="FK30" s="144">
        <f t="shared" si="28"/>
        <v>3</v>
      </c>
      <c r="FL30" s="144">
        <f t="shared" si="29"/>
        <v>12.25</v>
      </c>
      <c r="FM30" s="20">
        <f t="shared" si="30"/>
        <v>3.4188034188034218</v>
      </c>
      <c r="FN30" s="19">
        <f t="shared" si="69"/>
        <v>378.18048498666246</v>
      </c>
      <c r="FO30" s="20">
        <f t="shared" si="31"/>
        <v>8.6609686609686669</v>
      </c>
      <c r="FP30" s="19">
        <f t="shared" si="70"/>
        <v>958.05722863287815</v>
      </c>
      <c r="FQ30" s="20">
        <f t="shared" si="32"/>
        <v>1.8803418803418819</v>
      </c>
      <c r="FR30" s="19">
        <f t="shared" si="71"/>
        <v>207.99926674266436</v>
      </c>
      <c r="FS30" s="19">
        <f t="shared" si="72"/>
        <v>583.04</v>
      </c>
      <c r="FT30" s="19">
        <f t="shared" si="73"/>
        <v>2952.3569803622054</v>
      </c>
      <c r="FU30" s="145">
        <f t="shared" si="74"/>
        <v>14014.136166222073</v>
      </c>
    </row>
    <row r="31" spans="1:177" ht="15" customHeight="1">
      <c r="A31" s="146" t="str">
        <f>[1]CCT!D38</f>
        <v>Região de São Lourenço</v>
      </c>
      <c r="B31" s="147" t="str">
        <f>[1]CCT!C38</f>
        <v>Itajubá</v>
      </c>
      <c r="C31" s="141"/>
      <c r="D31" s="151"/>
      <c r="E31" s="17">
        <f t="shared" si="0"/>
        <v>0</v>
      </c>
      <c r="F31" s="18"/>
      <c r="G31" s="151"/>
      <c r="H31" s="17">
        <f t="shared" si="33"/>
        <v>0</v>
      </c>
      <c r="I31" s="18"/>
      <c r="J31" s="151"/>
      <c r="K31" s="17">
        <f t="shared" si="34"/>
        <v>0</v>
      </c>
      <c r="L31" s="17"/>
      <c r="M31" s="17"/>
      <c r="N31" s="17"/>
      <c r="O31" s="17"/>
      <c r="P31" s="17"/>
      <c r="Q31" s="17"/>
      <c r="R31" s="17"/>
      <c r="S31" s="17"/>
      <c r="T31" s="17"/>
      <c r="U31" s="18"/>
      <c r="V31" s="151"/>
      <c r="W31" s="17">
        <f t="shared" si="1"/>
        <v>0</v>
      </c>
      <c r="X31" s="18"/>
      <c r="Y31" s="151"/>
      <c r="Z31" s="17">
        <f t="shared" si="2"/>
        <v>0</v>
      </c>
      <c r="AA31" s="17"/>
      <c r="AB31" s="17"/>
      <c r="AC31" s="17"/>
      <c r="AD31" s="17"/>
      <c r="AE31" s="17"/>
      <c r="AF31" s="17"/>
      <c r="AG31" s="18"/>
      <c r="AH31" s="17"/>
      <c r="AI31" s="17">
        <f t="shared" si="3"/>
        <v>0</v>
      </c>
      <c r="AJ31" s="17"/>
      <c r="AK31" s="17"/>
      <c r="AL31" s="17"/>
      <c r="AM31" s="18"/>
      <c r="AN31" s="151"/>
      <c r="AO31" s="17">
        <f t="shared" si="4"/>
        <v>0</v>
      </c>
      <c r="AP31" s="17"/>
      <c r="AQ31" s="17"/>
      <c r="AR31" s="17"/>
      <c r="AS31" s="17"/>
      <c r="AT31" s="17"/>
      <c r="AU31" s="17"/>
      <c r="AV31" s="152"/>
      <c r="AW31" s="151"/>
      <c r="AX31" s="17">
        <f t="shared" si="5"/>
        <v>0</v>
      </c>
      <c r="AY31" s="17"/>
      <c r="AZ31" s="17"/>
      <c r="BA31" s="17"/>
      <c r="BB31" s="141"/>
      <c r="BC31" s="17"/>
      <c r="BD31" s="17"/>
      <c r="BE31" s="152"/>
      <c r="BF31" s="151"/>
      <c r="BG31" s="17">
        <f t="shared" si="6"/>
        <v>0</v>
      </c>
      <c r="BH31" s="17"/>
      <c r="BI31" s="17"/>
      <c r="BJ31" s="17"/>
      <c r="BK31" s="17"/>
      <c r="BL31" s="17"/>
      <c r="BM31" s="17"/>
      <c r="BN31" s="18">
        <f>[1]CCT!AV38</f>
        <v>1</v>
      </c>
      <c r="BO31" s="17">
        <f>[1]CCT!AU38</f>
        <v>1043.74</v>
      </c>
      <c r="BP31" s="17">
        <f t="shared" si="7"/>
        <v>1043.74</v>
      </c>
      <c r="BQ31" s="18"/>
      <c r="BR31" s="17"/>
      <c r="BS31" s="17">
        <f t="shared" si="8"/>
        <v>0</v>
      </c>
      <c r="BT31" s="18"/>
      <c r="BU31" s="17"/>
      <c r="BV31" s="17">
        <f t="shared" si="9"/>
        <v>0</v>
      </c>
      <c r="BW31" s="18"/>
      <c r="BX31" s="17"/>
      <c r="BY31" s="17">
        <f t="shared" si="10"/>
        <v>0</v>
      </c>
      <c r="BZ31" s="153"/>
      <c r="CA31" s="151"/>
      <c r="CB31" s="17">
        <f>BZ31*CA31</f>
        <v>0</v>
      </c>
      <c r="CC31" s="17"/>
      <c r="CD31" s="17"/>
      <c r="CE31" s="17"/>
      <c r="CF31" s="152"/>
      <c r="CG31" s="151"/>
      <c r="CH31" s="17">
        <f t="shared" si="12"/>
        <v>0</v>
      </c>
      <c r="CI31" s="17"/>
      <c r="CJ31" s="17"/>
      <c r="CK31" s="17"/>
      <c r="CL31" s="152"/>
      <c r="CM31" s="151"/>
      <c r="CN31" s="17">
        <f t="shared" si="13"/>
        <v>0</v>
      </c>
      <c r="CO31" s="17"/>
      <c r="CP31" s="17"/>
      <c r="CQ31" s="17"/>
      <c r="CR31" s="141"/>
      <c r="CS31" s="17"/>
      <c r="CT31" s="17">
        <f t="shared" si="77"/>
        <v>0</v>
      </c>
      <c r="CU31" s="17"/>
      <c r="CV31" s="17"/>
      <c r="CW31" s="17"/>
      <c r="CX31" s="17"/>
      <c r="CY31" s="17"/>
      <c r="CZ31" s="17"/>
      <c r="DA31" s="152"/>
      <c r="DB31" s="151"/>
      <c r="DC31" s="17">
        <f t="shared" si="14"/>
        <v>0</v>
      </c>
      <c r="DD31" s="143">
        <f t="shared" si="36"/>
        <v>1</v>
      </c>
      <c r="DE31" s="19">
        <f t="shared" si="37"/>
        <v>1043.74</v>
      </c>
      <c r="DF31" s="19"/>
      <c r="DG31" s="19"/>
      <c r="DH31" s="19">
        <f t="shared" si="15"/>
        <v>0</v>
      </c>
      <c r="DI31" s="19"/>
      <c r="DJ31" s="19">
        <f t="shared" si="38"/>
        <v>94.885454545454536</v>
      </c>
      <c r="DK31" s="19">
        <f t="shared" si="39"/>
        <v>0</v>
      </c>
      <c r="DL31" s="19"/>
      <c r="DM31" s="19">
        <f t="shared" si="40"/>
        <v>1138.6254545454544</v>
      </c>
      <c r="DN31" s="19"/>
      <c r="DO31" s="19">
        <f>(VLOOKUP(A31,PARAMETROAPOIO,6,FALSE)*20-1)*DD31</f>
        <v>279</v>
      </c>
      <c r="DP31" s="19">
        <f t="shared" si="16"/>
        <v>61.375599999999999</v>
      </c>
      <c r="DQ31" s="19"/>
      <c r="DR31" s="19">
        <f t="shared" si="41"/>
        <v>3.12</v>
      </c>
      <c r="DS31" s="19">
        <f>VLOOKUP('Resumo Geral apoio imposto cd'!A31,PARAMETROAPOIO,2,FALSE)*DD31</f>
        <v>29.15</v>
      </c>
      <c r="DT31" s="19">
        <f t="shared" si="17"/>
        <v>0</v>
      </c>
      <c r="DU31" s="19">
        <f t="shared" si="18"/>
        <v>0</v>
      </c>
      <c r="DV31" s="19">
        <f>BB31*[1]Parâmetro!$E$147</f>
        <v>0</v>
      </c>
      <c r="DW31" s="19">
        <f t="shared" si="42"/>
        <v>372.6456</v>
      </c>
      <c r="DX31" s="19">
        <f>C31*'[1]Uniforme Apoio'!$BM$9+'Resumo Geral apoio imposto cd'!F31*'[1]Uniforme Apoio'!$BM$10+'Resumo Geral apoio imposto cd'!I31*'[1]Uniforme Apoio'!$BM$11+'Resumo Geral apoio imposto cd'!L31*'[1]Uniforme Apoio'!$BM$12+'Resumo Geral apoio imposto cd'!O31*'[1]Uniforme Apoio'!$BM$13+'Resumo Geral apoio imposto cd'!R31*'[1]Uniforme Apoio'!$BM$14+'Resumo Geral apoio imposto cd'!U31*'[1]Uniforme Apoio'!$BM$15+'Resumo Geral apoio imposto cd'!X31*'[1]Uniforme Apoio'!$BM$17+AA31*'[1]Uniforme Apoio'!$BM$16+'Resumo Geral apoio imposto cd'!AD31*'[1]Uniforme Apoio'!$BM$18+'Resumo Geral apoio imposto cd'!AG31*'[1]Uniforme Apoio'!$BM$19+'Resumo Geral apoio imposto cd'!AJ31*'[1]Uniforme Apoio'!$BM$20+'Resumo Geral apoio imposto cd'!AM31*'[1]Uniforme Apoio'!$BM$21+'Resumo Geral apoio imposto cd'!AP31*'[1]Uniforme Apoio'!$BM$22+'Resumo Geral apoio imposto cd'!AS31*'[1]Uniforme Apoio'!$BM$23+'Resumo Geral apoio imposto cd'!AV31*'[1]Uniforme Apoio'!$BM$24+'Resumo Geral apoio imposto cd'!AY31*'[1]Uniforme Apoio'!$BM$25+'Resumo Geral apoio imposto cd'!BB31*'[1]Uniforme Apoio'!$BM$26+BE31*'[1]Uniforme Apoio'!$BM$27+'Resumo Geral apoio imposto cd'!BH31*'[1]Uniforme Apoio'!$BM$28+'Resumo Geral apoio imposto cd'!BK31*'[1]Uniforme Apoio'!$BM$29+'Resumo Geral apoio imposto cd'!BN31*'[1]Uniforme Apoio'!$BM$30+'Resumo Geral apoio imposto cd'!BQ31*'[1]Uniforme Apoio'!$BM$30+'Resumo Geral apoio imposto cd'!BT31*'[1]Uniforme Apoio'!$BM$30+'Resumo Geral apoio imposto cd'!BW31*'[1]Uniforme Apoio'!$BM$31+'Resumo Geral apoio imposto cd'!BZ31*'[1]Uniforme Apoio'!$BM$31+'Resumo Geral apoio imposto cd'!CC31*'[1]Uniforme Apoio'!$BM$32+'Resumo Geral apoio imposto cd'!CF31*'[1]Uniforme Apoio'!$BM$33+'Resumo Geral apoio imposto cd'!CI31*'[1]Uniforme Apoio'!$BM$34+'Resumo Geral apoio imposto cd'!CL31*'[1]Uniforme Apoio'!$BM$35+'Resumo Geral apoio imposto cd'!CO31*'[1]Uniforme Apoio'!$BM$36+'Resumo Geral apoio imposto cd'!CR31*'[1]Uniforme Apoio'!$BM$37+'Resumo Geral apoio imposto cd'!CU31*'[1]Uniforme Apoio'!$BM$38+'Resumo Geral apoio imposto cd'!CX31*'[1]Uniforme Apoio'!$BM$39+'Resumo Geral apoio imposto cd'!DA31*'[1]Uniforme Apoio'!$BM$40</f>
        <v>85.68</v>
      </c>
      <c r="DY31" s="19"/>
      <c r="DZ31" s="19">
        <f>AP31*'[1]Equipamentos Jardinagem'!$H$7</f>
        <v>0</v>
      </c>
      <c r="EA31" s="19"/>
      <c r="EB31" s="19">
        <f t="shared" si="43"/>
        <v>85.68</v>
      </c>
      <c r="EC31" s="19">
        <f t="shared" si="44"/>
        <v>227.72509090909091</v>
      </c>
      <c r="ED31" s="19">
        <f t="shared" si="19"/>
        <v>17.079381818181815</v>
      </c>
      <c r="EE31" s="19">
        <f t="shared" si="20"/>
        <v>11.386254545454545</v>
      </c>
      <c r="EF31" s="19">
        <f t="shared" si="21"/>
        <v>2.2772509090909088</v>
      </c>
      <c r="EG31" s="19">
        <f t="shared" si="22"/>
        <v>28.465636363636364</v>
      </c>
      <c r="EH31" s="19">
        <f t="shared" si="23"/>
        <v>91.090036363636358</v>
      </c>
      <c r="EI31" s="19">
        <f t="shared" si="24"/>
        <v>34.158763636363631</v>
      </c>
      <c r="EJ31" s="19">
        <f t="shared" si="25"/>
        <v>6.8317527272727263</v>
      </c>
      <c r="EK31" s="19">
        <f t="shared" si="45"/>
        <v>419.01416727272721</v>
      </c>
      <c r="EL31" s="19">
        <f t="shared" si="46"/>
        <v>94.847500363636357</v>
      </c>
      <c r="EM31" s="19">
        <f t="shared" si="47"/>
        <v>31.653787636363631</v>
      </c>
      <c r="EN31" s="19">
        <f t="shared" si="48"/>
        <v>46.569781090909082</v>
      </c>
      <c r="EO31" s="19">
        <f t="shared" si="49"/>
        <v>173.07106909090908</v>
      </c>
      <c r="EP31" s="19">
        <f t="shared" si="50"/>
        <v>1.4802130909090907</v>
      </c>
      <c r="EQ31" s="19">
        <f t="shared" si="51"/>
        <v>0.56931272727272719</v>
      </c>
      <c r="ER31" s="19">
        <f t="shared" si="52"/>
        <v>2.0495258181818179</v>
      </c>
      <c r="ES31" s="19">
        <f t="shared" si="53"/>
        <v>8.5396909090909077</v>
      </c>
      <c r="ET31" s="19">
        <f t="shared" si="54"/>
        <v>0.68317527272727263</v>
      </c>
      <c r="EU31" s="19">
        <f t="shared" si="55"/>
        <v>0.34158763636363632</v>
      </c>
      <c r="EV31" s="19">
        <f t="shared" si="56"/>
        <v>3.9851890909090906</v>
      </c>
      <c r="EW31" s="19">
        <f t="shared" si="57"/>
        <v>1.4802130909090907</v>
      </c>
      <c r="EX31" s="19">
        <f t="shared" si="58"/>
        <v>48.960894545454536</v>
      </c>
      <c r="EY31" s="19">
        <f t="shared" si="59"/>
        <v>1.9356632727272725</v>
      </c>
      <c r="EZ31" s="19">
        <f t="shared" si="60"/>
        <v>65.9264138181818</v>
      </c>
      <c r="FA31" s="19">
        <f t="shared" si="61"/>
        <v>94.847500363636357</v>
      </c>
      <c r="FB31" s="19">
        <f t="shared" si="62"/>
        <v>15.826893818181816</v>
      </c>
      <c r="FC31" s="19">
        <f t="shared" si="63"/>
        <v>9.5644538181818159</v>
      </c>
      <c r="FD31" s="19">
        <f t="shared" si="64"/>
        <v>3.7574639999999997</v>
      </c>
      <c r="FE31" s="19">
        <f t="shared" si="65"/>
        <v>0</v>
      </c>
      <c r="FF31" s="19">
        <f t="shared" si="66"/>
        <v>45.658880727272717</v>
      </c>
      <c r="FG31" s="19">
        <f t="shared" si="67"/>
        <v>169.65519272727272</v>
      </c>
      <c r="FH31" s="19">
        <f t="shared" si="26"/>
        <v>829.71636872727265</v>
      </c>
      <c r="FI31" s="19">
        <f t="shared" si="27"/>
        <v>2426.6674232727273</v>
      </c>
      <c r="FJ31" s="19">
        <f t="shared" si="68"/>
        <v>206.27</v>
      </c>
      <c r="FK31" s="144">
        <f t="shared" si="28"/>
        <v>2</v>
      </c>
      <c r="FL31" s="144">
        <f t="shared" si="29"/>
        <v>11.25</v>
      </c>
      <c r="FM31" s="20">
        <f t="shared" si="30"/>
        <v>2.2535211267605644</v>
      </c>
      <c r="FN31" s="19">
        <f t="shared" si="69"/>
        <v>54.685463059667114</v>
      </c>
      <c r="FO31" s="20">
        <f t="shared" si="31"/>
        <v>8.5633802816901436</v>
      </c>
      <c r="FP31" s="19">
        <f t="shared" si="70"/>
        <v>207.80475962673501</v>
      </c>
      <c r="FQ31" s="20">
        <f t="shared" si="32"/>
        <v>1.8591549295774654</v>
      </c>
      <c r="FR31" s="19">
        <f t="shared" si="71"/>
        <v>45.115507024225366</v>
      </c>
      <c r="FS31" s="19">
        <f t="shared" si="72"/>
        <v>145.76</v>
      </c>
      <c r="FT31" s="19">
        <f t="shared" si="73"/>
        <v>659.63572971062752</v>
      </c>
      <c r="FU31" s="145">
        <f t="shared" si="74"/>
        <v>3086.3031529833547</v>
      </c>
    </row>
    <row r="32" spans="1:177" ht="15" customHeight="1">
      <c r="A32" s="155" t="str">
        <f>[1]CCT!D39</f>
        <v>Fethemg Interior</v>
      </c>
      <c r="B32" s="150" t="str">
        <f>[1]CCT!C39</f>
        <v>Itaúna</v>
      </c>
      <c r="C32" s="141"/>
      <c r="D32" s="151"/>
      <c r="E32" s="17"/>
      <c r="F32" s="18"/>
      <c r="G32" s="151"/>
      <c r="H32" s="17"/>
      <c r="I32" s="18"/>
      <c r="J32" s="151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8"/>
      <c r="V32" s="151"/>
      <c r="W32" s="17"/>
      <c r="X32" s="18"/>
      <c r="Y32" s="151"/>
      <c r="Z32" s="17"/>
      <c r="AA32" s="17"/>
      <c r="AB32" s="17"/>
      <c r="AC32" s="17"/>
      <c r="AD32" s="17"/>
      <c r="AE32" s="17"/>
      <c r="AF32" s="17"/>
      <c r="AG32" s="18"/>
      <c r="AH32" s="17"/>
      <c r="AI32" s="17"/>
      <c r="AJ32" s="17"/>
      <c r="AK32" s="17"/>
      <c r="AL32" s="17"/>
      <c r="AM32" s="18"/>
      <c r="AN32" s="151"/>
      <c r="AO32" s="17"/>
      <c r="AP32" s="17"/>
      <c r="AQ32" s="17"/>
      <c r="AR32" s="17"/>
      <c r="AS32" s="17"/>
      <c r="AT32" s="17"/>
      <c r="AU32" s="17"/>
      <c r="AV32" s="152"/>
      <c r="AW32" s="151"/>
      <c r="AX32" s="17"/>
      <c r="AY32" s="17"/>
      <c r="AZ32" s="17"/>
      <c r="BA32" s="17"/>
      <c r="BB32" s="141"/>
      <c r="BC32" s="17"/>
      <c r="BD32" s="17">
        <f>BB32*BC32</f>
        <v>0</v>
      </c>
      <c r="BE32" s="152"/>
      <c r="BF32" s="151"/>
      <c r="BG32" s="17"/>
      <c r="BH32" s="17"/>
      <c r="BI32" s="17"/>
      <c r="BJ32" s="17"/>
      <c r="BK32" s="17"/>
      <c r="BL32" s="17"/>
      <c r="BM32" s="17"/>
      <c r="BN32" s="18">
        <f>[1]CCT!AV39</f>
        <v>1</v>
      </c>
      <c r="BO32" s="17">
        <f>[1]CCT!AU39</f>
        <v>1043.74</v>
      </c>
      <c r="BP32" s="17">
        <f t="shared" si="7"/>
        <v>1043.74</v>
      </c>
      <c r="BQ32" s="18"/>
      <c r="BR32" s="17"/>
      <c r="BS32" s="17"/>
      <c r="BT32" s="18"/>
      <c r="BU32" s="17"/>
      <c r="BV32" s="17"/>
      <c r="BW32" s="18"/>
      <c r="BX32" s="17"/>
      <c r="BY32" s="17"/>
      <c r="BZ32" s="153">
        <f>[1]CCT!BD39</f>
        <v>1</v>
      </c>
      <c r="CA32" s="151">
        <f>[1]CCT!BC39</f>
        <v>1231.31</v>
      </c>
      <c r="CB32" s="17">
        <f>BZ32*CA32</f>
        <v>1231.31</v>
      </c>
      <c r="CC32" s="17"/>
      <c r="CD32" s="17"/>
      <c r="CE32" s="17"/>
      <c r="CF32" s="152"/>
      <c r="CG32" s="151"/>
      <c r="CH32" s="17"/>
      <c r="CI32" s="17"/>
      <c r="CJ32" s="17"/>
      <c r="CK32" s="17"/>
      <c r="CL32" s="152"/>
      <c r="CM32" s="151"/>
      <c r="CN32" s="17"/>
      <c r="CO32" s="17"/>
      <c r="CP32" s="17"/>
      <c r="CQ32" s="17"/>
      <c r="CR32" s="141"/>
      <c r="CS32" s="17"/>
      <c r="CT32" s="17">
        <f t="shared" si="77"/>
        <v>0</v>
      </c>
      <c r="CU32" s="17"/>
      <c r="CV32" s="17"/>
      <c r="CW32" s="17"/>
      <c r="CX32" s="17"/>
      <c r="CY32" s="17"/>
      <c r="CZ32" s="17"/>
      <c r="DA32" s="152"/>
      <c r="DB32" s="151"/>
      <c r="DC32" s="17"/>
      <c r="DD32" s="143">
        <f t="shared" si="36"/>
        <v>2</v>
      </c>
      <c r="DE32" s="19">
        <f t="shared" si="37"/>
        <v>2275.0500000000002</v>
      </c>
      <c r="DF32" s="19"/>
      <c r="DG32" s="19"/>
      <c r="DH32" s="19">
        <f t="shared" si="15"/>
        <v>0</v>
      </c>
      <c r="DI32" s="19"/>
      <c r="DJ32" s="19">
        <f t="shared" si="38"/>
        <v>94.885454545454536</v>
      </c>
      <c r="DK32" s="19">
        <f t="shared" si="39"/>
        <v>0</v>
      </c>
      <c r="DL32" s="19"/>
      <c r="DM32" s="19">
        <f t="shared" si="40"/>
        <v>2369.9354545454548</v>
      </c>
      <c r="DN32" s="19"/>
      <c r="DO32" s="19">
        <f>(VLOOKUP(A32,PARAMETROAPOIO,6,FALSE)*20-1)*DD32</f>
        <v>558</v>
      </c>
      <c r="DP32" s="19">
        <f t="shared" si="16"/>
        <v>111.49699999999999</v>
      </c>
      <c r="DQ32" s="19"/>
      <c r="DR32" s="19">
        <f t="shared" si="41"/>
        <v>6.24</v>
      </c>
      <c r="DS32" s="19">
        <f>VLOOKUP('Resumo Geral apoio imposto cd'!A32,PARAMETROAPOIO,2,FALSE)*DD32</f>
        <v>0</v>
      </c>
      <c r="DT32" s="19">
        <f t="shared" si="17"/>
        <v>0</v>
      </c>
      <c r="DU32" s="19">
        <f t="shared" si="18"/>
        <v>16.86</v>
      </c>
      <c r="DV32" s="19">
        <f>BB32*[1]Parâmetro!$E$147</f>
        <v>0</v>
      </c>
      <c r="DW32" s="19">
        <f t="shared" si="42"/>
        <v>692.59699999999998</v>
      </c>
      <c r="DX32" s="19">
        <f>C32*'[1]Uniforme Apoio'!$BM$9+'Resumo Geral apoio imposto cd'!F32*'[1]Uniforme Apoio'!$BM$10+'Resumo Geral apoio imposto cd'!I32*'[1]Uniforme Apoio'!$BM$11+'Resumo Geral apoio imposto cd'!L32*'[1]Uniforme Apoio'!$BM$12+'Resumo Geral apoio imposto cd'!O32*'[1]Uniforme Apoio'!$BM$13+'Resumo Geral apoio imposto cd'!R32*'[1]Uniforme Apoio'!$BM$14+'Resumo Geral apoio imposto cd'!U32*'[1]Uniforme Apoio'!$BM$15+'Resumo Geral apoio imposto cd'!X32*'[1]Uniforme Apoio'!$BM$17+AA32*'[1]Uniforme Apoio'!$BM$16+'Resumo Geral apoio imposto cd'!AD32*'[1]Uniforme Apoio'!$BM$18+'Resumo Geral apoio imposto cd'!AG32*'[1]Uniforme Apoio'!$BM$19+'Resumo Geral apoio imposto cd'!AJ32*'[1]Uniforme Apoio'!$BM$20+'Resumo Geral apoio imposto cd'!AM32*'[1]Uniforme Apoio'!$BM$21+'Resumo Geral apoio imposto cd'!AP32*'[1]Uniforme Apoio'!$BM$22+'Resumo Geral apoio imposto cd'!AS32*'[1]Uniforme Apoio'!$BM$23+'Resumo Geral apoio imposto cd'!AV32*'[1]Uniforme Apoio'!$BM$24+'Resumo Geral apoio imposto cd'!AY32*'[1]Uniforme Apoio'!$BM$25+'Resumo Geral apoio imposto cd'!BB32*'[1]Uniforme Apoio'!$BM$26+BE32*'[1]Uniforme Apoio'!$BM$27+'Resumo Geral apoio imposto cd'!BH32*'[1]Uniforme Apoio'!$BM$28+'Resumo Geral apoio imposto cd'!BK32*'[1]Uniforme Apoio'!$BM$29+'Resumo Geral apoio imposto cd'!BN32*'[1]Uniforme Apoio'!$BM$30+'Resumo Geral apoio imposto cd'!BQ32*'[1]Uniforme Apoio'!$BM$30+'Resumo Geral apoio imposto cd'!BT32*'[1]Uniforme Apoio'!$BM$30+'Resumo Geral apoio imposto cd'!BW32*'[1]Uniforme Apoio'!$BM$31+'Resumo Geral apoio imposto cd'!BZ32*'[1]Uniforme Apoio'!$BM$31+'Resumo Geral apoio imposto cd'!CC32*'[1]Uniforme Apoio'!$BM$32+'Resumo Geral apoio imposto cd'!CF32*'[1]Uniforme Apoio'!$BM$33+'Resumo Geral apoio imposto cd'!CI32*'[1]Uniforme Apoio'!$BM$34+'Resumo Geral apoio imposto cd'!CL32*'[1]Uniforme Apoio'!$BM$35+'Resumo Geral apoio imposto cd'!CO32*'[1]Uniforme Apoio'!$BM$36+'Resumo Geral apoio imposto cd'!CR32*'[1]Uniforme Apoio'!$BM$37+'Resumo Geral apoio imposto cd'!CU32*'[1]Uniforme Apoio'!$BM$38+'Resumo Geral apoio imposto cd'!CX32*'[1]Uniforme Apoio'!$BM$39+'Resumo Geral apoio imposto cd'!DA32*'[1]Uniforme Apoio'!$BM$40</f>
        <v>167.11</v>
      </c>
      <c r="DY32" s="19"/>
      <c r="DZ32" s="19">
        <f>AP32*'[1]Equipamentos Jardinagem'!$H$7</f>
        <v>0</v>
      </c>
      <c r="EA32" s="19"/>
      <c r="EB32" s="19">
        <f t="shared" si="43"/>
        <v>167.11</v>
      </c>
      <c r="EC32" s="19">
        <f t="shared" si="44"/>
        <v>473.98709090909097</v>
      </c>
      <c r="ED32" s="19">
        <f t="shared" si="19"/>
        <v>35.549031818181824</v>
      </c>
      <c r="EE32" s="19">
        <f t="shared" si="20"/>
        <v>23.69935454545455</v>
      </c>
      <c r="EF32" s="19">
        <f t="shared" si="21"/>
        <v>4.7398709090909099</v>
      </c>
      <c r="EG32" s="19">
        <f t="shared" si="22"/>
        <v>59.248386363636371</v>
      </c>
      <c r="EH32" s="19">
        <f t="shared" si="23"/>
        <v>189.5948363636364</v>
      </c>
      <c r="EI32" s="19">
        <f t="shared" si="24"/>
        <v>71.098063636363648</v>
      </c>
      <c r="EJ32" s="19">
        <f t="shared" si="25"/>
        <v>14.219612727272729</v>
      </c>
      <c r="EK32" s="19">
        <f t="shared" si="45"/>
        <v>872.13624727272747</v>
      </c>
      <c r="EL32" s="19">
        <f t="shared" si="46"/>
        <v>197.4156233636364</v>
      </c>
      <c r="EM32" s="19">
        <f t="shared" si="47"/>
        <v>65.884205636363646</v>
      </c>
      <c r="EN32" s="19">
        <f t="shared" si="48"/>
        <v>96.930360090909105</v>
      </c>
      <c r="EO32" s="19">
        <f t="shared" si="49"/>
        <v>360.23018909090916</v>
      </c>
      <c r="EP32" s="19">
        <f t="shared" si="50"/>
        <v>3.0809160909090911</v>
      </c>
      <c r="EQ32" s="19">
        <f t="shared" si="51"/>
        <v>1.1849677272727275</v>
      </c>
      <c r="ER32" s="19">
        <f t="shared" si="52"/>
        <v>4.2658838181818188</v>
      </c>
      <c r="ES32" s="19">
        <f t="shared" si="53"/>
        <v>17.774515909090912</v>
      </c>
      <c r="ET32" s="19">
        <f t="shared" si="54"/>
        <v>1.4219612727272728</v>
      </c>
      <c r="EU32" s="19">
        <f t="shared" si="55"/>
        <v>0.7109806363636364</v>
      </c>
      <c r="EV32" s="19">
        <f t="shared" si="56"/>
        <v>8.2947740909090921</v>
      </c>
      <c r="EW32" s="19">
        <f t="shared" si="57"/>
        <v>3.0809160909090911</v>
      </c>
      <c r="EX32" s="19">
        <f t="shared" si="58"/>
        <v>101.90722454545455</v>
      </c>
      <c r="EY32" s="19">
        <f t="shared" si="59"/>
        <v>4.0288902727272733</v>
      </c>
      <c r="EZ32" s="19">
        <f t="shared" si="60"/>
        <v>137.21926281818182</v>
      </c>
      <c r="FA32" s="19">
        <f t="shared" si="61"/>
        <v>197.4156233636364</v>
      </c>
      <c r="FB32" s="19">
        <f t="shared" si="62"/>
        <v>32.942102818181823</v>
      </c>
      <c r="FC32" s="19">
        <f t="shared" si="63"/>
        <v>19.907457818181818</v>
      </c>
      <c r="FD32" s="19">
        <f t="shared" si="64"/>
        <v>7.820787000000001</v>
      </c>
      <c r="FE32" s="19">
        <f t="shared" si="65"/>
        <v>0</v>
      </c>
      <c r="FF32" s="19">
        <f t="shared" si="66"/>
        <v>95.034411727272726</v>
      </c>
      <c r="FG32" s="19">
        <f t="shared" si="67"/>
        <v>353.12038272727284</v>
      </c>
      <c r="FH32" s="19">
        <f t="shared" si="26"/>
        <v>1726.9719657272731</v>
      </c>
      <c r="FI32" s="19">
        <f t="shared" si="27"/>
        <v>4956.6144202727282</v>
      </c>
      <c r="FJ32" s="19">
        <f t="shared" si="68"/>
        <v>412.54</v>
      </c>
      <c r="FK32" s="144">
        <f t="shared" si="28"/>
        <v>2</v>
      </c>
      <c r="FL32" s="144">
        <f t="shared" si="29"/>
        <v>11.25</v>
      </c>
      <c r="FM32" s="20">
        <f t="shared" si="30"/>
        <v>2.2535211267605644</v>
      </c>
      <c r="FN32" s="19">
        <f t="shared" si="69"/>
        <v>111.69835313290659</v>
      </c>
      <c r="FO32" s="20">
        <f t="shared" si="31"/>
        <v>8.5633802816901436</v>
      </c>
      <c r="FP32" s="19">
        <f t="shared" si="70"/>
        <v>424.45374190504504</v>
      </c>
      <c r="FQ32" s="20">
        <f t="shared" si="32"/>
        <v>1.8591549295774654</v>
      </c>
      <c r="FR32" s="19">
        <f t="shared" si="71"/>
        <v>92.151141334647932</v>
      </c>
      <c r="FS32" s="19">
        <f t="shared" si="72"/>
        <v>291.52</v>
      </c>
      <c r="FT32" s="19">
        <f t="shared" si="73"/>
        <v>1332.3632363725994</v>
      </c>
      <c r="FU32" s="145">
        <f t="shared" si="74"/>
        <v>6288.9776566453274</v>
      </c>
    </row>
    <row r="33" spans="1:177" ht="15" customHeight="1">
      <c r="A33" s="146" t="str">
        <f>[1]CCT!D40</f>
        <v>Alto Paranaiba</v>
      </c>
      <c r="B33" s="147" t="str">
        <f>[1]CCT!C40</f>
        <v>Ituiutaba</v>
      </c>
      <c r="C33" s="141"/>
      <c r="D33" s="17"/>
      <c r="E33" s="17">
        <f t="shared" si="0"/>
        <v>0</v>
      </c>
      <c r="F33" s="18"/>
      <c r="G33" s="17"/>
      <c r="H33" s="17">
        <f t="shared" si="33"/>
        <v>0</v>
      </c>
      <c r="I33" s="18"/>
      <c r="J33" s="17"/>
      <c r="K33" s="17">
        <f t="shared" si="34"/>
        <v>0</v>
      </c>
      <c r="L33" s="17"/>
      <c r="M33" s="17"/>
      <c r="N33" s="17"/>
      <c r="O33" s="17"/>
      <c r="P33" s="17"/>
      <c r="Q33" s="17"/>
      <c r="R33" s="17"/>
      <c r="S33" s="17"/>
      <c r="T33" s="17"/>
      <c r="U33" s="18"/>
      <c r="V33" s="17"/>
      <c r="W33" s="17">
        <f t="shared" si="1"/>
        <v>0</v>
      </c>
      <c r="X33" s="18"/>
      <c r="Y33" s="17"/>
      <c r="Z33" s="17">
        <f t="shared" si="2"/>
        <v>0</v>
      </c>
      <c r="AA33" s="17"/>
      <c r="AB33" s="17"/>
      <c r="AC33" s="17"/>
      <c r="AD33" s="17"/>
      <c r="AE33" s="17"/>
      <c r="AF33" s="17"/>
      <c r="AG33" s="18"/>
      <c r="AH33" s="17"/>
      <c r="AI33" s="17">
        <f t="shared" si="3"/>
        <v>0</v>
      </c>
      <c r="AJ33" s="17"/>
      <c r="AK33" s="17"/>
      <c r="AL33" s="17"/>
      <c r="AM33" s="18"/>
      <c r="AN33" s="17"/>
      <c r="AO33" s="17">
        <f t="shared" si="4"/>
        <v>0</v>
      </c>
      <c r="AP33" s="17"/>
      <c r="AQ33" s="17"/>
      <c r="AR33" s="17"/>
      <c r="AS33" s="17"/>
      <c r="AT33" s="17"/>
      <c r="AU33" s="17"/>
      <c r="AV33" s="18"/>
      <c r="AW33" s="17"/>
      <c r="AX33" s="17">
        <f t="shared" si="5"/>
        <v>0</v>
      </c>
      <c r="AY33" s="17"/>
      <c r="AZ33" s="17"/>
      <c r="BA33" s="17"/>
      <c r="BB33" s="141"/>
      <c r="BC33" s="17"/>
      <c r="BD33" s="17">
        <f t="shared" ref="BD33:BD39" si="78">BB33*BC33</f>
        <v>0</v>
      </c>
      <c r="BE33" s="18"/>
      <c r="BF33" s="17"/>
      <c r="BG33" s="17">
        <f t="shared" si="6"/>
        <v>0</v>
      </c>
      <c r="BH33" s="17"/>
      <c r="BI33" s="17"/>
      <c r="BJ33" s="17"/>
      <c r="BK33" s="17"/>
      <c r="BL33" s="17"/>
      <c r="BM33" s="17"/>
      <c r="BN33" s="18">
        <f>[1]CCT!AV40</f>
        <v>1</v>
      </c>
      <c r="BO33" s="17">
        <f>[1]CCT!AU40</f>
        <v>1043.74</v>
      </c>
      <c r="BP33" s="17">
        <f t="shared" si="7"/>
        <v>1043.74</v>
      </c>
      <c r="BQ33" s="18"/>
      <c r="BR33" s="17"/>
      <c r="BS33" s="17">
        <f t="shared" si="8"/>
        <v>0</v>
      </c>
      <c r="BT33" s="18"/>
      <c r="BU33" s="17"/>
      <c r="BV33" s="17">
        <f t="shared" si="9"/>
        <v>0</v>
      </c>
      <c r="BW33" s="18"/>
      <c r="BX33" s="17"/>
      <c r="BY33" s="17">
        <f t="shared" si="10"/>
        <v>0</v>
      </c>
      <c r="BZ33" s="142"/>
      <c r="CA33" s="17"/>
      <c r="CB33" s="17">
        <f t="shared" ref="CB33:CB39" si="79">BZ33*CA33</f>
        <v>0</v>
      </c>
      <c r="CC33" s="17"/>
      <c r="CD33" s="17"/>
      <c r="CE33" s="17"/>
      <c r="CF33" s="18"/>
      <c r="CG33" s="17"/>
      <c r="CH33" s="17">
        <f t="shared" si="12"/>
        <v>0</v>
      </c>
      <c r="CI33" s="17"/>
      <c r="CJ33" s="17"/>
      <c r="CK33" s="17"/>
      <c r="CL33" s="18"/>
      <c r="CM33" s="17"/>
      <c r="CN33" s="17">
        <f t="shared" si="13"/>
        <v>0</v>
      </c>
      <c r="CO33" s="17"/>
      <c r="CP33" s="17"/>
      <c r="CQ33" s="17"/>
      <c r="CR33" s="141"/>
      <c r="CS33" s="17"/>
      <c r="CT33" s="17">
        <f t="shared" si="77"/>
        <v>0</v>
      </c>
      <c r="CU33" s="17"/>
      <c r="CV33" s="17"/>
      <c r="CW33" s="17"/>
      <c r="CX33" s="17"/>
      <c r="CY33" s="17"/>
      <c r="CZ33" s="17"/>
      <c r="DA33" s="18"/>
      <c r="DB33" s="17"/>
      <c r="DC33" s="17">
        <f t="shared" si="14"/>
        <v>0</v>
      </c>
      <c r="DD33" s="143">
        <f t="shared" si="36"/>
        <v>1</v>
      </c>
      <c r="DE33" s="19">
        <f t="shared" si="37"/>
        <v>1043.74</v>
      </c>
      <c r="DF33" s="19"/>
      <c r="DG33" s="19"/>
      <c r="DH33" s="19">
        <f t="shared" si="15"/>
        <v>0</v>
      </c>
      <c r="DI33" s="19"/>
      <c r="DJ33" s="19">
        <f t="shared" si="38"/>
        <v>94.885454545454536</v>
      </c>
      <c r="DK33" s="19">
        <f t="shared" si="39"/>
        <v>0</v>
      </c>
      <c r="DL33" s="19"/>
      <c r="DM33" s="19">
        <f t="shared" si="40"/>
        <v>1138.6254545454544</v>
      </c>
      <c r="DN33" s="19"/>
      <c r="DO33" s="19">
        <f>(VLOOKUP(A33,PARAMETROAPOIO,6,FALSE))*DD33</f>
        <v>219.02</v>
      </c>
      <c r="DP33" s="19">
        <f t="shared" si="16"/>
        <v>61.375599999999999</v>
      </c>
      <c r="DQ33" s="19"/>
      <c r="DR33" s="19">
        <f t="shared" si="41"/>
        <v>3.12</v>
      </c>
      <c r="DS33" s="19">
        <f>VLOOKUP('Resumo Geral apoio imposto cd'!A33,PARAMETROAPOIO,2,FALSE)*DD33</f>
        <v>19.440000000000001</v>
      </c>
      <c r="DT33" s="19">
        <f t="shared" si="17"/>
        <v>0</v>
      </c>
      <c r="DU33" s="19">
        <f t="shared" si="18"/>
        <v>0</v>
      </c>
      <c r="DV33" s="19">
        <f>BB33*[1]Parâmetro!$E$147</f>
        <v>0</v>
      </c>
      <c r="DW33" s="19">
        <f t="shared" si="42"/>
        <v>302.9556</v>
      </c>
      <c r="DX33" s="19">
        <f>C33*'[1]Uniforme Apoio'!$BM$9+'Resumo Geral apoio imposto cd'!F33*'[1]Uniforme Apoio'!$BM$10+'Resumo Geral apoio imposto cd'!I33*'[1]Uniforme Apoio'!$BM$11+'Resumo Geral apoio imposto cd'!L33*'[1]Uniforme Apoio'!$BM$12+'Resumo Geral apoio imposto cd'!O33*'[1]Uniforme Apoio'!$BM$13+'Resumo Geral apoio imposto cd'!R33*'[1]Uniforme Apoio'!$BM$14+'Resumo Geral apoio imposto cd'!U33*'[1]Uniforme Apoio'!$BM$15+'Resumo Geral apoio imposto cd'!X33*'[1]Uniforme Apoio'!$BM$17+AA33*'[1]Uniforme Apoio'!$BM$16+'Resumo Geral apoio imposto cd'!AD33*'[1]Uniforme Apoio'!$BM$18+'Resumo Geral apoio imposto cd'!AG33*'[1]Uniforme Apoio'!$BM$19+'Resumo Geral apoio imposto cd'!AJ33*'[1]Uniforme Apoio'!$BM$20+'Resumo Geral apoio imposto cd'!AM33*'[1]Uniforme Apoio'!$BM$21+'Resumo Geral apoio imposto cd'!AP33*'[1]Uniforme Apoio'!$BM$22+'Resumo Geral apoio imposto cd'!AS33*'[1]Uniforme Apoio'!$BM$23+'Resumo Geral apoio imposto cd'!AV33*'[1]Uniforme Apoio'!$BM$24+'Resumo Geral apoio imposto cd'!AY33*'[1]Uniforme Apoio'!$BM$25+'Resumo Geral apoio imposto cd'!BB33*'[1]Uniforme Apoio'!$BM$26+BE33*'[1]Uniforme Apoio'!$BM$27+'Resumo Geral apoio imposto cd'!BH33*'[1]Uniforme Apoio'!$BM$28+'Resumo Geral apoio imposto cd'!BK33*'[1]Uniforme Apoio'!$BM$29+'Resumo Geral apoio imposto cd'!BN33*'[1]Uniforme Apoio'!$BM$30+'Resumo Geral apoio imposto cd'!BQ33*'[1]Uniforme Apoio'!$BM$30+'Resumo Geral apoio imposto cd'!BT33*'[1]Uniforme Apoio'!$BM$30+'Resumo Geral apoio imposto cd'!BW33*'[1]Uniforme Apoio'!$BM$31+'Resumo Geral apoio imposto cd'!BZ33*'[1]Uniforme Apoio'!$BM$31+'Resumo Geral apoio imposto cd'!CC33*'[1]Uniforme Apoio'!$BM$32+'Resumo Geral apoio imposto cd'!CF33*'[1]Uniforme Apoio'!$BM$33+'Resumo Geral apoio imposto cd'!CI33*'[1]Uniforme Apoio'!$BM$34+'Resumo Geral apoio imposto cd'!CL33*'[1]Uniforme Apoio'!$BM$35+'Resumo Geral apoio imposto cd'!CO33*'[1]Uniforme Apoio'!$BM$36+'Resumo Geral apoio imposto cd'!CR33*'[1]Uniforme Apoio'!$BM$37+'Resumo Geral apoio imposto cd'!CU33*'[1]Uniforme Apoio'!$BM$38+'Resumo Geral apoio imposto cd'!CX33*'[1]Uniforme Apoio'!$BM$39+'Resumo Geral apoio imposto cd'!DA33*'[1]Uniforme Apoio'!$BM$40</f>
        <v>85.68</v>
      </c>
      <c r="DY33" s="19"/>
      <c r="DZ33" s="19">
        <f>AP33*'[1]Equipamentos Jardinagem'!$H$7</f>
        <v>0</v>
      </c>
      <c r="EA33" s="19"/>
      <c r="EB33" s="19">
        <f t="shared" si="43"/>
        <v>85.68</v>
      </c>
      <c r="EC33" s="19">
        <f t="shared" si="44"/>
        <v>227.72509090909091</v>
      </c>
      <c r="ED33" s="19">
        <f t="shared" si="19"/>
        <v>17.079381818181815</v>
      </c>
      <c r="EE33" s="19">
        <f t="shared" si="20"/>
        <v>11.386254545454545</v>
      </c>
      <c r="EF33" s="19">
        <f t="shared" si="21"/>
        <v>2.2772509090909088</v>
      </c>
      <c r="EG33" s="19">
        <f t="shared" si="22"/>
        <v>28.465636363636364</v>
      </c>
      <c r="EH33" s="19">
        <f t="shared" si="23"/>
        <v>91.090036363636358</v>
      </c>
      <c r="EI33" s="19">
        <f t="shared" si="24"/>
        <v>34.158763636363631</v>
      </c>
      <c r="EJ33" s="19">
        <f t="shared" si="25"/>
        <v>6.8317527272727263</v>
      </c>
      <c r="EK33" s="19">
        <f t="shared" si="45"/>
        <v>419.01416727272721</v>
      </c>
      <c r="EL33" s="19">
        <f t="shared" si="46"/>
        <v>94.847500363636357</v>
      </c>
      <c r="EM33" s="19">
        <f t="shared" si="47"/>
        <v>31.653787636363631</v>
      </c>
      <c r="EN33" s="19">
        <f t="shared" si="48"/>
        <v>46.569781090909082</v>
      </c>
      <c r="EO33" s="19">
        <f t="shared" si="49"/>
        <v>173.07106909090908</v>
      </c>
      <c r="EP33" s="19">
        <f t="shared" si="50"/>
        <v>1.4802130909090907</v>
      </c>
      <c r="EQ33" s="19">
        <f t="shared" si="51"/>
        <v>0.56931272727272719</v>
      </c>
      <c r="ER33" s="19">
        <f t="shared" si="52"/>
        <v>2.0495258181818179</v>
      </c>
      <c r="ES33" s="19">
        <f t="shared" si="53"/>
        <v>8.5396909090909077</v>
      </c>
      <c r="ET33" s="19">
        <f t="shared" si="54"/>
        <v>0.68317527272727263</v>
      </c>
      <c r="EU33" s="19">
        <f t="shared" si="55"/>
        <v>0.34158763636363632</v>
      </c>
      <c r="EV33" s="19">
        <f t="shared" si="56"/>
        <v>3.9851890909090906</v>
      </c>
      <c r="EW33" s="19">
        <f t="shared" si="57"/>
        <v>1.4802130909090907</v>
      </c>
      <c r="EX33" s="19">
        <f t="shared" si="58"/>
        <v>48.960894545454536</v>
      </c>
      <c r="EY33" s="19">
        <f t="shared" si="59"/>
        <v>1.9356632727272725</v>
      </c>
      <c r="EZ33" s="19">
        <f t="shared" si="60"/>
        <v>65.9264138181818</v>
      </c>
      <c r="FA33" s="19">
        <f t="shared" si="61"/>
        <v>94.847500363636357</v>
      </c>
      <c r="FB33" s="19">
        <f t="shared" si="62"/>
        <v>15.826893818181816</v>
      </c>
      <c r="FC33" s="19">
        <f t="shared" si="63"/>
        <v>9.5644538181818159</v>
      </c>
      <c r="FD33" s="19">
        <f t="shared" si="64"/>
        <v>3.7574639999999997</v>
      </c>
      <c r="FE33" s="19">
        <f t="shared" si="65"/>
        <v>0</v>
      </c>
      <c r="FF33" s="19">
        <f t="shared" si="66"/>
        <v>45.658880727272717</v>
      </c>
      <c r="FG33" s="19">
        <f t="shared" si="67"/>
        <v>169.65519272727272</v>
      </c>
      <c r="FH33" s="19">
        <f t="shared" si="26"/>
        <v>829.71636872727265</v>
      </c>
      <c r="FI33" s="19">
        <f t="shared" si="27"/>
        <v>2356.9774232727273</v>
      </c>
      <c r="FJ33" s="19">
        <f t="shared" si="68"/>
        <v>206.27</v>
      </c>
      <c r="FK33" s="144">
        <f t="shared" si="28"/>
        <v>4</v>
      </c>
      <c r="FL33" s="144">
        <f t="shared" si="29"/>
        <v>13.25</v>
      </c>
      <c r="FM33" s="20">
        <f t="shared" si="30"/>
        <v>4.6109510086455305</v>
      </c>
      <c r="FN33" s="19">
        <f t="shared" si="69"/>
        <v>108.67907427194126</v>
      </c>
      <c r="FO33" s="20">
        <f t="shared" si="31"/>
        <v>8.7608069164265068</v>
      </c>
      <c r="FP33" s="19">
        <f t="shared" si="70"/>
        <v>206.49024111668837</v>
      </c>
      <c r="FQ33" s="20">
        <f t="shared" si="32"/>
        <v>1.9020172910662811</v>
      </c>
      <c r="FR33" s="19">
        <f t="shared" si="71"/>
        <v>44.830118137175759</v>
      </c>
      <c r="FS33" s="19">
        <f t="shared" si="72"/>
        <v>145.76</v>
      </c>
      <c r="FT33" s="19">
        <f t="shared" si="73"/>
        <v>712.02943352580542</v>
      </c>
      <c r="FU33" s="145">
        <f t="shared" si="74"/>
        <v>3069.0068567985327</v>
      </c>
    </row>
    <row r="34" spans="1:177" ht="15" customHeight="1">
      <c r="A34" s="184" t="str">
        <f>[1]CCT!D41</f>
        <v>Rodoviários de Ituiutaba + SEAC-MG</v>
      </c>
      <c r="B34" s="185" t="str">
        <f>[1]CCT!C41</f>
        <v>Ituiutaba</v>
      </c>
      <c r="C34" s="141"/>
      <c r="D34" s="17"/>
      <c r="E34" s="17">
        <f t="shared" si="0"/>
        <v>0</v>
      </c>
      <c r="F34" s="18"/>
      <c r="G34" s="17"/>
      <c r="H34" s="17">
        <f t="shared" si="33"/>
        <v>0</v>
      </c>
      <c r="I34" s="18"/>
      <c r="J34" s="17"/>
      <c r="K34" s="17">
        <f t="shared" si="34"/>
        <v>0</v>
      </c>
      <c r="L34" s="17"/>
      <c r="M34" s="17"/>
      <c r="N34" s="17"/>
      <c r="O34" s="17"/>
      <c r="P34" s="17"/>
      <c r="Q34" s="17"/>
      <c r="R34" s="17"/>
      <c r="S34" s="17"/>
      <c r="T34" s="17"/>
      <c r="U34" s="18"/>
      <c r="V34" s="17"/>
      <c r="W34" s="17">
        <f t="shared" si="1"/>
        <v>0</v>
      </c>
      <c r="X34" s="18"/>
      <c r="Y34" s="17"/>
      <c r="Z34" s="17">
        <f t="shared" si="2"/>
        <v>0</v>
      </c>
      <c r="AA34" s="17"/>
      <c r="AB34" s="17"/>
      <c r="AC34" s="17"/>
      <c r="AD34" s="17"/>
      <c r="AE34" s="17"/>
      <c r="AF34" s="17"/>
      <c r="AG34" s="18"/>
      <c r="AH34" s="17"/>
      <c r="AI34" s="17">
        <f t="shared" si="3"/>
        <v>0</v>
      </c>
      <c r="AJ34" s="17"/>
      <c r="AK34" s="17"/>
      <c r="AL34" s="17"/>
      <c r="AM34" s="18"/>
      <c r="AN34" s="17"/>
      <c r="AO34" s="17">
        <f t="shared" si="4"/>
        <v>0</v>
      </c>
      <c r="AP34" s="17"/>
      <c r="AQ34" s="17"/>
      <c r="AR34" s="17"/>
      <c r="AS34" s="17"/>
      <c r="AT34" s="17"/>
      <c r="AU34" s="17"/>
      <c r="AV34" s="18"/>
      <c r="AW34" s="17"/>
      <c r="AX34" s="17">
        <f t="shared" si="5"/>
        <v>0</v>
      </c>
      <c r="AY34" s="17"/>
      <c r="AZ34" s="17"/>
      <c r="BA34" s="17"/>
      <c r="BB34" s="141">
        <f>[1]CCT!AN41</f>
        <v>1</v>
      </c>
      <c r="BC34" s="17">
        <f>[1]CCT!AM41</f>
        <v>2507.27</v>
      </c>
      <c r="BD34" s="17">
        <f t="shared" si="78"/>
        <v>2507.27</v>
      </c>
      <c r="BE34" s="18"/>
      <c r="BF34" s="17"/>
      <c r="BG34" s="17">
        <f t="shared" si="6"/>
        <v>0</v>
      </c>
      <c r="BH34" s="17"/>
      <c r="BI34" s="17"/>
      <c r="BJ34" s="17"/>
      <c r="BK34" s="17"/>
      <c r="BL34" s="17"/>
      <c r="BM34" s="17"/>
      <c r="BN34" s="18"/>
      <c r="BO34" s="17"/>
      <c r="BP34" s="17">
        <f t="shared" si="7"/>
        <v>0</v>
      </c>
      <c r="BQ34" s="18"/>
      <c r="BR34" s="17"/>
      <c r="BS34" s="17">
        <f t="shared" si="8"/>
        <v>0</v>
      </c>
      <c r="BT34" s="18"/>
      <c r="BU34" s="17"/>
      <c r="BV34" s="17">
        <f t="shared" si="9"/>
        <v>0</v>
      </c>
      <c r="BW34" s="18"/>
      <c r="BX34" s="17"/>
      <c r="BY34" s="17">
        <f t="shared" si="10"/>
        <v>0</v>
      </c>
      <c r="BZ34" s="142"/>
      <c r="CA34" s="17"/>
      <c r="CB34" s="17">
        <f t="shared" si="79"/>
        <v>0</v>
      </c>
      <c r="CC34" s="17"/>
      <c r="CD34" s="17"/>
      <c r="CE34" s="17"/>
      <c r="CF34" s="18"/>
      <c r="CG34" s="17"/>
      <c r="CH34" s="17">
        <f t="shared" si="12"/>
        <v>0</v>
      </c>
      <c r="CI34" s="17"/>
      <c r="CJ34" s="17"/>
      <c r="CK34" s="17"/>
      <c r="CL34" s="18"/>
      <c r="CM34" s="17"/>
      <c r="CN34" s="17">
        <f t="shared" si="13"/>
        <v>0</v>
      </c>
      <c r="CO34" s="17"/>
      <c r="CP34" s="17"/>
      <c r="CQ34" s="17"/>
      <c r="CR34" s="141"/>
      <c r="CS34" s="17"/>
      <c r="CT34" s="17">
        <f t="shared" si="77"/>
        <v>0</v>
      </c>
      <c r="CU34" s="17"/>
      <c r="CV34" s="17"/>
      <c r="CW34" s="17"/>
      <c r="CX34" s="17"/>
      <c r="CY34" s="17"/>
      <c r="CZ34" s="17"/>
      <c r="DA34" s="18"/>
      <c r="DB34" s="17"/>
      <c r="DC34" s="17">
        <f t="shared" si="14"/>
        <v>0</v>
      </c>
      <c r="DD34" s="143">
        <f t="shared" si="36"/>
        <v>1</v>
      </c>
      <c r="DE34" s="19">
        <f t="shared" si="37"/>
        <v>2507.27</v>
      </c>
      <c r="DF34" s="19"/>
      <c r="DG34" s="19"/>
      <c r="DH34" s="19">
        <f t="shared" si="15"/>
        <v>0</v>
      </c>
      <c r="DI34" s="19"/>
      <c r="DJ34" s="19">
        <f t="shared" si="38"/>
        <v>0</v>
      </c>
      <c r="DK34" s="19">
        <f t="shared" si="39"/>
        <v>0</v>
      </c>
      <c r="DL34" s="19"/>
      <c r="DM34" s="19">
        <f t="shared" si="40"/>
        <v>2507.27</v>
      </c>
      <c r="DN34" s="19"/>
      <c r="DO34" s="19">
        <f t="shared" ref="DO34:DO48" si="80">(VLOOKUP(A34,PARAMETROAPOIO,6,FALSE)*20-1)*DD34</f>
        <v>279</v>
      </c>
      <c r="DP34" s="19">
        <f t="shared" si="16"/>
        <v>0</v>
      </c>
      <c r="DQ34" s="19"/>
      <c r="DR34" s="19">
        <f t="shared" si="41"/>
        <v>3.12</v>
      </c>
      <c r="DS34" s="19">
        <f>VLOOKUP('Resumo Geral apoio imposto cd'!A34,PARAMETROAPOIO,2,FALSE)*DD34</f>
        <v>0</v>
      </c>
      <c r="DT34" s="19">
        <f t="shared" si="17"/>
        <v>0</v>
      </c>
      <c r="DU34" s="19">
        <f t="shared" si="18"/>
        <v>0</v>
      </c>
      <c r="DV34" s="19">
        <f>BB34*[1]Parâmetro!$E$147</f>
        <v>247.42</v>
      </c>
      <c r="DW34" s="19">
        <f t="shared" si="42"/>
        <v>529.54</v>
      </c>
      <c r="DX34" s="19">
        <f>C34*'[1]Uniforme Apoio'!$BM$9+'Resumo Geral apoio imposto cd'!F34*'[1]Uniforme Apoio'!$BM$10+'Resumo Geral apoio imposto cd'!I34*'[1]Uniforme Apoio'!$BM$11+'Resumo Geral apoio imposto cd'!L34*'[1]Uniforme Apoio'!$BM$12+'Resumo Geral apoio imposto cd'!O34*'[1]Uniforme Apoio'!$BM$13+'Resumo Geral apoio imposto cd'!R34*'[1]Uniforme Apoio'!$BM$14+'Resumo Geral apoio imposto cd'!U34*'[1]Uniforme Apoio'!$BM$15+'Resumo Geral apoio imposto cd'!X34*'[1]Uniforme Apoio'!$BM$17+AA34*'[1]Uniforme Apoio'!$BM$16+'Resumo Geral apoio imposto cd'!AD34*'[1]Uniforme Apoio'!$BM$18+'Resumo Geral apoio imposto cd'!AG34*'[1]Uniforme Apoio'!$BM$19+'Resumo Geral apoio imposto cd'!AJ34*'[1]Uniforme Apoio'!$BM$20+'Resumo Geral apoio imposto cd'!AM34*'[1]Uniforme Apoio'!$BM$21+'Resumo Geral apoio imposto cd'!AP34*'[1]Uniforme Apoio'!$BM$22+'Resumo Geral apoio imposto cd'!AS34*'[1]Uniforme Apoio'!$BM$23+'Resumo Geral apoio imposto cd'!AV34*'[1]Uniforme Apoio'!$BM$24+'Resumo Geral apoio imposto cd'!AY34*'[1]Uniforme Apoio'!$BM$25+'Resumo Geral apoio imposto cd'!BB34*'[1]Uniforme Apoio'!$BM$26+BE34*'[1]Uniforme Apoio'!$BM$27+'Resumo Geral apoio imposto cd'!BH34*'[1]Uniforme Apoio'!$BM$28+'Resumo Geral apoio imposto cd'!BK34*'[1]Uniforme Apoio'!$BM$29+'Resumo Geral apoio imposto cd'!BN34*'[1]Uniforme Apoio'!$BM$30+'Resumo Geral apoio imposto cd'!BQ34*'[1]Uniforme Apoio'!$BM$30+'Resumo Geral apoio imposto cd'!BT34*'[1]Uniforme Apoio'!$BM$30+'Resumo Geral apoio imposto cd'!BW34*'[1]Uniforme Apoio'!$BM$31+'Resumo Geral apoio imposto cd'!BZ34*'[1]Uniforme Apoio'!$BM$31+'Resumo Geral apoio imposto cd'!CC34*'[1]Uniforme Apoio'!$BM$32+'Resumo Geral apoio imposto cd'!CF34*'[1]Uniforme Apoio'!$BM$33+'Resumo Geral apoio imposto cd'!CI34*'[1]Uniforme Apoio'!$BM$34+'Resumo Geral apoio imposto cd'!CL34*'[1]Uniforme Apoio'!$BM$35+'Resumo Geral apoio imposto cd'!CO34*'[1]Uniforme Apoio'!$BM$36+'Resumo Geral apoio imposto cd'!CR34*'[1]Uniforme Apoio'!$BM$37+'Resumo Geral apoio imposto cd'!CU34*'[1]Uniforme Apoio'!$BM$38+'Resumo Geral apoio imposto cd'!CX34*'[1]Uniforme Apoio'!$BM$39+'Resumo Geral apoio imposto cd'!DA34*'[1]Uniforme Apoio'!$BM$40</f>
        <v>103.18</v>
      </c>
      <c r="DY34" s="19"/>
      <c r="DZ34" s="19">
        <f>AP34*'[1]Equipamentos Jardinagem'!$H$7</f>
        <v>0</v>
      </c>
      <c r="EA34" s="19"/>
      <c r="EB34" s="19">
        <f t="shared" si="43"/>
        <v>103.18</v>
      </c>
      <c r="EC34" s="19">
        <f t="shared" si="44"/>
        <v>501.45400000000001</v>
      </c>
      <c r="ED34" s="19">
        <f t="shared" si="19"/>
        <v>37.609049999999996</v>
      </c>
      <c r="EE34" s="19">
        <f t="shared" si="20"/>
        <v>25.072700000000001</v>
      </c>
      <c r="EF34" s="19">
        <f t="shared" si="21"/>
        <v>5.0145400000000002</v>
      </c>
      <c r="EG34" s="19">
        <f t="shared" si="22"/>
        <v>62.681750000000001</v>
      </c>
      <c r="EH34" s="19">
        <f t="shared" si="23"/>
        <v>200.58160000000001</v>
      </c>
      <c r="EI34" s="19">
        <f t="shared" si="24"/>
        <v>75.218099999999993</v>
      </c>
      <c r="EJ34" s="19">
        <f t="shared" si="25"/>
        <v>15.043620000000001</v>
      </c>
      <c r="EK34" s="19">
        <f t="shared" si="45"/>
        <v>922.67536000000007</v>
      </c>
      <c r="EL34" s="19">
        <f t="shared" si="46"/>
        <v>208.855591</v>
      </c>
      <c r="EM34" s="19">
        <f t="shared" si="47"/>
        <v>69.702106000000001</v>
      </c>
      <c r="EN34" s="19">
        <f t="shared" si="48"/>
        <v>102.547343</v>
      </c>
      <c r="EO34" s="19">
        <f t="shared" si="49"/>
        <v>381.10504000000003</v>
      </c>
      <c r="EP34" s="19">
        <f t="shared" si="50"/>
        <v>3.2594509999999999</v>
      </c>
      <c r="EQ34" s="19">
        <f t="shared" si="51"/>
        <v>1.2536350000000001</v>
      </c>
      <c r="ER34" s="19">
        <f t="shared" si="52"/>
        <v>4.5130859999999995</v>
      </c>
      <c r="ES34" s="19">
        <f t="shared" si="53"/>
        <v>18.804524999999998</v>
      </c>
      <c r="ET34" s="19">
        <f t="shared" si="54"/>
        <v>1.5043619999999998</v>
      </c>
      <c r="EU34" s="19">
        <f t="shared" si="55"/>
        <v>0.75218099999999988</v>
      </c>
      <c r="EV34" s="19">
        <f t="shared" si="56"/>
        <v>8.7754449999999995</v>
      </c>
      <c r="EW34" s="19">
        <f t="shared" si="57"/>
        <v>3.2594509999999999</v>
      </c>
      <c r="EX34" s="19">
        <f t="shared" si="58"/>
        <v>107.81260999999999</v>
      </c>
      <c r="EY34" s="19">
        <f t="shared" si="59"/>
        <v>4.262359</v>
      </c>
      <c r="EZ34" s="19">
        <f t="shared" si="60"/>
        <v>145.17093299999999</v>
      </c>
      <c r="FA34" s="19">
        <f t="shared" si="61"/>
        <v>208.855591</v>
      </c>
      <c r="FB34" s="19">
        <f t="shared" si="62"/>
        <v>34.851053</v>
      </c>
      <c r="FC34" s="19">
        <f t="shared" si="63"/>
        <v>21.061067999999999</v>
      </c>
      <c r="FD34" s="19">
        <f t="shared" si="64"/>
        <v>8.2739910000000005</v>
      </c>
      <c r="FE34" s="19">
        <f t="shared" si="65"/>
        <v>0</v>
      </c>
      <c r="FF34" s="19">
        <f t="shared" si="66"/>
        <v>100.54152699999999</v>
      </c>
      <c r="FG34" s="19">
        <f t="shared" si="67"/>
        <v>373.58323000000001</v>
      </c>
      <c r="FH34" s="19">
        <f t="shared" si="26"/>
        <v>1827.0476489999999</v>
      </c>
      <c r="FI34" s="19">
        <f t="shared" si="27"/>
        <v>4967.0376489999999</v>
      </c>
      <c r="FJ34" s="19">
        <f t="shared" si="68"/>
        <v>206.27</v>
      </c>
      <c r="FK34" s="144">
        <f t="shared" si="28"/>
        <v>4</v>
      </c>
      <c r="FL34" s="144">
        <f t="shared" si="29"/>
        <v>13.25</v>
      </c>
      <c r="FM34" s="20">
        <f t="shared" si="30"/>
        <v>4.6109510086455305</v>
      </c>
      <c r="FN34" s="19">
        <f t="shared" si="69"/>
        <v>229.02767257636873</v>
      </c>
      <c r="FO34" s="20">
        <f t="shared" si="31"/>
        <v>8.7608069164265068</v>
      </c>
      <c r="FP34" s="19">
        <f t="shared" si="70"/>
        <v>435.15257789510053</v>
      </c>
      <c r="FQ34" s="20">
        <f t="shared" si="32"/>
        <v>1.9020172910662811</v>
      </c>
      <c r="FR34" s="19">
        <f t="shared" si="71"/>
        <v>94.473914937752085</v>
      </c>
      <c r="FS34" s="19">
        <f t="shared" si="72"/>
        <v>145.76</v>
      </c>
      <c r="FT34" s="19">
        <f t="shared" si="73"/>
        <v>1110.6841654092214</v>
      </c>
      <c r="FU34" s="145">
        <f t="shared" si="74"/>
        <v>6077.7218144092212</v>
      </c>
    </row>
    <row r="35" spans="1:177" ht="15" customHeight="1">
      <c r="A35" s="146" t="str">
        <f>[1]CCT!D42</f>
        <v>Sethac Norte de Minas</v>
      </c>
      <c r="B35" s="147" t="str">
        <f>[1]CCT!C42</f>
        <v>Janaúba</v>
      </c>
      <c r="C35" s="141"/>
      <c r="D35" s="17"/>
      <c r="E35" s="17">
        <f t="shared" si="0"/>
        <v>0</v>
      </c>
      <c r="F35" s="18"/>
      <c r="G35" s="17"/>
      <c r="H35" s="17">
        <f t="shared" si="33"/>
        <v>0</v>
      </c>
      <c r="I35" s="18"/>
      <c r="J35" s="17"/>
      <c r="K35" s="17">
        <f t="shared" si="34"/>
        <v>0</v>
      </c>
      <c r="L35" s="17"/>
      <c r="M35" s="17"/>
      <c r="N35" s="17"/>
      <c r="O35" s="17"/>
      <c r="P35" s="17"/>
      <c r="Q35" s="17"/>
      <c r="R35" s="17"/>
      <c r="S35" s="17"/>
      <c r="T35" s="17"/>
      <c r="U35" s="18"/>
      <c r="V35" s="17"/>
      <c r="W35" s="17">
        <f t="shared" si="1"/>
        <v>0</v>
      </c>
      <c r="X35" s="18"/>
      <c r="Y35" s="17"/>
      <c r="Z35" s="17">
        <f t="shared" si="2"/>
        <v>0</v>
      </c>
      <c r="AA35" s="17"/>
      <c r="AB35" s="17"/>
      <c r="AC35" s="17"/>
      <c r="AD35" s="17"/>
      <c r="AE35" s="17"/>
      <c r="AF35" s="17"/>
      <c r="AG35" s="18"/>
      <c r="AH35" s="17"/>
      <c r="AI35" s="17">
        <f t="shared" si="3"/>
        <v>0</v>
      </c>
      <c r="AJ35" s="17"/>
      <c r="AK35" s="17"/>
      <c r="AL35" s="17"/>
      <c r="AM35" s="18"/>
      <c r="AN35" s="17"/>
      <c r="AO35" s="17">
        <f t="shared" si="4"/>
        <v>0</v>
      </c>
      <c r="AP35" s="17"/>
      <c r="AQ35" s="17"/>
      <c r="AR35" s="17"/>
      <c r="AS35" s="17"/>
      <c r="AT35" s="17"/>
      <c r="AU35" s="17"/>
      <c r="AV35" s="18"/>
      <c r="AW35" s="17"/>
      <c r="AX35" s="17">
        <f t="shared" si="5"/>
        <v>0</v>
      </c>
      <c r="AY35" s="17"/>
      <c r="AZ35" s="17"/>
      <c r="BA35" s="17"/>
      <c r="BB35" s="141"/>
      <c r="BC35" s="17"/>
      <c r="BD35" s="17">
        <f t="shared" si="78"/>
        <v>0</v>
      </c>
      <c r="BE35" s="18"/>
      <c r="BF35" s="17"/>
      <c r="BG35" s="17">
        <f t="shared" si="6"/>
        <v>0</v>
      </c>
      <c r="BH35" s="17"/>
      <c r="BI35" s="17"/>
      <c r="BJ35" s="17"/>
      <c r="BK35" s="17"/>
      <c r="BL35" s="17"/>
      <c r="BM35" s="17"/>
      <c r="BN35" s="18">
        <f>[1]CCT!AV42</f>
        <v>1</v>
      </c>
      <c r="BO35" s="17">
        <f>[1]CCT!AU42</f>
        <v>1043.74</v>
      </c>
      <c r="BP35" s="17">
        <f t="shared" si="7"/>
        <v>1043.74</v>
      </c>
      <c r="BQ35" s="18"/>
      <c r="BR35" s="17"/>
      <c r="BS35" s="17">
        <f t="shared" si="8"/>
        <v>0</v>
      </c>
      <c r="BT35" s="18"/>
      <c r="BU35" s="17"/>
      <c r="BV35" s="17">
        <f t="shared" si="9"/>
        <v>0</v>
      </c>
      <c r="BW35" s="18"/>
      <c r="BX35" s="17"/>
      <c r="BY35" s="17">
        <f t="shared" si="10"/>
        <v>0</v>
      </c>
      <c r="BZ35" s="142"/>
      <c r="CA35" s="17"/>
      <c r="CB35" s="17">
        <f t="shared" si="79"/>
        <v>0</v>
      </c>
      <c r="CC35" s="17"/>
      <c r="CD35" s="17"/>
      <c r="CE35" s="17"/>
      <c r="CF35" s="18"/>
      <c r="CG35" s="17"/>
      <c r="CH35" s="17">
        <f t="shared" si="12"/>
        <v>0</v>
      </c>
      <c r="CI35" s="17"/>
      <c r="CJ35" s="17"/>
      <c r="CK35" s="17"/>
      <c r="CL35" s="18"/>
      <c r="CM35" s="17"/>
      <c r="CN35" s="17">
        <f t="shared" si="13"/>
        <v>0</v>
      </c>
      <c r="CO35" s="17"/>
      <c r="CP35" s="17"/>
      <c r="CQ35" s="17"/>
      <c r="CR35" s="141"/>
      <c r="CS35" s="17"/>
      <c r="CT35" s="17">
        <f t="shared" si="77"/>
        <v>0</v>
      </c>
      <c r="CU35" s="17"/>
      <c r="CV35" s="17"/>
      <c r="CW35" s="17"/>
      <c r="CX35" s="17"/>
      <c r="CY35" s="17"/>
      <c r="CZ35" s="17"/>
      <c r="DA35" s="18"/>
      <c r="DB35" s="17"/>
      <c r="DC35" s="17">
        <f t="shared" si="14"/>
        <v>0</v>
      </c>
      <c r="DD35" s="143">
        <f t="shared" si="36"/>
        <v>1</v>
      </c>
      <c r="DE35" s="19">
        <f t="shared" si="37"/>
        <v>1043.74</v>
      </c>
      <c r="DF35" s="19"/>
      <c r="DG35" s="19"/>
      <c r="DH35" s="19">
        <f t="shared" si="15"/>
        <v>0</v>
      </c>
      <c r="DI35" s="19"/>
      <c r="DJ35" s="19">
        <f t="shared" si="38"/>
        <v>94.885454545454536</v>
      </c>
      <c r="DK35" s="19">
        <f t="shared" si="39"/>
        <v>0</v>
      </c>
      <c r="DL35" s="19"/>
      <c r="DM35" s="19">
        <f t="shared" si="40"/>
        <v>1138.6254545454544</v>
      </c>
      <c r="DN35" s="19"/>
      <c r="DO35" s="19">
        <f t="shared" si="80"/>
        <v>279</v>
      </c>
      <c r="DP35" s="19">
        <f t="shared" si="16"/>
        <v>61.375599999999999</v>
      </c>
      <c r="DQ35" s="19"/>
      <c r="DR35" s="19">
        <f t="shared" si="41"/>
        <v>3.12</v>
      </c>
      <c r="DS35" s="19">
        <f>VLOOKUP('Resumo Geral apoio imposto cd'!A35,PARAMETROAPOIO,2,FALSE)*DD35</f>
        <v>28.19</v>
      </c>
      <c r="DT35" s="19">
        <f t="shared" si="17"/>
        <v>0</v>
      </c>
      <c r="DU35" s="19">
        <f t="shared" si="18"/>
        <v>0</v>
      </c>
      <c r="DV35" s="19">
        <f>BB35*[1]Parâmetro!$E$147</f>
        <v>0</v>
      </c>
      <c r="DW35" s="19">
        <f t="shared" si="42"/>
        <v>371.68560000000002</v>
      </c>
      <c r="DX35" s="19">
        <f>C35*'[1]Uniforme Apoio'!$BM$9+'Resumo Geral apoio imposto cd'!F35*'[1]Uniforme Apoio'!$BM$10+'Resumo Geral apoio imposto cd'!I35*'[1]Uniforme Apoio'!$BM$11+'Resumo Geral apoio imposto cd'!L35*'[1]Uniforme Apoio'!$BM$12+'Resumo Geral apoio imposto cd'!O35*'[1]Uniforme Apoio'!$BM$13+'Resumo Geral apoio imposto cd'!R35*'[1]Uniforme Apoio'!$BM$14+'Resumo Geral apoio imposto cd'!U35*'[1]Uniforme Apoio'!$BM$15+'Resumo Geral apoio imposto cd'!X35*'[1]Uniforme Apoio'!$BM$17+AA35*'[1]Uniforme Apoio'!$BM$16+'Resumo Geral apoio imposto cd'!AD35*'[1]Uniforme Apoio'!$BM$18+'Resumo Geral apoio imposto cd'!AG35*'[1]Uniforme Apoio'!$BM$19+'Resumo Geral apoio imposto cd'!AJ35*'[1]Uniforme Apoio'!$BM$20+'Resumo Geral apoio imposto cd'!AM35*'[1]Uniforme Apoio'!$BM$21+'Resumo Geral apoio imposto cd'!AP35*'[1]Uniforme Apoio'!$BM$22+'Resumo Geral apoio imposto cd'!AS35*'[1]Uniforme Apoio'!$BM$23+'Resumo Geral apoio imposto cd'!AV35*'[1]Uniforme Apoio'!$BM$24+'Resumo Geral apoio imposto cd'!AY35*'[1]Uniforme Apoio'!$BM$25+'Resumo Geral apoio imposto cd'!BB35*'[1]Uniforme Apoio'!$BM$26+BE35*'[1]Uniforme Apoio'!$BM$27+'Resumo Geral apoio imposto cd'!BH35*'[1]Uniforme Apoio'!$BM$28+'Resumo Geral apoio imposto cd'!BK35*'[1]Uniforme Apoio'!$BM$29+'Resumo Geral apoio imposto cd'!BN35*'[1]Uniforme Apoio'!$BM$30+'Resumo Geral apoio imposto cd'!BQ35*'[1]Uniforme Apoio'!$BM$30+'Resumo Geral apoio imposto cd'!BT35*'[1]Uniforme Apoio'!$BM$30+'Resumo Geral apoio imposto cd'!BW35*'[1]Uniforme Apoio'!$BM$31+'Resumo Geral apoio imposto cd'!BZ35*'[1]Uniforme Apoio'!$BM$31+'Resumo Geral apoio imposto cd'!CC35*'[1]Uniforme Apoio'!$BM$32+'Resumo Geral apoio imposto cd'!CF35*'[1]Uniforme Apoio'!$BM$33+'Resumo Geral apoio imposto cd'!CI35*'[1]Uniforme Apoio'!$BM$34+'Resumo Geral apoio imposto cd'!CL35*'[1]Uniforme Apoio'!$BM$35+'Resumo Geral apoio imposto cd'!CO35*'[1]Uniforme Apoio'!$BM$36+'Resumo Geral apoio imposto cd'!CR35*'[1]Uniforme Apoio'!$BM$37+'Resumo Geral apoio imposto cd'!CU35*'[1]Uniforme Apoio'!$BM$38+'Resumo Geral apoio imposto cd'!CX35*'[1]Uniforme Apoio'!$BM$39+'Resumo Geral apoio imposto cd'!DA35*'[1]Uniforme Apoio'!$BM$40</f>
        <v>85.68</v>
      </c>
      <c r="DY35" s="19"/>
      <c r="DZ35" s="19">
        <f>AP35*'[1]Equipamentos Jardinagem'!$H$7</f>
        <v>0</v>
      </c>
      <c r="EA35" s="19"/>
      <c r="EB35" s="19">
        <f t="shared" si="43"/>
        <v>85.68</v>
      </c>
      <c r="EC35" s="19">
        <f t="shared" si="44"/>
        <v>227.72509090909091</v>
      </c>
      <c r="ED35" s="19">
        <f t="shared" si="19"/>
        <v>17.079381818181815</v>
      </c>
      <c r="EE35" s="19">
        <f t="shared" si="20"/>
        <v>11.386254545454545</v>
      </c>
      <c r="EF35" s="19">
        <f t="shared" si="21"/>
        <v>2.2772509090909088</v>
      </c>
      <c r="EG35" s="19">
        <f t="shared" si="22"/>
        <v>28.465636363636364</v>
      </c>
      <c r="EH35" s="19">
        <f t="shared" si="23"/>
        <v>91.090036363636358</v>
      </c>
      <c r="EI35" s="19">
        <f t="shared" si="24"/>
        <v>34.158763636363631</v>
      </c>
      <c r="EJ35" s="19">
        <f t="shared" si="25"/>
        <v>6.8317527272727263</v>
      </c>
      <c r="EK35" s="19">
        <f t="shared" si="45"/>
        <v>419.01416727272721</v>
      </c>
      <c r="EL35" s="19">
        <f t="shared" si="46"/>
        <v>94.847500363636357</v>
      </c>
      <c r="EM35" s="19">
        <f t="shared" si="47"/>
        <v>31.653787636363631</v>
      </c>
      <c r="EN35" s="19">
        <f t="shared" si="48"/>
        <v>46.569781090909082</v>
      </c>
      <c r="EO35" s="19">
        <f t="shared" si="49"/>
        <v>173.07106909090908</v>
      </c>
      <c r="EP35" s="19">
        <f t="shared" si="50"/>
        <v>1.4802130909090907</v>
      </c>
      <c r="EQ35" s="19">
        <f t="shared" si="51"/>
        <v>0.56931272727272719</v>
      </c>
      <c r="ER35" s="19">
        <f t="shared" si="52"/>
        <v>2.0495258181818179</v>
      </c>
      <c r="ES35" s="19">
        <f t="shared" si="53"/>
        <v>8.5396909090909077</v>
      </c>
      <c r="ET35" s="19">
        <f t="shared" si="54"/>
        <v>0.68317527272727263</v>
      </c>
      <c r="EU35" s="19">
        <f t="shared" si="55"/>
        <v>0.34158763636363632</v>
      </c>
      <c r="EV35" s="19">
        <f t="shared" si="56"/>
        <v>3.9851890909090906</v>
      </c>
      <c r="EW35" s="19">
        <f t="shared" si="57"/>
        <v>1.4802130909090907</v>
      </c>
      <c r="EX35" s="19">
        <f t="shared" si="58"/>
        <v>48.960894545454536</v>
      </c>
      <c r="EY35" s="19">
        <f t="shared" si="59"/>
        <v>1.9356632727272725</v>
      </c>
      <c r="EZ35" s="19">
        <f t="shared" si="60"/>
        <v>65.9264138181818</v>
      </c>
      <c r="FA35" s="19">
        <f t="shared" si="61"/>
        <v>94.847500363636357</v>
      </c>
      <c r="FB35" s="19">
        <f t="shared" si="62"/>
        <v>15.826893818181816</v>
      </c>
      <c r="FC35" s="19">
        <f t="shared" si="63"/>
        <v>9.5644538181818159</v>
      </c>
      <c r="FD35" s="19">
        <f t="shared" si="64"/>
        <v>3.7574639999999997</v>
      </c>
      <c r="FE35" s="19">
        <f t="shared" si="65"/>
        <v>0</v>
      </c>
      <c r="FF35" s="19">
        <f t="shared" si="66"/>
        <v>45.658880727272717</v>
      </c>
      <c r="FG35" s="19">
        <f t="shared" si="67"/>
        <v>169.65519272727272</v>
      </c>
      <c r="FH35" s="19">
        <f t="shared" si="26"/>
        <v>829.71636872727265</v>
      </c>
      <c r="FI35" s="19">
        <f t="shared" si="27"/>
        <v>2425.7074232727273</v>
      </c>
      <c r="FJ35" s="19">
        <f t="shared" si="68"/>
        <v>206.27</v>
      </c>
      <c r="FK35" s="144">
        <f t="shared" si="28"/>
        <v>2</v>
      </c>
      <c r="FL35" s="144">
        <f t="shared" si="29"/>
        <v>11.25</v>
      </c>
      <c r="FM35" s="20">
        <f t="shared" si="30"/>
        <v>2.2535211267605644</v>
      </c>
      <c r="FN35" s="19">
        <f t="shared" si="69"/>
        <v>54.663829256850221</v>
      </c>
      <c r="FO35" s="20">
        <f t="shared" si="31"/>
        <v>8.5633802816901436</v>
      </c>
      <c r="FP35" s="19">
        <f t="shared" si="70"/>
        <v>207.72255117603081</v>
      </c>
      <c r="FQ35" s="20">
        <f t="shared" si="32"/>
        <v>1.8591549295774654</v>
      </c>
      <c r="FR35" s="19">
        <f t="shared" si="71"/>
        <v>45.097659136901427</v>
      </c>
      <c r="FS35" s="19">
        <f t="shared" si="72"/>
        <v>145.76</v>
      </c>
      <c r="FT35" s="19">
        <f t="shared" si="73"/>
        <v>659.51403956978243</v>
      </c>
      <c r="FU35" s="145">
        <f t="shared" si="74"/>
        <v>3085.2214628425099</v>
      </c>
    </row>
    <row r="36" spans="1:177" ht="15" customHeight="1">
      <c r="A36" s="146" t="str">
        <f>[1]CCT!D43</f>
        <v>Sethac Norte de Minas</v>
      </c>
      <c r="B36" s="148" t="str">
        <f>[1]CCT!C43</f>
        <v>Januária</v>
      </c>
      <c r="C36" s="141"/>
      <c r="D36" s="17"/>
      <c r="E36" s="17">
        <f t="shared" si="0"/>
        <v>0</v>
      </c>
      <c r="F36" s="18"/>
      <c r="G36" s="17"/>
      <c r="H36" s="17">
        <f t="shared" si="33"/>
        <v>0</v>
      </c>
      <c r="I36" s="18"/>
      <c r="J36" s="17"/>
      <c r="K36" s="17">
        <f t="shared" si="34"/>
        <v>0</v>
      </c>
      <c r="L36" s="17"/>
      <c r="M36" s="17"/>
      <c r="N36" s="17"/>
      <c r="O36" s="17"/>
      <c r="P36" s="17"/>
      <c r="Q36" s="17"/>
      <c r="R36" s="17"/>
      <c r="S36" s="17"/>
      <c r="T36" s="17"/>
      <c r="U36" s="18"/>
      <c r="V36" s="17"/>
      <c r="W36" s="17">
        <f t="shared" si="1"/>
        <v>0</v>
      </c>
      <c r="X36" s="18"/>
      <c r="Y36" s="17"/>
      <c r="Z36" s="17">
        <f t="shared" si="2"/>
        <v>0</v>
      </c>
      <c r="AA36" s="17"/>
      <c r="AB36" s="17"/>
      <c r="AC36" s="17"/>
      <c r="AD36" s="17"/>
      <c r="AE36" s="17"/>
      <c r="AF36" s="17"/>
      <c r="AG36" s="18"/>
      <c r="AH36" s="17"/>
      <c r="AI36" s="17">
        <f t="shared" si="3"/>
        <v>0</v>
      </c>
      <c r="AJ36" s="17"/>
      <c r="AK36" s="17"/>
      <c r="AL36" s="17"/>
      <c r="AM36" s="18"/>
      <c r="AN36" s="17"/>
      <c r="AO36" s="17">
        <f t="shared" si="4"/>
        <v>0</v>
      </c>
      <c r="AP36" s="17"/>
      <c r="AQ36" s="17"/>
      <c r="AR36" s="17"/>
      <c r="AS36" s="17"/>
      <c r="AT36" s="17"/>
      <c r="AU36" s="17"/>
      <c r="AV36" s="18"/>
      <c r="AW36" s="17"/>
      <c r="AX36" s="17">
        <f t="shared" si="5"/>
        <v>0</v>
      </c>
      <c r="AY36" s="17"/>
      <c r="AZ36" s="17"/>
      <c r="BA36" s="17"/>
      <c r="BB36" s="141"/>
      <c r="BC36" s="17"/>
      <c r="BD36" s="17">
        <f t="shared" si="78"/>
        <v>0</v>
      </c>
      <c r="BE36" s="18"/>
      <c r="BF36" s="17"/>
      <c r="BG36" s="17">
        <f t="shared" si="6"/>
        <v>0</v>
      </c>
      <c r="BH36" s="17"/>
      <c r="BI36" s="17"/>
      <c r="BJ36" s="17"/>
      <c r="BK36" s="17"/>
      <c r="BL36" s="17"/>
      <c r="BM36" s="17"/>
      <c r="BN36" s="18">
        <f>[1]CCT!AV43</f>
        <v>1</v>
      </c>
      <c r="BO36" s="17">
        <f>[1]CCT!AU43</f>
        <v>1043.74</v>
      </c>
      <c r="BP36" s="17">
        <f t="shared" si="7"/>
        <v>1043.74</v>
      </c>
      <c r="BQ36" s="18"/>
      <c r="BR36" s="17"/>
      <c r="BS36" s="17">
        <f t="shared" si="8"/>
        <v>0</v>
      </c>
      <c r="BT36" s="18"/>
      <c r="BU36" s="17"/>
      <c r="BV36" s="17">
        <f t="shared" si="9"/>
        <v>0</v>
      </c>
      <c r="BW36" s="18"/>
      <c r="BX36" s="17"/>
      <c r="BY36" s="17">
        <f t="shared" si="10"/>
        <v>0</v>
      </c>
      <c r="BZ36" s="142"/>
      <c r="CA36" s="17"/>
      <c r="CB36" s="17">
        <f t="shared" si="79"/>
        <v>0</v>
      </c>
      <c r="CC36" s="17"/>
      <c r="CD36" s="17"/>
      <c r="CE36" s="17"/>
      <c r="CF36" s="18"/>
      <c r="CG36" s="17"/>
      <c r="CH36" s="17">
        <f t="shared" si="12"/>
        <v>0</v>
      </c>
      <c r="CI36" s="17"/>
      <c r="CJ36" s="17"/>
      <c r="CK36" s="17"/>
      <c r="CL36" s="18"/>
      <c r="CM36" s="17"/>
      <c r="CN36" s="17">
        <f t="shared" si="13"/>
        <v>0</v>
      </c>
      <c r="CO36" s="17"/>
      <c r="CP36" s="17"/>
      <c r="CQ36" s="17"/>
      <c r="CR36" s="141"/>
      <c r="CS36" s="17"/>
      <c r="CT36" s="17">
        <f t="shared" si="77"/>
        <v>0</v>
      </c>
      <c r="CU36" s="17"/>
      <c r="CV36" s="17"/>
      <c r="CW36" s="17"/>
      <c r="CX36" s="17"/>
      <c r="CY36" s="17"/>
      <c r="CZ36" s="17"/>
      <c r="DA36" s="18"/>
      <c r="DB36" s="17"/>
      <c r="DC36" s="17">
        <f t="shared" si="14"/>
        <v>0</v>
      </c>
      <c r="DD36" s="143">
        <f t="shared" si="36"/>
        <v>1</v>
      </c>
      <c r="DE36" s="19">
        <f t="shared" si="37"/>
        <v>1043.74</v>
      </c>
      <c r="DF36" s="19"/>
      <c r="DG36" s="19"/>
      <c r="DH36" s="19">
        <f t="shared" si="15"/>
        <v>0</v>
      </c>
      <c r="DI36" s="19"/>
      <c r="DJ36" s="19">
        <f t="shared" si="38"/>
        <v>94.885454545454536</v>
      </c>
      <c r="DK36" s="19">
        <f t="shared" si="39"/>
        <v>0</v>
      </c>
      <c r="DL36" s="19"/>
      <c r="DM36" s="19">
        <f t="shared" si="40"/>
        <v>1138.6254545454544</v>
      </c>
      <c r="DN36" s="19"/>
      <c r="DO36" s="19">
        <f t="shared" si="80"/>
        <v>279</v>
      </c>
      <c r="DP36" s="19">
        <f t="shared" ref="DP36:DP67" si="81">(VLOOKUP(B36,VT_INCLUSOMOTORISTAS,4,FALSE)*2*20*DD36)-(IF(DE36*6%&lt;=(VLOOKUP(B36,VT_INCLUSOMOTORISTAS,4,FALSE)*2*20*DD36),DE36*6%,(VLOOKUP(B36,VT_INCLUSOMOTORISTAS,4,FALSE)*2*20*DD36)))</f>
        <v>61.375599999999999</v>
      </c>
      <c r="DQ36" s="19"/>
      <c r="DR36" s="19">
        <f t="shared" si="41"/>
        <v>3.12</v>
      </c>
      <c r="DS36" s="19">
        <f>VLOOKUP('Resumo Geral apoio imposto cd'!A36,PARAMETROAPOIO,2,FALSE)*DD36</f>
        <v>28.19</v>
      </c>
      <c r="DT36" s="19">
        <f t="shared" ref="DT36:DT67" si="82">VLOOKUP(A36,PARAMETROAPOIO,4,FALSE)*DD36</f>
        <v>0</v>
      </c>
      <c r="DU36" s="19">
        <f t="shared" ref="DU36:DU67" si="83">VLOOKUP(A36,PARAMETROAPOIO,3,FALSE)*DD36</f>
        <v>0</v>
      </c>
      <c r="DV36" s="19">
        <f>BB36*[1]Parâmetro!$E$147</f>
        <v>0</v>
      </c>
      <c r="DW36" s="19">
        <f t="shared" si="42"/>
        <v>371.68560000000002</v>
      </c>
      <c r="DX36" s="19">
        <f>C36*'[1]Uniforme Apoio'!$BM$9+'Resumo Geral apoio imposto cd'!F36*'[1]Uniforme Apoio'!$BM$10+'Resumo Geral apoio imposto cd'!I36*'[1]Uniforme Apoio'!$BM$11+'Resumo Geral apoio imposto cd'!L36*'[1]Uniforme Apoio'!$BM$12+'Resumo Geral apoio imposto cd'!O36*'[1]Uniforme Apoio'!$BM$13+'Resumo Geral apoio imposto cd'!R36*'[1]Uniforme Apoio'!$BM$14+'Resumo Geral apoio imposto cd'!U36*'[1]Uniforme Apoio'!$BM$15+'Resumo Geral apoio imposto cd'!X36*'[1]Uniforme Apoio'!$BM$17+AA36*'[1]Uniforme Apoio'!$BM$16+'Resumo Geral apoio imposto cd'!AD36*'[1]Uniforme Apoio'!$BM$18+'Resumo Geral apoio imposto cd'!AG36*'[1]Uniforme Apoio'!$BM$19+'Resumo Geral apoio imposto cd'!AJ36*'[1]Uniforme Apoio'!$BM$20+'Resumo Geral apoio imposto cd'!AM36*'[1]Uniforme Apoio'!$BM$21+'Resumo Geral apoio imposto cd'!AP36*'[1]Uniforme Apoio'!$BM$22+'Resumo Geral apoio imposto cd'!AS36*'[1]Uniforme Apoio'!$BM$23+'Resumo Geral apoio imposto cd'!AV36*'[1]Uniforme Apoio'!$BM$24+'Resumo Geral apoio imposto cd'!AY36*'[1]Uniforme Apoio'!$BM$25+'Resumo Geral apoio imposto cd'!BB36*'[1]Uniforme Apoio'!$BM$26+BE36*'[1]Uniforme Apoio'!$BM$27+'Resumo Geral apoio imposto cd'!BH36*'[1]Uniforme Apoio'!$BM$28+'Resumo Geral apoio imposto cd'!BK36*'[1]Uniforme Apoio'!$BM$29+'Resumo Geral apoio imposto cd'!BN36*'[1]Uniforme Apoio'!$BM$30+'Resumo Geral apoio imposto cd'!BQ36*'[1]Uniforme Apoio'!$BM$30+'Resumo Geral apoio imposto cd'!BT36*'[1]Uniforme Apoio'!$BM$30+'Resumo Geral apoio imposto cd'!BW36*'[1]Uniforme Apoio'!$BM$31+'Resumo Geral apoio imposto cd'!BZ36*'[1]Uniforme Apoio'!$BM$31+'Resumo Geral apoio imposto cd'!CC36*'[1]Uniforme Apoio'!$BM$32+'Resumo Geral apoio imposto cd'!CF36*'[1]Uniforme Apoio'!$BM$33+'Resumo Geral apoio imposto cd'!CI36*'[1]Uniforme Apoio'!$BM$34+'Resumo Geral apoio imposto cd'!CL36*'[1]Uniforme Apoio'!$BM$35+'Resumo Geral apoio imposto cd'!CO36*'[1]Uniforme Apoio'!$BM$36+'Resumo Geral apoio imposto cd'!CR36*'[1]Uniforme Apoio'!$BM$37+'Resumo Geral apoio imposto cd'!CU36*'[1]Uniforme Apoio'!$BM$38+'Resumo Geral apoio imposto cd'!CX36*'[1]Uniforme Apoio'!$BM$39+'Resumo Geral apoio imposto cd'!DA36*'[1]Uniforme Apoio'!$BM$40</f>
        <v>85.68</v>
      </c>
      <c r="DY36" s="19"/>
      <c r="DZ36" s="19">
        <f>AP36*'[1]Equipamentos Jardinagem'!$H$7</f>
        <v>0</v>
      </c>
      <c r="EA36" s="19"/>
      <c r="EB36" s="19">
        <f t="shared" si="43"/>
        <v>85.68</v>
      </c>
      <c r="EC36" s="19">
        <f t="shared" si="44"/>
        <v>227.72509090909091</v>
      </c>
      <c r="ED36" s="19">
        <f t="shared" si="19"/>
        <v>17.079381818181815</v>
      </c>
      <c r="EE36" s="19">
        <f t="shared" si="20"/>
        <v>11.386254545454545</v>
      </c>
      <c r="EF36" s="19">
        <f t="shared" si="21"/>
        <v>2.2772509090909088</v>
      </c>
      <c r="EG36" s="19">
        <f t="shared" si="22"/>
        <v>28.465636363636364</v>
      </c>
      <c r="EH36" s="19">
        <f t="shared" si="23"/>
        <v>91.090036363636358</v>
      </c>
      <c r="EI36" s="19">
        <f t="shared" si="24"/>
        <v>34.158763636363631</v>
      </c>
      <c r="EJ36" s="19">
        <f t="shared" si="25"/>
        <v>6.8317527272727263</v>
      </c>
      <c r="EK36" s="19">
        <f t="shared" si="45"/>
        <v>419.01416727272721</v>
      </c>
      <c r="EL36" s="19">
        <f t="shared" si="46"/>
        <v>94.847500363636357</v>
      </c>
      <c r="EM36" s="19">
        <f t="shared" si="47"/>
        <v>31.653787636363631</v>
      </c>
      <c r="EN36" s="19">
        <f t="shared" si="48"/>
        <v>46.569781090909082</v>
      </c>
      <c r="EO36" s="19">
        <f t="shared" si="49"/>
        <v>173.07106909090908</v>
      </c>
      <c r="EP36" s="19">
        <f t="shared" si="50"/>
        <v>1.4802130909090907</v>
      </c>
      <c r="EQ36" s="19">
        <f t="shared" si="51"/>
        <v>0.56931272727272719</v>
      </c>
      <c r="ER36" s="19">
        <f t="shared" si="52"/>
        <v>2.0495258181818179</v>
      </c>
      <c r="ES36" s="19">
        <f t="shared" si="53"/>
        <v>8.5396909090909077</v>
      </c>
      <c r="ET36" s="19">
        <f t="shared" si="54"/>
        <v>0.68317527272727263</v>
      </c>
      <c r="EU36" s="19">
        <f t="shared" si="55"/>
        <v>0.34158763636363632</v>
      </c>
      <c r="EV36" s="19">
        <f t="shared" si="56"/>
        <v>3.9851890909090906</v>
      </c>
      <c r="EW36" s="19">
        <f t="shared" si="57"/>
        <v>1.4802130909090907</v>
      </c>
      <c r="EX36" s="19">
        <f t="shared" si="58"/>
        <v>48.960894545454536</v>
      </c>
      <c r="EY36" s="19">
        <f t="shared" si="59"/>
        <v>1.9356632727272725</v>
      </c>
      <c r="EZ36" s="19">
        <f t="shared" si="60"/>
        <v>65.9264138181818</v>
      </c>
      <c r="FA36" s="19">
        <f t="shared" si="61"/>
        <v>94.847500363636357</v>
      </c>
      <c r="FB36" s="19">
        <f t="shared" si="62"/>
        <v>15.826893818181816</v>
      </c>
      <c r="FC36" s="19">
        <f t="shared" si="63"/>
        <v>9.5644538181818159</v>
      </c>
      <c r="FD36" s="19">
        <f t="shared" si="64"/>
        <v>3.7574639999999997</v>
      </c>
      <c r="FE36" s="19">
        <f t="shared" si="65"/>
        <v>0</v>
      </c>
      <c r="FF36" s="19">
        <f t="shared" si="66"/>
        <v>45.658880727272717</v>
      </c>
      <c r="FG36" s="19">
        <f t="shared" si="67"/>
        <v>169.65519272727272</v>
      </c>
      <c r="FH36" s="19">
        <f t="shared" si="26"/>
        <v>829.71636872727265</v>
      </c>
      <c r="FI36" s="19">
        <f t="shared" si="27"/>
        <v>2425.7074232727273</v>
      </c>
      <c r="FJ36" s="19">
        <f t="shared" si="68"/>
        <v>206.27</v>
      </c>
      <c r="FK36" s="144">
        <f t="shared" ref="FK36:FK67" si="84">VLOOKUP(B36,ISS_apoio,2,FALSE)*100</f>
        <v>3</v>
      </c>
      <c r="FL36" s="144">
        <f t="shared" si="29"/>
        <v>12.25</v>
      </c>
      <c r="FM36" s="20">
        <f t="shared" si="30"/>
        <v>3.4188034188034218</v>
      </c>
      <c r="FN36" s="19">
        <f t="shared" si="69"/>
        <v>82.930168317016395</v>
      </c>
      <c r="FO36" s="20">
        <f t="shared" si="31"/>
        <v>8.6609686609686669</v>
      </c>
      <c r="FP36" s="19">
        <f t="shared" si="70"/>
        <v>210.08975973644149</v>
      </c>
      <c r="FQ36" s="20">
        <f t="shared" si="32"/>
        <v>1.8803418803418819</v>
      </c>
      <c r="FR36" s="19">
        <f t="shared" si="71"/>
        <v>45.611592574359015</v>
      </c>
      <c r="FS36" s="19">
        <f t="shared" si="72"/>
        <v>145.76</v>
      </c>
      <c r="FT36" s="19">
        <f t="shared" si="73"/>
        <v>690.66152062781691</v>
      </c>
      <c r="FU36" s="145">
        <f t="shared" si="74"/>
        <v>3116.3689439005443</v>
      </c>
    </row>
    <row r="37" spans="1:177" ht="15" customHeight="1">
      <c r="A37" s="146" t="str">
        <f>[1]CCT!D44</f>
        <v>Settaspoc</v>
      </c>
      <c r="B37" s="148" t="str">
        <f>[1]CCT!C44</f>
        <v>Juiz de Fora</v>
      </c>
      <c r="C37" s="141"/>
      <c r="D37" s="17"/>
      <c r="E37" s="17">
        <f t="shared" si="0"/>
        <v>0</v>
      </c>
      <c r="F37" s="18"/>
      <c r="G37" s="17"/>
      <c r="H37" s="17">
        <f t="shared" si="33"/>
        <v>0</v>
      </c>
      <c r="I37" s="18"/>
      <c r="J37" s="17"/>
      <c r="K37" s="17">
        <f t="shared" si="34"/>
        <v>0</v>
      </c>
      <c r="L37" s="17"/>
      <c r="M37" s="17"/>
      <c r="N37" s="17"/>
      <c r="O37" s="17"/>
      <c r="P37" s="17"/>
      <c r="Q37" s="17"/>
      <c r="R37" s="17"/>
      <c r="S37" s="17"/>
      <c r="T37" s="17"/>
      <c r="U37" s="18"/>
      <c r="V37" s="17"/>
      <c r="W37" s="17">
        <f t="shared" si="1"/>
        <v>0</v>
      </c>
      <c r="X37" s="18"/>
      <c r="Y37" s="17"/>
      <c r="Z37" s="17">
        <f t="shared" si="2"/>
        <v>0</v>
      </c>
      <c r="AA37" s="17"/>
      <c r="AB37" s="17"/>
      <c r="AC37" s="17"/>
      <c r="AD37" s="17"/>
      <c r="AE37" s="17"/>
      <c r="AF37" s="17"/>
      <c r="AG37" s="18"/>
      <c r="AH37" s="17"/>
      <c r="AI37" s="17">
        <f t="shared" si="3"/>
        <v>0</v>
      </c>
      <c r="AJ37" s="17"/>
      <c r="AK37" s="17"/>
      <c r="AL37" s="17"/>
      <c r="AM37" s="18"/>
      <c r="AN37" s="17"/>
      <c r="AO37" s="17">
        <f t="shared" si="4"/>
        <v>0</v>
      </c>
      <c r="AP37" s="17"/>
      <c r="AQ37" s="17"/>
      <c r="AR37" s="17"/>
      <c r="AS37" s="17"/>
      <c r="AT37" s="17"/>
      <c r="AU37" s="17"/>
      <c r="AV37" s="18"/>
      <c r="AW37" s="17"/>
      <c r="AX37" s="17">
        <f t="shared" si="5"/>
        <v>0</v>
      </c>
      <c r="AY37" s="17"/>
      <c r="AZ37" s="17"/>
      <c r="BA37" s="17"/>
      <c r="BB37" s="141"/>
      <c r="BC37" s="17"/>
      <c r="BD37" s="17">
        <f t="shared" si="78"/>
        <v>0</v>
      </c>
      <c r="BE37" s="18"/>
      <c r="BF37" s="17"/>
      <c r="BG37" s="17">
        <f t="shared" si="6"/>
        <v>0</v>
      </c>
      <c r="BH37" s="17"/>
      <c r="BI37" s="17"/>
      <c r="BJ37" s="17"/>
      <c r="BK37" s="17"/>
      <c r="BL37" s="17"/>
      <c r="BM37" s="17"/>
      <c r="BN37" s="18"/>
      <c r="BO37" s="17"/>
      <c r="BP37" s="17">
        <f t="shared" si="7"/>
        <v>0</v>
      </c>
      <c r="BQ37" s="18"/>
      <c r="BR37" s="17"/>
      <c r="BS37" s="17">
        <f t="shared" si="8"/>
        <v>0</v>
      </c>
      <c r="BT37" s="18"/>
      <c r="BU37" s="17"/>
      <c r="BV37" s="17">
        <f t="shared" si="9"/>
        <v>0</v>
      </c>
      <c r="BW37" s="18"/>
      <c r="BX37" s="17"/>
      <c r="BY37" s="17">
        <f t="shared" si="10"/>
        <v>0</v>
      </c>
      <c r="BZ37" s="142"/>
      <c r="CA37" s="17"/>
      <c r="CB37" s="17">
        <f t="shared" si="79"/>
        <v>0</v>
      </c>
      <c r="CC37" s="17"/>
      <c r="CD37" s="17"/>
      <c r="CE37" s="17"/>
      <c r="CF37" s="18"/>
      <c r="CG37" s="17"/>
      <c r="CH37" s="17">
        <f t="shared" si="12"/>
        <v>0</v>
      </c>
      <c r="CI37" s="17"/>
      <c r="CJ37" s="17"/>
      <c r="CK37" s="17"/>
      <c r="CL37" s="18"/>
      <c r="CM37" s="17"/>
      <c r="CN37" s="17">
        <f t="shared" si="13"/>
        <v>0</v>
      </c>
      <c r="CO37" s="17"/>
      <c r="CP37" s="17"/>
      <c r="CQ37" s="17"/>
      <c r="CR37" s="141">
        <f>[1]CCT!BP44</f>
        <v>1</v>
      </c>
      <c r="CS37" s="17">
        <f>[1]CCT!BO44</f>
        <v>2180.8200000000002</v>
      </c>
      <c r="CT37" s="17">
        <f t="shared" si="77"/>
        <v>2180.8200000000002</v>
      </c>
      <c r="CU37" s="17"/>
      <c r="CV37" s="17"/>
      <c r="CW37" s="17"/>
      <c r="CX37" s="17"/>
      <c r="CY37" s="17"/>
      <c r="CZ37" s="17"/>
      <c r="DA37" s="18"/>
      <c r="DB37" s="17"/>
      <c r="DC37" s="17">
        <f t="shared" si="14"/>
        <v>0</v>
      </c>
      <c r="DD37" s="143">
        <f t="shared" si="36"/>
        <v>1</v>
      </c>
      <c r="DE37" s="19">
        <f t="shared" si="37"/>
        <v>2180.8200000000002</v>
      </c>
      <c r="DF37" s="19"/>
      <c r="DG37" s="19"/>
      <c r="DH37" s="19">
        <f t="shared" si="15"/>
        <v>0</v>
      </c>
      <c r="DI37" s="19"/>
      <c r="DJ37" s="19">
        <f t="shared" si="38"/>
        <v>0</v>
      </c>
      <c r="DK37" s="19">
        <f t="shared" si="39"/>
        <v>0</v>
      </c>
      <c r="DL37" s="19"/>
      <c r="DM37" s="19">
        <f t="shared" si="40"/>
        <v>2180.8200000000002</v>
      </c>
      <c r="DN37" s="19"/>
      <c r="DO37" s="19">
        <f>(VLOOKUP(A37,PARAMETROAPOIO,6,FALSE)*20-1)*DD37</f>
        <v>279</v>
      </c>
      <c r="DP37" s="19">
        <f>(VLOOKUP(B37,VT_INCLUSOMOTORISTAS,4,FALSE)*2*20*DD37)-(IF(DE37*6%&lt;=(VLOOKUP(B37,VT_INCLUSOMOTORISTAS,4,FALSE)*2*20*DD37),DE37*6%,(VLOOKUP(B37,VT_INCLUSOMOTORISTAS,4,FALSE)*2*20*DD37)))</f>
        <v>0</v>
      </c>
      <c r="DQ37" s="19"/>
      <c r="DR37" s="19">
        <f t="shared" si="41"/>
        <v>3.12</v>
      </c>
      <c r="DS37" s="19">
        <f>VLOOKUP('Resumo Geral apoio imposto cd'!A37,PARAMETROAPOIO,2,FALSE)*DD37</f>
        <v>15.65</v>
      </c>
      <c r="DT37" s="19">
        <f t="shared" si="82"/>
        <v>0</v>
      </c>
      <c r="DU37" s="19">
        <f t="shared" si="83"/>
        <v>0</v>
      </c>
      <c r="DV37" s="19">
        <f>BB37*[1]Parâmetro!$E$147</f>
        <v>0</v>
      </c>
      <c r="DW37" s="19">
        <f>SUM(DN37:DV37)</f>
        <v>297.77</v>
      </c>
      <c r="DX37" s="19">
        <f>C37*'[1]Uniforme Apoio'!$BM$9+'Resumo Geral apoio imposto cd'!F37*'[1]Uniforme Apoio'!$BM$10+'Resumo Geral apoio imposto cd'!I37*'[1]Uniforme Apoio'!$BM$11+'Resumo Geral apoio imposto cd'!L37*'[1]Uniforme Apoio'!$BM$12+'Resumo Geral apoio imposto cd'!O37*'[1]Uniforme Apoio'!$BM$13+'Resumo Geral apoio imposto cd'!R37*'[1]Uniforme Apoio'!$BM$14+'Resumo Geral apoio imposto cd'!U37*'[1]Uniforme Apoio'!$BM$15+'Resumo Geral apoio imposto cd'!X37*'[1]Uniforme Apoio'!$BM$17+AA37*'[1]Uniforme Apoio'!$BM$16+'Resumo Geral apoio imposto cd'!AD37*'[1]Uniforme Apoio'!$BM$18+'Resumo Geral apoio imposto cd'!AG37*'[1]Uniforme Apoio'!$BM$19+'Resumo Geral apoio imposto cd'!AJ37*'[1]Uniforme Apoio'!$BM$20+'Resumo Geral apoio imposto cd'!AM37*'[1]Uniforme Apoio'!$BM$21+'Resumo Geral apoio imposto cd'!AP37*'[1]Uniforme Apoio'!$BM$22+'Resumo Geral apoio imposto cd'!AS37*'[1]Uniforme Apoio'!$BM$23+'Resumo Geral apoio imposto cd'!AV37*'[1]Uniforme Apoio'!$BM$24+'Resumo Geral apoio imposto cd'!AY37*'[1]Uniforme Apoio'!$BM$25+'Resumo Geral apoio imposto cd'!BB37*'[1]Uniforme Apoio'!$BM$26+BE37*'[1]Uniforme Apoio'!$BM$27+'Resumo Geral apoio imposto cd'!BH37*'[1]Uniforme Apoio'!$BM$28+'Resumo Geral apoio imposto cd'!BK37*'[1]Uniforme Apoio'!$BM$29+'Resumo Geral apoio imposto cd'!BN37*'[1]Uniforme Apoio'!$BM$30+'Resumo Geral apoio imposto cd'!BQ37*'[1]Uniforme Apoio'!$BM$30+'Resumo Geral apoio imposto cd'!BT37*'[1]Uniforme Apoio'!$BM$30+'Resumo Geral apoio imposto cd'!BW37*'[1]Uniforme Apoio'!$BM$31+'Resumo Geral apoio imposto cd'!BZ37*'[1]Uniforme Apoio'!$BM$31+'Resumo Geral apoio imposto cd'!CC37*'[1]Uniforme Apoio'!$BM$32+'Resumo Geral apoio imposto cd'!CF37*'[1]Uniforme Apoio'!$BM$33+'Resumo Geral apoio imposto cd'!CI37*'[1]Uniforme Apoio'!$BM$34+'Resumo Geral apoio imposto cd'!CL37*'[1]Uniforme Apoio'!$BM$35+'Resumo Geral apoio imposto cd'!CO37*'[1]Uniforme Apoio'!$BM$36+'Resumo Geral apoio imposto cd'!CR37*'[1]Uniforme Apoio'!$BM$37+'Resumo Geral apoio imposto cd'!CU37*'[1]Uniforme Apoio'!$BM$38+'Resumo Geral apoio imposto cd'!CX37*'[1]Uniforme Apoio'!$BM$39+'Resumo Geral apoio imposto cd'!DA37*'[1]Uniforme Apoio'!$BM$40</f>
        <v>35.9</v>
      </c>
      <c r="DY37" s="19"/>
      <c r="DZ37" s="19">
        <f>AP37*'[1]Equipamentos Jardinagem'!$H$7</f>
        <v>0</v>
      </c>
      <c r="EA37" s="19"/>
      <c r="EB37" s="19">
        <f t="shared" si="43"/>
        <v>35.9</v>
      </c>
      <c r="EC37" s="19">
        <f t="shared" si="44"/>
        <v>436.16400000000004</v>
      </c>
      <c r="ED37" s="19">
        <f t="shared" si="19"/>
        <v>32.712299999999999</v>
      </c>
      <c r="EE37" s="19">
        <f t="shared" si="20"/>
        <v>21.808200000000003</v>
      </c>
      <c r="EF37" s="19">
        <f t="shared" si="21"/>
        <v>4.3616400000000004</v>
      </c>
      <c r="EG37" s="19">
        <f t="shared" si="22"/>
        <v>54.520500000000006</v>
      </c>
      <c r="EH37" s="19">
        <f t="shared" si="23"/>
        <v>174.46560000000002</v>
      </c>
      <c r="EI37" s="19">
        <f t="shared" si="24"/>
        <v>65.424599999999998</v>
      </c>
      <c r="EJ37" s="19">
        <f t="shared" si="25"/>
        <v>13.084920000000002</v>
      </c>
      <c r="EK37" s="19">
        <f t="shared" si="45"/>
        <v>802.54176000000007</v>
      </c>
      <c r="EL37" s="19">
        <f t="shared" si="46"/>
        <v>181.662306</v>
      </c>
      <c r="EM37" s="19">
        <f t="shared" si="47"/>
        <v>60.626795999999999</v>
      </c>
      <c r="EN37" s="19">
        <f t="shared" si="48"/>
        <v>89.195537999999999</v>
      </c>
      <c r="EO37" s="19">
        <f t="shared" si="49"/>
        <v>331.48464000000001</v>
      </c>
      <c r="EP37" s="19">
        <f t="shared" si="50"/>
        <v>2.8350659999999999</v>
      </c>
      <c r="EQ37" s="19">
        <f t="shared" si="51"/>
        <v>1.0904100000000001</v>
      </c>
      <c r="ER37" s="19">
        <f t="shared" si="52"/>
        <v>3.9254759999999997</v>
      </c>
      <c r="ES37" s="19">
        <f t="shared" si="53"/>
        <v>16.35615</v>
      </c>
      <c r="ET37" s="19">
        <f t="shared" si="54"/>
        <v>1.308492</v>
      </c>
      <c r="EU37" s="19">
        <f t="shared" si="55"/>
        <v>0.65424599999999999</v>
      </c>
      <c r="EV37" s="19">
        <f t="shared" si="56"/>
        <v>7.6328700000000005</v>
      </c>
      <c r="EW37" s="19">
        <f t="shared" si="57"/>
        <v>2.8350659999999999</v>
      </c>
      <c r="EX37" s="19">
        <f t="shared" si="58"/>
        <v>93.775260000000003</v>
      </c>
      <c r="EY37" s="19">
        <f t="shared" si="59"/>
        <v>3.7073939999999999</v>
      </c>
      <c r="EZ37" s="19">
        <f t="shared" si="60"/>
        <v>126.26947799999999</v>
      </c>
      <c r="FA37" s="19">
        <f t="shared" si="61"/>
        <v>181.662306</v>
      </c>
      <c r="FB37" s="19">
        <f t="shared" si="62"/>
        <v>30.313397999999999</v>
      </c>
      <c r="FC37" s="19">
        <f t="shared" si="63"/>
        <v>18.318888000000001</v>
      </c>
      <c r="FD37" s="19">
        <f t="shared" si="64"/>
        <v>7.1967060000000007</v>
      </c>
      <c r="FE37" s="19">
        <f t="shared" si="65"/>
        <v>0</v>
      </c>
      <c r="FF37" s="19">
        <f t="shared" si="66"/>
        <v>87.450881999999993</v>
      </c>
      <c r="FG37" s="19">
        <f t="shared" si="67"/>
        <v>324.94218000000001</v>
      </c>
      <c r="FH37" s="19">
        <f t="shared" si="26"/>
        <v>1589.163534</v>
      </c>
      <c r="FI37" s="19">
        <f t="shared" si="27"/>
        <v>4103.653534</v>
      </c>
      <c r="FJ37" s="19">
        <f t="shared" si="68"/>
        <v>206.27</v>
      </c>
      <c r="FK37" s="144">
        <f t="shared" si="84"/>
        <v>5</v>
      </c>
      <c r="FL37" s="144">
        <f t="shared" si="29"/>
        <v>14.25</v>
      </c>
      <c r="FM37" s="20">
        <f t="shared" si="30"/>
        <v>5.8309037900874632</v>
      </c>
      <c r="FN37" s="19">
        <f t="shared" si="69"/>
        <v>239.28008944606412</v>
      </c>
      <c r="FO37" s="20">
        <f t="shared" si="31"/>
        <v>8.8629737609329435</v>
      </c>
      <c r="FP37" s="19">
        <f t="shared" si="70"/>
        <v>363.70573595801744</v>
      </c>
      <c r="FQ37" s="20">
        <f t="shared" si="32"/>
        <v>1.9241982507288626</v>
      </c>
      <c r="FR37" s="19">
        <f t="shared" si="71"/>
        <v>78.962429517201159</v>
      </c>
      <c r="FS37" s="19">
        <f t="shared" si="72"/>
        <v>145.76</v>
      </c>
      <c r="FT37" s="19">
        <f t="shared" si="73"/>
        <v>1033.9782549212828</v>
      </c>
      <c r="FU37" s="145">
        <f>FI37+FT37</f>
        <v>5137.6317889212824</v>
      </c>
    </row>
    <row r="38" spans="1:177" ht="15" customHeight="1">
      <c r="A38" s="184" t="str">
        <f>[1]CCT!D45</f>
        <v>Rodoviários de Juiz de Fora + SIEPS</v>
      </c>
      <c r="B38" s="185" t="str">
        <f>[1]CCT!C45</f>
        <v>Juiz de Fora</v>
      </c>
      <c r="C38" s="141"/>
      <c r="D38" s="17"/>
      <c r="E38" s="17">
        <f t="shared" si="0"/>
        <v>0</v>
      </c>
      <c r="F38" s="18"/>
      <c r="G38" s="17"/>
      <c r="H38" s="17">
        <f t="shared" si="33"/>
        <v>0</v>
      </c>
      <c r="I38" s="18"/>
      <c r="J38" s="17"/>
      <c r="K38" s="17">
        <f t="shared" si="34"/>
        <v>0</v>
      </c>
      <c r="L38" s="17"/>
      <c r="M38" s="17"/>
      <c r="N38" s="17"/>
      <c r="O38" s="17"/>
      <c r="P38" s="17"/>
      <c r="Q38" s="17"/>
      <c r="R38" s="17"/>
      <c r="S38" s="17"/>
      <c r="T38" s="17"/>
      <c r="U38" s="18"/>
      <c r="V38" s="17"/>
      <c r="W38" s="17">
        <f t="shared" si="1"/>
        <v>0</v>
      </c>
      <c r="X38" s="18"/>
      <c r="Y38" s="17"/>
      <c r="Z38" s="17">
        <f t="shared" si="2"/>
        <v>0</v>
      </c>
      <c r="AA38" s="17"/>
      <c r="AB38" s="17"/>
      <c r="AC38" s="17"/>
      <c r="AD38" s="17"/>
      <c r="AE38" s="17"/>
      <c r="AF38" s="17"/>
      <c r="AG38" s="18"/>
      <c r="AH38" s="17"/>
      <c r="AI38" s="17">
        <f t="shared" si="3"/>
        <v>0</v>
      </c>
      <c r="AJ38" s="17"/>
      <c r="AK38" s="17"/>
      <c r="AL38" s="17"/>
      <c r="AM38" s="18"/>
      <c r="AN38" s="17"/>
      <c r="AO38" s="17">
        <f t="shared" si="4"/>
        <v>0</v>
      </c>
      <c r="AP38" s="17"/>
      <c r="AQ38" s="17"/>
      <c r="AR38" s="17"/>
      <c r="AS38" s="17"/>
      <c r="AT38" s="17"/>
      <c r="AU38" s="17"/>
      <c r="AV38" s="18"/>
      <c r="AW38" s="17"/>
      <c r="AX38" s="17">
        <f t="shared" si="5"/>
        <v>0</v>
      </c>
      <c r="AY38" s="17"/>
      <c r="AZ38" s="17"/>
      <c r="BA38" s="17"/>
      <c r="BB38" s="141">
        <f>[1]CCT!AN45</f>
        <v>2</v>
      </c>
      <c r="BC38" s="17">
        <f>[1]CCT!AM45</f>
        <v>2361.91</v>
      </c>
      <c r="BD38" s="17">
        <f t="shared" si="78"/>
        <v>4723.82</v>
      </c>
      <c r="BE38" s="18"/>
      <c r="BF38" s="17"/>
      <c r="BG38" s="17">
        <f t="shared" si="6"/>
        <v>0</v>
      </c>
      <c r="BH38" s="17"/>
      <c r="BI38" s="17"/>
      <c r="BJ38" s="17"/>
      <c r="BK38" s="17"/>
      <c r="BL38" s="17"/>
      <c r="BM38" s="17"/>
      <c r="BN38" s="18"/>
      <c r="BO38" s="17"/>
      <c r="BP38" s="17">
        <f t="shared" si="7"/>
        <v>0</v>
      </c>
      <c r="BQ38" s="18"/>
      <c r="BR38" s="17"/>
      <c r="BS38" s="17">
        <f t="shared" si="8"/>
        <v>0</v>
      </c>
      <c r="BT38" s="18"/>
      <c r="BU38" s="17"/>
      <c r="BV38" s="17">
        <f t="shared" si="9"/>
        <v>0</v>
      </c>
      <c r="BW38" s="18"/>
      <c r="BX38" s="17"/>
      <c r="BY38" s="17">
        <f t="shared" si="10"/>
        <v>0</v>
      </c>
      <c r="BZ38" s="142"/>
      <c r="CA38" s="17"/>
      <c r="CB38" s="17">
        <f t="shared" si="79"/>
        <v>0</v>
      </c>
      <c r="CC38" s="17"/>
      <c r="CD38" s="17"/>
      <c r="CE38" s="17"/>
      <c r="CF38" s="18"/>
      <c r="CG38" s="17"/>
      <c r="CH38" s="17">
        <f t="shared" si="12"/>
        <v>0</v>
      </c>
      <c r="CI38" s="17"/>
      <c r="CJ38" s="17"/>
      <c r="CK38" s="17"/>
      <c r="CL38" s="18"/>
      <c r="CM38" s="17"/>
      <c r="CN38" s="17">
        <f t="shared" si="13"/>
        <v>0</v>
      </c>
      <c r="CO38" s="17"/>
      <c r="CP38" s="17"/>
      <c r="CQ38" s="17"/>
      <c r="CR38" s="141"/>
      <c r="CS38" s="17"/>
      <c r="CT38" s="17">
        <f t="shared" si="77"/>
        <v>0</v>
      </c>
      <c r="CU38" s="17"/>
      <c r="CV38" s="17"/>
      <c r="CW38" s="17"/>
      <c r="CX38" s="17"/>
      <c r="CY38" s="17"/>
      <c r="CZ38" s="17"/>
      <c r="DA38" s="18"/>
      <c r="DB38" s="17"/>
      <c r="DC38" s="17">
        <f t="shared" si="14"/>
        <v>0</v>
      </c>
      <c r="DD38" s="143">
        <f t="shared" si="36"/>
        <v>2</v>
      </c>
      <c r="DE38" s="19">
        <f t="shared" si="37"/>
        <v>4723.82</v>
      </c>
      <c r="DF38" s="19"/>
      <c r="DG38" s="19"/>
      <c r="DH38" s="19">
        <f t="shared" si="15"/>
        <v>0</v>
      </c>
      <c r="DI38" s="19"/>
      <c r="DJ38" s="19">
        <f t="shared" si="38"/>
        <v>0</v>
      </c>
      <c r="DK38" s="19">
        <f t="shared" si="39"/>
        <v>0</v>
      </c>
      <c r="DL38" s="19"/>
      <c r="DM38" s="19">
        <f t="shared" si="40"/>
        <v>4723.82</v>
      </c>
      <c r="DN38" s="19"/>
      <c r="DO38" s="19">
        <f t="shared" si="80"/>
        <v>402</v>
      </c>
      <c r="DP38" s="19">
        <f t="shared" si="81"/>
        <v>0</v>
      </c>
      <c r="DQ38" s="19"/>
      <c r="DR38" s="19">
        <f t="shared" si="41"/>
        <v>6.24</v>
      </c>
      <c r="DS38" s="19">
        <f>VLOOKUP('Resumo Geral apoio imposto cd'!A38,PARAMETROAPOIO,2,FALSE)*DD38</f>
        <v>0</v>
      </c>
      <c r="DT38" s="19">
        <f t="shared" si="82"/>
        <v>0</v>
      </c>
      <c r="DU38" s="19">
        <f t="shared" si="83"/>
        <v>0</v>
      </c>
      <c r="DV38" s="19">
        <f>BB38*[1]Parâmetro!$E$147</f>
        <v>494.84</v>
      </c>
      <c r="DW38" s="19">
        <f t="shared" si="42"/>
        <v>903.07999999999993</v>
      </c>
      <c r="DX38" s="19">
        <f>C38*'[1]Uniforme Apoio'!$BM$9+'Resumo Geral apoio imposto cd'!F38*'[1]Uniforme Apoio'!$BM$10+'Resumo Geral apoio imposto cd'!I38*'[1]Uniforme Apoio'!$BM$11+'Resumo Geral apoio imposto cd'!L38*'[1]Uniforme Apoio'!$BM$12+'Resumo Geral apoio imposto cd'!O38*'[1]Uniforme Apoio'!$BM$13+'Resumo Geral apoio imposto cd'!R38*'[1]Uniforme Apoio'!$BM$14+'Resumo Geral apoio imposto cd'!U38*'[1]Uniforme Apoio'!$BM$15+'Resumo Geral apoio imposto cd'!X38*'[1]Uniforme Apoio'!$BM$17+AA38*'[1]Uniforme Apoio'!$BM$16+'Resumo Geral apoio imposto cd'!AD38*'[1]Uniforme Apoio'!$BM$18+'Resumo Geral apoio imposto cd'!AG38*'[1]Uniforme Apoio'!$BM$19+'Resumo Geral apoio imposto cd'!AJ38*'[1]Uniforme Apoio'!$BM$20+'Resumo Geral apoio imposto cd'!AM38*'[1]Uniforme Apoio'!$BM$21+'Resumo Geral apoio imposto cd'!AP38*'[1]Uniforme Apoio'!$BM$22+'Resumo Geral apoio imposto cd'!AS38*'[1]Uniforme Apoio'!$BM$23+'Resumo Geral apoio imposto cd'!AV38*'[1]Uniforme Apoio'!$BM$24+'Resumo Geral apoio imposto cd'!AY38*'[1]Uniforme Apoio'!$BM$25+'Resumo Geral apoio imposto cd'!BB38*'[1]Uniforme Apoio'!$BM$26+BE38*'[1]Uniforme Apoio'!$BM$27+'Resumo Geral apoio imposto cd'!BH38*'[1]Uniforme Apoio'!$BM$28+'Resumo Geral apoio imposto cd'!BK38*'[1]Uniforme Apoio'!$BM$29+'Resumo Geral apoio imposto cd'!BN38*'[1]Uniforme Apoio'!$BM$30+'Resumo Geral apoio imposto cd'!BQ38*'[1]Uniforme Apoio'!$BM$30+'Resumo Geral apoio imposto cd'!BT38*'[1]Uniforme Apoio'!$BM$30+'Resumo Geral apoio imposto cd'!BW38*'[1]Uniforme Apoio'!$BM$31+'Resumo Geral apoio imposto cd'!BZ38*'[1]Uniforme Apoio'!$BM$31+'Resumo Geral apoio imposto cd'!CC38*'[1]Uniforme Apoio'!$BM$32+'Resumo Geral apoio imposto cd'!CF38*'[1]Uniforme Apoio'!$BM$33+'Resumo Geral apoio imposto cd'!CI38*'[1]Uniforme Apoio'!$BM$34+'Resumo Geral apoio imposto cd'!CL38*'[1]Uniforme Apoio'!$BM$35+'Resumo Geral apoio imposto cd'!CO38*'[1]Uniforme Apoio'!$BM$36+'Resumo Geral apoio imposto cd'!CR38*'[1]Uniforme Apoio'!$BM$37+'Resumo Geral apoio imposto cd'!CU38*'[1]Uniforme Apoio'!$BM$38+'Resumo Geral apoio imposto cd'!CX38*'[1]Uniforme Apoio'!$BM$39+'Resumo Geral apoio imposto cd'!DA38*'[1]Uniforme Apoio'!$BM$40</f>
        <v>206.36</v>
      </c>
      <c r="DY38" s="19"/>
      <c r="DZ38" s="19">
        <f>AP38*'[1]Equipamentos Jardinagem'!$H$7</f>
        <v>0</v>
      </c>
      <c r="EA38" s="19"/>
      <c r="EB38" s="19">
        <f t="shared" si="43"/>
        <v>206.36</v>
      </c>
      <c r="EC38" s="19">
        <f t="shared" si="44"/>
        <v>944.76400000000001</v>
      </c>
      <c r="ED38" s="19">
        <f t="shared" si="19"/>
        <v>70.857299999999995</v>
      </c>
      <c r="EE38" s="19">
        <f t="shared" si="20"/>
        <v>47.238199999999999</v>
      </c>
      <c r="EF38" s="19">
        <f t="shared" si="21"/>
        <v>9.4476399999999998</v>
      </c>
      <c r="EG38" s="19">
        <f t="shared" si="22"/>
        <v>118.0955</v>
      </c>
      <c r="EH38" s="19">
        <f t="shared" si="23"/>
        <v>377.90559999999999</v>
      </c>
      <c r="EI38" s="19">
        <f t="shared" si="24"/>
        <v>141.71459999999999</v>
      </c>
      <c r="EJ38" s="19">
        <f t="shared" si="25"/>
        <v>28.342919999999999</v>
      </c>
      <c r="EK38" s="19">
        <f t="shared" si="45"/>
        <v>1738.3657600000001</v>
      </c>
      <c r="EL38" s="19">
        <f t="shared" si="46"/>
        <v>393.49420599999996</v>
      </c>
      <c r="EM38" s="19">
        <f t="shared" si="47"/>
        <v>131.32219599999999</v>
      </c>
      <c r="EN38" s="19">
        <f t="shared" si="48"/>
        <v>193.20423799999998</v>
      </c>
      <c r="EO38" s="19">
        <f t="shared" si="49"/>
        <v>718.02063999999996</v>
      </c>
      <c r="EP38" s="19">
        <f t="shared" si="50"/>
        <v>6.1409659999999997</v>
      </c>
      <c r="EQ38" s="19">
        <f t="shared" si="51"/>
        <v>2.36191</v>
      </c>
      <c r="ER38" s="19">
        <f t="shared" si="52"/>
        <v>8.5028760000000005</v>
      </c>
      <c r="ES38" s="19">
        <f t="shared" si="53"/>
        <v>35.428649999999998</v>
      </c>
      <c r="ET38" s="19">
        <f t="shared" si="54"/>
        <v>2.8342919999999996</v>
      </c>
      <c r="EU38" s="19">
        <f t="shared" si="55"/>
        <v>1.4171459999999998</v>
      </c>
      <c r="EV38" s="19">
        <f t="shared" si="56"/>
        <v>16.533369999999998</v>
      </c>
      <c r="EW38" s="19">
        <f t="shared" si="57"/>
        <v>6.1409659999999997</v>
      </c>
      <c r="EX38" s="19">
        <f t="shared" si="58"/>
        <v>203.12425999999996</v>
      </c>
      <c r="EY38" s="19">
        <f t="shared" si="59"/>
        <v>8.0304939999999991</v>
      </c>
      <c r="EZ38" s="19">
        <f t="shared" si="60"/>
        <v>273.50917799999991</v>
      </c>
      <c r="FA38" s="19">
        <f t="shared" si="61"/>
        <v>393.49420599999996</v>
      </c>
      <c r="FB38" s="19">
        <f t="shared" si="62"/>
        <v>65.661097999999996</v>
      </c>
      <c r="FC38" s="19">
        <f t="shared" si="63"/>
        <v>39.680087999999998</v>
      </c>
      <c r="FD38" s="19">
        <f t="shared" si="64"/>
        <v>15.588605999999999</v>
      </c>
      <c r="FE38" s="19">
        <f t="shared" si="65"/>
        <v>0</v>
      </c>
      <c r="FF38" s="19">
        <f t="shared" si="66"/>
        <v>189.42518199999998</v>
      </c>
      <c r="FG38" s="19">
        <f t="shared" si="67"/>
        <v>703.84917999999993</v>
      </c>
      <c r="FH38" s="19">
        <f t="shared" si="26"/>
        <v>3442.2476340000003</v>
      </c>
      <c r="FI38" s="19">
        <f t="shared" si="27"/>
        <v>9275.5076339999996</v>
      </c>
      <c r="FJ38" s="19">
        <f t="shared" si="68"/>
        <v>412.54</v>
      </c>
      <c r="FK38" s="144">
        <f t="shared" si="84"/>
        <v>5</v>
      </c>
      <c r="FL38" s="144">
        <f t="shared" si="29"/>
        <v>14.25</v>
      </c>
      <c r="FM38" s="20">
        <f t="shared" si="30"/>
        <v>5.8309037900874632</v>
      </c>
      <c r="FN38" s="19">
        <f t="shared" si="69"/>
        <v>540.84592618075794</v>
      </c>
      <c r="FO38" s="20">
        <f t="shared" si="31"/>
        <v>8.8629737609329435</v>
      </c>
      <c r="FP38" s="19">
        <f t="shared" si="70"/>
        <v>822.0858077947521</v>
      </c>
      <c r="FQ38" s="20">
        <f t="shared" si="32"/>
        <v>1.9241982507288626</v>
      </c>
      <c r="FR38" s="19">
        <f t="shared" si="71"/>
        <v>178.47915563965012</v>
      </c>
      <c r="FS38" s="19">
        <f t="shared" si="72"/>
        <v>291.52</v>
      </c>
      <c r="FT38" s="19">
        <f t="shared" si="73"/>
        <v>2245.4708896151601</v>
      </c>
      <c r="FU38" s="145">
        <f t="shared" si="74"/>
        <v>11520.97852361516</v>
      </c>
    </row>
    <row r="39" spans="1:177" ht="15" customHeight="1">
      <c r="A39" s="146" t="str">
        <f>[1]CCT!D46</f>
        <v>Região de São Lourenço</v>
      </c>
      <c r="B39" s="147" t="str">
        <f>[1]CCT!C46</f>
        <v>Lavras</v>
      </c>
      <c r="C39" s="141"/>
      <c r="D39" s="17"/>
      <c r="E39" s="17">
        <f t="shared" si="0"/>
        <v>0</v>
      </c>
      <c r="F39" s="18"/>
      <c r="G39" s="17"/>
      <c r="H39" s="17">
        <f t="shared" si="33"/>
        <v>0</v>
      </c>
      <c r="I39" s="18"/>
      <c r="J39" s="17"/>
      <c r="K39" s="17">
        <f t="shared" si="34"/>
        <v>0</v>
      </c>
      <c r="L39" s="17"/>
      <c r="M39" s="17"/>
      <c r="N39" s="17"/>
      <c r="O39" s="17"/>
      <c r="P39" s="17"/>
      <c r="Q39" s="17"/>
      <c r="R39" s="17"/>
      <c r="S39" s="17"/>
      <c r="T39" s="17"/>
      <c r="U39" s="18"/>
      <c r="V39" s="17"/>
      <c r="W39" s="17">
        <f t="shared" si="1"/>
        <v>0</v>
      </c>
      <c r="X39" s="18"/>
      <c r="Y39" s="17"/>
      <c r="Z39" s="17">
        <f t="shared" si="2"/>
        <v>0</v>
      </c>
      <c r="AA39" s="17"/>
      <c r="AB39" s="17"/>
      <c r="AC39" s="17"/>
      <c r="AD39" s="17"/>
      <c r="AE39" s="17"/>
      <c r="AF39" s="17"/>
      <c r="AG39" s="18"/>
      <c r="AH39" s="17"/>
      <c r="AI39" s="17">
        <f t="shared" si="3"/>
        <v>0</v>
      </c>
      <c r="AJ39" s="17"/>
      <c r="AK39" s="17"/>
      <c r="AL39" s="17"/>
      <c r="AM39" s="18"/>
      <c r="AN39" s="17"/>
      <c r="AO39" s="17">
        <f t="shared" si="4"/>
        <v>0</v>
      </c>
      <c r="AP39" s="17"/>
      <c r="AQ39" s="17"/>
      <c r="AR39" s="17"/>
      <c r="AS39" s="17"/>
      <c r="AT39" s="17"/>
      <c r="AU39" s="17"/>
      <c r="AV39" s="18"/>
      <c r="AW39" s="17"/>
      <c r="AX39" s="17">
        <f t="shared" si="5"/>
        <v>0</v>
      </c>
      <c r="AY39" s="17"/>
      <c r="AZ39" s="17"/>
      <c r="BA39" s="17"/>
      <c r="BB39" s="141"/>
      <c r="BC39" s="17"/>
      <c r="BD39" s="17">
        <f t="shared" si="78"/>
        <v>0</v>
      </c>
      <c r="BE39" s="18"/>
      <c r="BF39" s="17"/>
      <c r="BG39" s="17">
        <f t="shared" si="6"/>
        <v>0</v>
      </c>
      <c r="BH39" s="17"/>
      <c r="BI39" s="17"/>
      <c r="BJ39" s="17"/>
      <c r="BK39" s="17"/>
      <c r="BL39" s="17"/>
      <c r="BM39" s="17"/>
      <c r="BN39" s="18">
        <f>[1]CCT!AV46</f>
        <v>1</v>
      </c>
      <c r="BO39" s="17">
        <f>[1]CCT!AU46</f>
        <v>1043.74</v>
      </c>
      <c r="BP39" s="17">
        <f t="shared" si="7"/>
        <v>1043.74</v>
      </c>
      <c r="BQ39" s="18"/>
      <c r="BR39" s="17"/>
      <c r="BS39" s="17">
        <f t="shared" si="8"/>
        <v>0</v>
      </c>
      <c r="BT39" s="18"/>
      <c r="BU39" s="17"/>
      <c r="BV39" s="17">
        <f t="shared" si="9"/>
        <v>0</v>
      </c>
      <c r="BW39" s="18"/>
      <c r="BX39" s="17"/>
      <c r="BY39" s="17">
        <f t="shared" si="10"/>
        <v>0</v>
      </c>
      <c r="BZ39" s="142">
        <f>[1]CCT!BD46</f>
        <v>1</v>
      </c>
      <c r="CA39" s="17">
        <f>[1]CCT!BC46</f>
        <v>1231.31</v>
      </c>
      <c r="CB39" s="17">
        <f t="shared" si="79"/>
        <v>1231.31</v>
      </c>
      <c r="CC39" s="17"/>
      <c r="CD39" s="17"/>
      <c r="CE39" s="17"/>
      <c r="CF39" s="18"/>
      <c r="CG39" s="17"/>
      <c r="CH39" s="17">
        <f t="shared" si="12"/>
        <v>0</v>
      </c>
      <c r="CI39" s="17"/>
      <c r="CJ39" s="17"/>
      <c r="CK39" s="17"/>
      <c r="CL39" s="18"/>
      <c r="CM39" s="17"/>
      <c r="CN39" s="17">
        <f t="shared" si="13"/>
        <v>0</v>
      </c>
      <c r="CO39" s="17"/>
      <c r="CP39" s="17"/>
      <c r="CQ39" s="17"/>
      <c r="CR39" s="141"/>
      <c r="CS39" s="17"/>
      <c r="CT39" s="17">
        <f t="shared" si="77"/>
        <v>0</v>
      </c>
      <c r="CU39" s="17"/>
      <c r="CV39" s="17"/>
      <c r="CW39" s="17"/>
      <c r="CX39" s="17"/>
      <c r="CY39" s="17"/>
      <c r="CZ39" s="17"/>
      <c r="DA39" s="18"/>
      <c r="DB39" s="17"/>
      <c r="DC39" s="17">
        <f t="shared" si="14"/>
        <v>0</v>
      </c>
      <c r="DD39" s="143">
        <f t="shared" si="36"/>
        <v>2</v>
      </c>
      <c r="DE39" s="19">
        <f t="shared" si="37"/>
        <v>2275.0500000000002</v>
      </c>
      <c r="DF39" s="19"/>
      <c r="DG39" s="19"/>
      <c r="DH39" s="19">
        <f t="shared" si="15"/>
        <v>0</v>
      </c>
      <c r="DI39" s="19"/>
      <c r="DJ39" s="19">
        <f t="shared" si="38"/>
        <v>94.885454545454536</v>
      </c>
      <c r="DK39" s="19">
        <f t="shared" si="39"/>
        <v>0</v>
      </c>
      <c r="DL39" s="19"/>
      <c r="DM39" s="19">
        <f t="shared" si="40"/>
        <v>2369.9354545454548</v>
      </c>
      <c r="DN39" s="19"/>
      <c r="DO39" s="19">
        <f t="shared" si="80"/>
        <v>558</v>
      </c>
      <c r="DP39" s="19">
        <f t="shared" si="81"/>
        <v>111.49699999999999</v>
      </c>
      <c r="DQ39" s="19"/>
      <c r="DR39" s="19">
        <f t="shared" si="41"/>
        <v>6.24</v>
      </c>
      <c r="DS39" s="19">
        <f>VLOOKUP('Resumo Geral apoio imposto cd'!A39,PARAMETROAPOIO,2,FALSE)*DD39</f>
        <v>58.3</v>
      </c>
      <c r="DT39" s="19">
        <f t="shared" si="82"/>
        <v>0</v>
      </c>
      <c r="DU39" s="19">
        <f t="shared" si="83"/>
        <v>0</v>
      </c>
      <c r="DV39" s="19">
        <f>BB39*[1]Parâmetro!$E$147</f>
        <v>0</v>
      </c>
      <c r="DW39" s="19">
        <f t="shared" si="42"/>
        <v>734.03699999999992</v>
      </c>
      <c r="DX39" s="19">
        <f>C39*'[1]Uniforme Apoio'!$BM$9+'Resumo Geral apoio imposto cd'!F39*'[1]Uniforme Apoio'!$BM$10+'Resumo Geral apoio imposto cd'!I39*'[1]Uniforme Apoio'!$BM$11+'Resumo Geral apoio imposto cd'!L39*'[1]Uniforme Apoio'!$BM$12+'Resumo Geral apoio imposto cd'!O39*'[1]Uniforme Apoio'!$BM$13+'Resumo Geral apoio imposto cd'!R39*'[1]Uniforme Apoio'!$BM$14+'Resumo Geral apoio imposto cd'!U39*'[1]Uniforme Apoio'!$BM$15+'Resumo Geral apoio imposto cd'!X39*'[1]Uniforme Apoio'!$BM$17+AA39*'[1]Uniforme Apoio'!$BM$16+'Resumo Geral apoio imposto cd'!AD39*'[1]Uniforme Apoio'!$BM$18+'Resumo Geral apoio imposto cd'!AG39*'[1]Uniforme Apoio'!$BM$19+'Resumo Geral apoio imposto cd'!AJ39*'[1]Uniforme Apoio'!$BM$20+'Resumo Geral apoio imposto cd'!AM39*'[1]Uniforme Apoio'!$BM$21+'Resumo Geral apoio imposto cd'!AP39*'[1]Uniforme Apoio'!$BM$22+'Resumo Geral apoio imposto cd'!AS39*'[1]Uniforme Apoio'!$BM$23+'Resumo Geral apoio imposto cd'!AV39*'[1]Uniforme Apoio'!$BM$24+'Resumo Geral apoio imposto cd'!AY39*'[1]Uniforme Apoio'!$BM$25+'Resumo Geral apoio imposto cd'!BB39*'[1]Uniforme Apoio'!$BM$26+BE39*'[1]Uniforme Apoio'!$BM$27+'Resumo Geral apoio imposto cd'!BH39*'[1]Uniforme Apoio'!$BM$28+'Resumo Geral apoio imposto cd'!BK39*'[1]Uniforme Apoio'!$BM$29+'Resumo Geral apoio imposto cd'!BN39*'[1]Uniforme Apoio'!$BM$30+'Resumo Geral apoio imposto cd'!BQ39*'[1]Uniforme Apoio'!$BM$30+'Resumo Geral apoio imposto cd'!BT39*'[1]Uniforme Apoio'!$BM$30+'Resumo Geral apoio imposto cd'!BW39*'[1]Uniforme Apoio'!$BM$31+'Resumo Geral apoio imposto cd'!BZ39*'[1]Uniforme Apoio'!$BM$31+'Resumo Geral apoio imposto cd'!CC39*'[1]Uniforme Apoio'!$BM$32+'Resumo Geral apoio imposto cd'!CF39*'[1]Uniforme Apoio'!$BM$33+'Resumo Geral apoio imposto cd'!CI39*'[1]Uniforme Apoio'!$BM$34+'Resumo Geral apoio imposto cd'!CL39*'[1]Uniforme Apoio'!$BM$35+'Resumo Geral apoio imposto cd'!CO39*'[1]Uniforme Apoio'!$BM$36+'Resumo Geral apoio imposto cd'!CR39*'[1]Uniforme Apoio'!$BM$37+'Resumo Geral apoio imposto cd'!CU39*'[1]Uniforme Apoio'!$BM$38+'Resumo Geral apoio imposto cd'!CX39*'[1]Uniforme Apoio'!$BM$39+'Resumo Geral apoio imposto cd'!DA39*'[1]Uniforme Apoio'!$BM$40</f>
        <v>167.11</v>
      </c>
      <c r="DY39" s="19"/>
      <c r="DZ39" s="19">
        <f>AP39*'[1]Equipamentos Jardinagem'!$H$7</f>
        <v>0</v>
      </c>
      <c r="EA39" s="19"/>
      <c r="EB39" s="19">
        <f t="shared" si="43"/>
        <v>167.11</v>
      </c>
      <c r="EC39" s="19">
        <f t="shared" si="44"/>
        <v>473.98709090909097</v>
      </c>
      <c r="ED39" s="19">
        <f t="shared" si="19"/>
        <v>35.549031818181824</v>
      </c>
      <c r="EE39" s="19">
        <f t="shared" si="20"/>
        <v>23.69935454545455</v>
      </c>
      <c r="EF39" s="19">
        <f t="shared" si="21"/>
        <v>4.7398709090909099</v>
      </c>
      <c r="EG39" s="19">
        <f t="shared" si="22"/>
        <v>59.248386363636371</v>
      </c>
      <c r="EH39" s="19">
        <f t="shared" si="23"/>
        <v>189.5948363636364</v>
      </c>
      <c r="EI39" s="19">
        <f t="shared" si="24"/>
        <v>71.098063636363648</v>
      </c>
      <c r="EJ39" s="19">
        <f t="shared" si="25"/>
        <v>14.219612727272729</v>
      </c>
      <c r="EK39" s="19">
        <f t="shared" si="45"/>
        <v>872.13624727272747</v>
      </c>
      <c r="EL39" s="19">
        <f t="shared" si="46"/>
        <v>197.4156233636364</v>
      </c>
      <c r="EM39" s="19">
        <f t="shared" si="47"/>
        <v>65.884205636363646</v>
      </c>
      <c r="EN39" s="19">
        <f t="shared" si="48"/>
        <v>96.930360090909105</v>
      </c>
      <c r="EO39" s="19">
        <f t="shared" si="49"/>
        <v>360.23018909090916</v>
      </c>
      <c r="EP39" s="19">
        <f t="shared" si="50"/>
        <v>3.0809160909090911</v>
      </c>
      <c r="EQ39" s="19">
        <f t="shared" si="51"/>
        <v>1.1849677272727275</v>
      </c>
      <c r="ER39" s="19">
        <f t="shared" si="52"/>
        <v>4.2658838181818188</v>
      </c>
      <c r="ES39" s="19">
        <f t="shared" si="53"/>
        <v>17.774515909090912</v>
      </c>
      <c r="ET39" s="19">
        <f t="shared" si="54"/>
        <v>1.4219612727272728</v>
      </c>
      <c r="EU39" s="19">
        <f t="shared" si="55"/>
        <v>0.7109806363636364</v>
      </c>
      <c r="EV39" s="19">
        <f t="shared" si="56"/>
        <v>8.2947740909090921</v>
      </c>
      <c r="EW39" s="19">
        <f t="shared" si="57"/>
        <v>3.0809160909090911</v>
      </c>
      <c r="EX39" s="19">
        <f t="shared" si="58"/>
        <v>101.90722454545455</v>
      </c>
      <c r="EY39" s="19">
        <f t="shared" si="59"/>
        <v>4.0288902727272733</v>
      </c>
      <c r="EZ39" s="19">
        <f t="shared" si="60"/>
        <v>137.21926281818182</v>
      </c>
      <c r="FA39" s="19">
        <f t="shared" si="61"/>
        <v>197.4156233636364</v>
      </c>
      <c r="FB39" s="19">
        <f t="shared" si="62"/>
        <v>32.942102818181823</v>
      </c>
      <c r="FC39" s="19">
        <f t="shared" si="63"/>
        <v>19.907457818181818</v>
      </c>
      <c r="FD39" s="19">
        <f t="shared" si="64"/>
        <v>7.820787000000001</v>
      </c>
      <c r="FE39" s="19">
        <f t="shared" si="65"/>
        <v>0</v>
      </c>
      <c r="FF39" s="19">
        <f t="shared" si="66"/>
        <v>95.034411727272726</v>
      </c>
      <c r="FG39" s="19">
        <f t="shared" si="67"/>
        <v>353.12038272727284</v>
      </c>
      <c r="FH39" s="19">
        <f t="shared" si="26"/>
        <v>1726.9719657272731</v>
      </c>
      <c r="FI39" s="19">
        <f t="shared" si="27"/>
        <v>4998.0544202727278</v>
      </c>
      <c r="FJ39" s="19">
        <f t="shared" si="68"/>
        <v>412.54</v>
      </c>
      <c r="FK39" s="144">
        <f t="shared" si="84"/>
        <v>5</v>
      </c>
      <c r="FL39" s="144">
        <f t="shared" si="29"/>
        <v>14.25</v>
      </c>
      <c r="FM39" s="20">
        <f t="shared" si="30"/>
        <v>5.8309037900874632</v>
      </c>
      <c r="FN39" s="19">
        <f t="shared" si="69"/>
        <v>291.4317446223165</v>
      </c>
      <c r="FO39" s="20">
        <f t="shared" si="31"/>
        <v>8.8629737609329435</v>
      </c>
      <c r="FP39" s="19">
        <f t="shared" si="70"/>
        <v>442.97625182592105</v>
      </c>
      <c r="FQ39" s="20">
        <f t="shared" si="32"/>
        <v>1.9241982507288626</v>
      </c>
      <c r="FR39" s="19">
        <f t="shared" si="71"/>
        <v>96.172475725364436</v>
      </c>
      <c r="FS39" s="19">
        <f t="shared" si="72"/>
        <v>291.52</v>
      </c>
      <c r="FT39" s="19">
        <f t="shared" si="73"/>
        <v>1534.6404721736019</v>
      </c>
      <c r="FU39" s="145">
        <f t="shared" si="74"/>
        <v>6532.6948924463295</v>
      </c>
    </row>
    <row r="40" spans="1:177" ht="15" customHeight="1">
      <c r="A40" s="184" t="str">
        <f>[1]CCT!D47</f>
        <v>Rodoviário de Lavras + SEAC-MG</v>
      </c>
      <c r="B40" s="185" t="str">
        <f>[1]CCT!C47</f>
        <v>Lavras</v>
      </c>
      <c r="C40" s="141"/>
      <c r="D40" s="17"/>
      <c r="E40" s="17"/>
      <c r="F40" s="18"/>
      <c r="G40" s="17"/>
      <c r="H40" s="17"/>
      <c r="I40" s="18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8"/>
      <c r="V40" s="17"/>
      <c r="W40" s="17"/>
      <c r="X40" s="18"/>
      <c r="Y40" s="17"/>
      <c r="Z40" s="17"/>
      <c r="AA40" s="17"/>
      <c r="AB40" s="17"/>
      <c r="AC40" s="17"/>
      <c r="AD40" s="17"/>
      <c r="AE40" s="17"/>
      <c r="AF40" s="17"/>
      <c r="AG40" s="18"/>
      <c r="AH40" s="17"/>
      <c r="AI40" s="17"/>
      <c r="AJ40" s="17"/>
      <c r="AK40" s="17"/>
      <c r="AL40" s="17"/>
      <c r="AM40" s="18"/>
      <c r="AN40" s="17"/>
      <c r="AO40" s="17"/>
      <c r="AP40" s="17"/>
      <c r="AQ40" s="17"/>
      <c r="AR40" s="17"/>
      <c r="AS40" s="17"/>
      <c r="AT40" s="17"/>
      <c r="AU40" s="17"/>
      <c r="AV40" s="18"/>
      <c r="AW40" s="17"/>
      <c r="AX40" s="17"/>
      <c r="AY40" s="17"/>
      <c r="AZ40" s="17"/>
      <c r="BA40" s="17"/>
      <c r="BB40" s="141">
        <f>[1]CCT!AN47</f>
        <v>1</v>
      </c>
      <c r="BC40" s="17">
        <f>[1]CCT!AM47</f>
        <v>2507.27</v>
      </c>
      <c r="BD40" s="17">
        <f>BB40*BC40</f>
        <v>2507.27</v>
      </c>
      <c r="BE40" s="18"/>
      <c r="BF40" s="17"/>
      <c r="BG40" s="17"/>
      <c r="BH40" s="17"/>
      <c r="BI40" s="17"/>
      <c r="BJ40" s="17"/>
      <c r="BK40" s="17"/>
      <c r="BL40" s="17"/>
      <c r="BM40" s="17"/>
      <c r="BN40" s="18"/>
      <c r="BO40" s="17"/>
      <c r="BP40" s="17"/>
      <c r="BQ40" s="18"/>
      <c r="BR40" s="17"/>
      <c r="BS40" s="17"/>
      <c r="BT40" s="18"/>
      <c r="BU40" s="17"/>
      <c r="BV40" s="17"/>
      <c r="BW40" s="18"/>
      <c r="BX40" s="17"/>
      <c r="BY40" s="17"/>
      <c r="BZ40" s="142"/>
      <c r="CA40" s="17"/>
      <c r="CB40" s="17"/>
      <c r="CC40" s="17"/>
      <c r="CD40" s="17"/>
      <c r="CE40" s="17"/>
      <c r="CF40" s="18"/>
      <c r="CG40" s="17"/>
      <c r="CH40" s="17"/>
      <c r="CI40" s="17"/>
      <c r="CJ40" s="17"/>
      <c r="CK40" s="17"/>
      <c r="CL40" s="18"/>
      <c r="CM40" s="17"/>
      <c r="CN40" s="17"/>
      <c r="CO40" s="17"/>
      <c r="CP40" s="17"/>
      <c r="CQ40" s="17"/>
      <c r="CR40" s="141"/>
      <c r="CS40" s="17"/>
      <c r="CT40" s="17">
        <f t="shared" si="77"/>
        <v>0</v>
      </c>
      <c r="CU40" s="17"/>
      <c r="CV40" s="17"/>
      <c r="CW40" s="17"/>
      <c r="CX40" s="17"/>
      <c r="CY40" s="17"/>
      <c r="CZ40" s="17"/>
      <c r="DA40" s="18"/>
      <c r="DB40" s="17"/>
      <c r="DC40" s="17"/>
      <c r="DD40" s="143">
        <f t="shared" si="36"/>
        <v>1</v>
      </c>
      <c r="DE40" s="19">
        <f t="shared" si="37"/>
        <v>2507.27</v>
      </c>
      <c r="DF40" s="19"/>
      <c r="DG40" s="19"/>
      <c r="DH40" s="19">
        <f t="shared" si="15"/>
        <v>0</v>
      </c>
      <c r="DI40" s="19"/>
      <c r="DJ40" s="19">
        <f t="shared" si="38"/>
        <v>0</v>
      </c>
      <c r="DK40" s="19">
        <f t="shared" si="39"/>
        <v>0</v>
      </c>
      <c r="DL40" s="19"/>
      <c r="DM40" s="19">
        <f t="shared" si="40"/>
        <v>2507.27</v>
      </c>
      <c r="DN40" s="22"/>
      <c r="DO40" s="19">
        <f t="shared" si="80"/>
        <v>279</v>
      </c>
      <c r="DP40" s="19">
        <f t="shared" si="81"/>
        <v>0</v>
      </c>
      <c r="DQ40" s="22"/>
      <c r="DR40" s="19">
        <f t="shared" si="41"/>
        <v>3.12</v>
      </c>
      <c r="DS40" s="19">
        <f>VLOOKUP('Resumo Geral apoio imposto cd'!A40,PARAMETROAPOIO,2,FALSE)*DD40</f>
        <v>0</v>
      </c>
      <c r="DT40" s="19">
        <f t="shared" si="82"/>
        <v>0</v>
      </c>
      <c r="DU40" s="19">
        <f t="shared" si="83"/>
        <v>0</v>
      </c>
      <c r="DV40" s="19">
        <f>BB40*[1]Parâmetro!$E$147</f>
        <v>247.42</v>
      </c>
      <c r="DW40" s="19">
        <f t="shared" si="42"/>
        <v>529.54</v>
      </c>
      <c r="DX40" s="19">
        <f>C40*'[1]Uniforme Apoio'!$BM$9+'Resumo Geral apoio imposto cd'!F40*'[1]Uniforme Apoio'!$BM$10+'Resumo Geral apoio imposto cd'!I40*'[1]Uniforme Apoio'!$BM$11+'Resumo Geral apoio imposto cd'!L40*'[1]Uniforme Apoio'!$BM$12+'Resumo Geral apoio imposto cd'!O40*'[1]Uniforme Apoio'!$BM$13+'Resumo Geral apoio imposto cd'!R40*'[1]Uniforme Apoio'!$BM$14+'Resumo Geral apoio imposto cd'!U40*'[1]Uniforme Apoio'!$BM$15+'Resumo Geral apoio imposto cd'!X40*'[1]Uniforme Apoio'!$BM$17+AA40*'[1]Uniforme Apoio'!$BM$16+'Resumo Geral apoio imposto cd'!AD40*'[1]Uniforme Apoio'!$BM$18+'Resumo Geral apoio imposto cd'!AG40*'[1]Uniforme Apoio'!$BM$19+'Resumo Geral apoio imposto cd'!AJ40*'[1]Uniforme Apoio'!$BM$20+'Resumo Geral apoio imposto cd'!AM40*'[1]Uniforme Apoio'!$BM$21+'Resumo Geral apoio imposto cd'!AP40*'[1]Uniforme Apoio'!$BM$22+'Resumo Geral apoio imposto cd'!AS40*'[1]Uniforme Apoio'!$BM$23+'Resumo Geral apoio imposto cd'!AV40*'[1]Uniforme Apoio'!$BM$24+'Resumo Geral apoio imposto cd'!AY40*'[1]Uniforme Apoio'!$BM$25+'Resumo Geral apoio imposto cd'!BB40*'[1]Uniforme Apoio'!$BM$26+BE40*'[1]Uniforme Apoio'!$BM$27+'Resumo Geral apoio imposto cd'!BH40*'[1]Uniforme Apoio'!$BM$28+'Resumo Geral apoio imposto cd'!BK40*'[1]Uniforme Apoio'!$BM$29+'Resumo Geral apoio imposto cd'!BN40*'[1]Uniforme Apoio'!$BM$30+'Resumo Geral apoio imposto cd'!BQ40*'[1]Uniforme Apoio'!$BM$30+'Resumo Geral apoio imposto cd'!BT40*'[1]Uniforme Apoio'!$BM$30+'Resumo Geral apoio imposto cd'!BW40*'[1]Uniforme Apoio'!$BM$31+'Resumo Geral apoio imposto cd'!BZ40*'[1]Uniforme Apoio'!$BM$31+'Resumo Geral apoio imposto cd'!CC40*'[1]Uniforme Apoio'!$BM$32+'Resumo Geral apoio imposto cd'!CF40*'[1]Uniforme Apoio'!$BM$33+'Resumo Geral apoio imposto cd'!CI40*'[1]Uniforme Apoio'!$BM$34+'Resumo Geral apoio imposto cd'!CL40*'[1]Uniforme Apoio'!$BM$35+'Resumo Geral apoio imposto cd'!CO40*'[1]Uniforme Apoio'!$BM$36+'Resumo Geral apoio imposto cd'!CR40*'[1]Uniforme Apoio'!$BM$37+'Resumo Geral apoio imposto cd'!CU40*'[1]Uniforme Apoio'!$BM$38+'Resumo Geral apoio imposto cd'!CX40*'[1]Uniforme Apoio'!$BM$39+'Resumo Geral apoio imposto cd'!DA40*'[1]Uniforme Apoio'!$BM$40</f>
        <v>103.18</v>
      </c>
      <c r="DY40" s="22"/>
      <c r="DZ40" s="19">
        <f>AP40*'[1]Equipamentos Jardinagem'!$H$7</f>
        <v>0</v>
      </c>
      <c r="EA40" s="19"/>
      <c r="EB40" s="19">
        <f t="shared" si="43"/>
        <v>103.18</v>
      </c>
      <c r="EC40" s="19">
        <f t="shared" si="44"/>
        <v>501.45400000000001</v>
      </c>
      <c r="ED40" s="19">
        <f t="shared" si="19"/>
        <v>37.609049999999996</v>
      </c>
      <c r="EE40" s="19">
        <f t="shared" si="20"/>
        <v>25.072700000000001</v>
      </c>
      <c r="EF40" s="19">
        <f t="shared" si="21"/>
        <v>5.0145400000000002</v>
      </c>
      <c r="EG40" s="19">
        <f t="shared" si="22"/>
        <v>62.681750000000001</v>
      </c>
      <c r="EH40" s="19">
        <f t="shared" si="23"/>
        <v>200.58160000000001</v>
      </c>
      <c r="EI40" s="19">
        <f t="shared" si="24"/>
        <v>75.218099999999993</v>
      </c>
      <c r="EJ40" s="19">
        <f t="shared" si="25"/>
        <v>15.043620000000001</v>
      </c>
      <c r="EK40" s="19">
        <f t="shared" si="45"/>
        <v>922.67536000000007</v>
      </c>
      <c r="EL40" s="19">
        <f t="shared" si="46"/>
        <v>208.855591</v>
      </c>
      <c r="EM40" s="19">
        <f t="shared" si="47"/>
        <v>69.702106000000001</v>
      </c>
      <c r="EN40" s="19">
        <f t="shared" si="48"/>
        <v>102.547343</v>
      </c>
      <c r="EO40" s="19">
        <f t="shared" si="49"/>
        <v>381.10504000000003</v>
      </c>
      <c r="EP40" s="19">
        <f t="shared" si="50"/>
        <v>3.2594509999999999</v>
      </c>
      <c r="EQ40" s="19">
        <f t="shared" si="51"/>
        <v>1.2536350000000001</v>
      </c>
      <c r="ER40" s="19">
        <f t="shared" si="52"/>
        <v>4.5130859999999995</v>
      </c>
      <c r="ES40" s="19">
        <f t="shared" si="53"/>
        <v>18.804524999999998</v>
      </c>
      <c r="ET40" s="19">
        <f t="shared" si="54"/>
        <v>1.5043619999999998</v>
      </c>
      <c r="EU40" s="19">
        <f t="shared" si="55"/>
        <v>0.75218099999999988</v>
      </c>
      <c r="EV40" s="19">
        <f t="shared" si="56"/>
        <v>8.7754449999999995</v>
      </c>
      <c r="EW40" s="19">
        <f t="shared" si="57"/>
        <v>3.2594509999999999</v>
      </c>
      <c r="EX40" s="19">
        <f t="shared" si="58"/>
        <v>107.81260999999999</v>
      </c>
      <c r="EY40" s="19">
        <f t="shared" si="59"/>
        <v>4.262359</v>
      </c>
      <c r="EZ40" s="19">
        <f t="shared" si="60"/>
        <v>145.17093299999999</v>
      </c>
      <c r="FA40" s="19">
        <f t="shared" si="61"/>
        <v>208.855591</v>
      </c>
      <c r="FB40" s="19">
        <f t="shared" si="62"/>
        <v>34.851053</v>
      </c>
      <c r="FC40" s="19">
        <f t="shared" si="63"/>
        <v>21.061067999999999</v>
      </c>
      <c r="FD40" s="19">
        <f t="shared" si="64"/>
        <v>8.2739910000000005</v>
      </c>
      <c r="FE40" s="19">
        <f t="shared" si="65"/>
        <v>0</v>
      </c>
      <c r="FF40" s="19">
        <f t="shared" si="66"/>
        <v>100.54152699999999</v>
      </c>
      <c r="FG40" s="19">
        <f t="shared" si="67"/>
        <v>373.58323000000001</v>
      </c>
      <c r="FH40" s="19">
        <f t="shared" si="26"/>
        <v>1827.0476489999999</v>
      </c>
      <c r="FI40" s="19">
        <f t="shared" si="27"/>
        <v>4967.0376489999999</v>
      </c>
      <c r="FJ40" s="19">
        <f t="shared" si="68"/>
        <v>206.27</v>
      </c>
      <c r="FK40" s="144">
        <f t="shared" si="84"/>
        <v>5</v>
      </c>
      <c r="FL40" s="144">
        <f t="shared" si="29"/>
        <v>14.25</v>
      </c>
      <c r="FM40" s="20">
        <f t="shared" si="30"/>
        <v>5.8309037900874632</v>
      </c>
      <c r="FN40" s="19">
        <f t="shared" si="69"/>
        <v>289.6231865306122</v>
      </c>
      <c r="FO40" s="20">
        <f t="shared" si="31"/>
        <v>8.8629737609329435</v>
      </c>
      <c r="FP40" s="19">
        <f t="shared" si="70"/>
        <v>440.22724352653051</v>
      </c>
      <c r="FQ40" s="20">
        <f t="shared" si="32"/>
        <v>1.9241982507288626</v>
      </c>
      <c r="FR40" s="19">
        <f t="shared" si="71"/>
        <v>95.575651555102013</v>
      </c>
      <c r="FS40" s="19">
        <f t="shared" si="72"/>
        <v>145.76</v>
      </c>
      <c r="FT40" s="19">
        <f t="shared" si="73"/>
        <v>1177.4560816122446</v>
      </c>
      <c r="FU40" s="145">
        <f t="shared" si="74"/>
        <v>6144.4937306122447</v>
      </c>
    </row>
    <row r="41" spans="1:177" ht="15" customHeight="1">
      <c r="A41" s="146" t="str">
        <f>[1]CCT!D48</f>
        <v>Região de São Lourenço</v>
      </c>
      <c r="B41" s="147" t="str">
        <f>[1]CCT!C48</f>
        <v>Machado</v>
      </c>
      <c r="C41" s="141"/>
      <c r="D41" s="17"/>
      <c r="E41" s="17">
        <f>C41*D41</f>
        <v>0</v>
      </c>
      <c r="F41" s="18"/>
      <c r="G41" s="17"/>
      <c r="H41" s="17">
        <f>F41*G41</f>
        <v>0</v>
      </c>
      <c r="I41" s="18"/>
      <c r="J41" s="17"/>
      <c r="K41" s="17">
        <f>I41*J41</f>
        <v>0</v>
      </c>
      <c r="L41" s="17"/>
      <c r="M41" s="17"/>
      <c r="N41" s="17"/>
      <c r="O41" s="17"/>
      <c r="P41" s="17"/>
      <c r="Q41" s="17"/>
      <c r="R41" s="17"/>
      <c r="S41" s="17"/>
      <c r="T41" s="17"/>
      <c r="U41" s="18"/>
      <c r="V41" s="17"/>
      <c r="W41" s="17">
        <f>U41*V41</f>
        <v>0</v>
      </c>
      <c r="X41" s="18"/>
      <c r="Y41" s="17"/>
      <c r="Z41" s="17">
        <f>X41*Y41</f>
        <v>0</v>
      </c>
      <c r="AA41" s="17"/>
      <c r="AB41" s="17"/>
      <c r="AC41" s="17"/>
      <c r="AD41" s="17"/>
      <c r="AE41" s="17"/>
      <c r="AF41" s="17"/>
      <c r="AG41" s="18"/>
      <c r="AH41" s="17"/>
      <c r="AI41" s="17">
        <f>AG41*AH41</f>
        <v>0</v>
      </c>
      <c r="AJ41" s="17"/>
      <c r="AK41" s="17"/>
      <c r="AL41" s="17"/>
      <c r="AM41" s="18"/>
      <c r="AN41" s="17"/>
      <c r="AO41" s="17">
        <f>AM41*AN41</f>
        <v>0</v>
      </c>
      <c r="AP41" s="17"/>
      <c r="AQ41" s="17"/>
      <c r="AR41" s="17"/>
      <c r="AS41" s="17"/>
      <c r="AT41" s="17"/>
      <c r="AU41" s="17"/>
      <c r="AV41" s="18"/>
      <c r="AW41" s="17"/>
      <c r="AX41" s="17">
        <f>AV41*AW41</f>
        <v>0</v>
      </c>
      <c r="AY41" s="17"/>
      <c r="AZ41" s="17"/>
      <c r="BA41" s="17"/>
      <c r="BB41" s="141"/>
      <c r="BC41" s="17"/>
      <c r="BD41" s="17"/>
      <c r="BE41" s="18"/>
      <c r="BF41" s="17"/>
      <c r="BG41" s="17">
        <f>BE41*BF41</f>
        <v>0</v>
      </c>
      <c r="BH41" s="17"/>
      <c r="BI41" s="17"/>
      <c r="BJ41" s="17"/>
      <c r="BK41" s="17"/>
      <c r="BL41" s="17"/>
      <c r="BM41" s="17"/>
      <c r="BN41" s="18">
        <f>[1]CCT!AV48</f>
        <v>1</v>
      </c>
      <c r="BO41" s="17">
        <f>[1]CCT!AU48</f>
        <v>1043.74</v>
      </c>
      <c r="BP41" s="17">
        <f>BN41*BO41</f>
        <v>1043.74</v>
      </c>
      <c r="BQ41" s="18"/>
      <c r="BR41" s="17"/>
      <c r="BS41" s="17">
        <f>BQ41*BR41</f>
        <v>0</v>
      </c>
      <c r="BT41" s="18"/>
      <c r="BU41" s="17"/>
      <c r="BV41" s="17">
        <f>BT41*BU41</f>
        <v>0</v>
      </c>
      <c r="BW41" s="18"/>
      <c r="BX41" s="17"/>
      <c r="BY41" s="17">
        <f>BW41*BX41</f>
        <v>0</v>
      </c>
      <c r="BZ41" s="142"/>
      <c r="CA41" s="17"/>
      <c r="CB41" s="17">
        <f>BZ41*CA41</f>
        <v>0</v>
      </c>
      <c r="CC41" s="17"/>
      <c r="CD41" s="17"/>
      <c r="CE41" s="17"/>
      <c r="CF41" s="18"/>
      <c r="CG41" s="17"/>
      <c r="CH41" s="17">
        <f>CF41*CG41</f>
        <v>0</v>
      </c>
      <c r="CI41" s="17"/>
      <c r="CJ41" s="17"/>
      <c r="CK41" s="17"/>
      <c r="CL41" s="18"/>
      <c r="CM41" s="17"/>
      <c r="CN41" s="17">
        <f>CL41*CM41</f>
        <v>0</v>
      </c>
      <c r="CO41" s="17"/>
      <c r="CP41" s="17"/>
      <c r="CQ41" s="17"/>
      <c r="CR41" s="141"/>
      <c r="CS41" s="17"/>
      <c r="CT41" s="17">
        <f t="shared" si="77"/>
        <v>0</v>
      </c>
      <c r="CU41" s="17"/>
      <c r="CV41" s="17"/>
      <c r="CW41" s="17"/>
      <c r="CX41" s="17"/>
      <c r="CY41" s="17"/>
      <c r="CZ41" s="17"/>
      <c r="DA41" s="18"/>
      <c r="DB41" s="17"/>
      <c r="DC41" s="17">
        <f>DA41*DB41</f>
        <v>0</v>
      </c>
      <c r="DD41" s="143">
        <f t="shared" si="36"/>
        <v>1</v>
      </c>
      <c r="DE41" s="19">
        <f t="shared" si="37"/>
        <v>1043.74</v>
      </c>
      <c r="DF41" s="19"/>
      <c r="DG41" s="19"/>
      <c r="DH41" s="19">
        <f t="shared" si="15"/>
        <v>0</v>
      </c>
      <c r="DI41" s="19"/>
      <c r="DJ41" s="19">
        <f t="shared" si="38"/>
        <v>94.885454545454536</v>
      </c>
      <c r="DK41" s="19">
        <f t="shared" si="39"/>
        <v>0</v>
      </c>
      <c r="DL41" s="19"/>
      <c r="DM41" s="19">
        <f t="shared" si="40"/>
        <v>1138.6254545454544</v>
      </c>
      <c r="DN41" s="22"/>
      <c r="DO41" s="19">
        <f t="shared" si="80"/>
        <v>279</v>
      </c>
      <c r="DP41" s="19">
        <f t="shared" si="81"/>
        <v>61.375599999999999</v>
      </c>
      <c r="DQ41" s="22"/>
      <c r="DR41" s="19">
        <f t="shared" si="41"/>
        <v>3.12</v>
      </c>
      <c r="DS41" s="19">
        <v>0</v>
      </c>
      <c r="DT41" s="19">
        <f t="shared" si="82"/>
        <v>0</v>
      </c>
      <c r="DU41" s="19">
        <f t="shared" si="83"/>
        <v>0</v>
      </c>
      <c r="DV41" s="19">
        <f>BB41*[1]Parâmetro!$E$147</f>
        <v>0</v>
      </c>
      <c r="DW41" s="19">
        <f t="shared" si="42"/>
        <v>343.49560000000002</v>
      </c>
      <c r="DX41" s="19">
        <f>C41*'[1]Uniforme Apoio'!$BM$9+'Resumo Geral apoio imposto cd'!F41*'[1]Uniforme Apoio'!$BM$10+'Resumo Geral apoio imposto cd'!I41*'[1]Uniforme Apoio'!$BM$11+'Resumo Geral apoio imposto cd'!L41*'[1]Uniforme Apoio'!$BM$12+'Resumo Geral apoio imposto cd'!O41*'[1]Uniforme Apoio'!$BM$13+'Resumo Geral apoio imposto cd'!R41*'[1]Uniforme Apoio'!$BM$14+'Resumo Geral apoio imposto cd'!U41*'[1]Uniforme Apoio'!$BM$15+'Resumo Geral apoio imposto cd'!X41*'[1]Uniforme Apoio'!$BM$17+AA41*'[1]Uniforme Apoio'!$BM$16+'Resumo Geral apoio imposto cd'!AD41*'[1]Uniforme Apoio'!$BM$18+'Resumo Geral apoio imposto cd'!AG41*'[1]Uniforme Apoio'!$BM$19+'Resumo Geral apoio imposto cd'!AJ41*'[1]Uniforme Apoio'!$BM$20+'Resumo Geral apoio imposto cd'!AM41*'[1]Uniforme Apoio'!$BM$21+'Resumo Geral apoio imposto cd'!AP41*'[1]Uniforme Apoio'!$BM$22+'Resumo Geral apoio imposto cd'!AS41*'[1]Uniforme Apoio'!$BM$23+'Resumo Geral apoio imposto cd'!AV41*'[1]Uniforme Apoio'!$BM$24+'Resumo Geral apoio imposto cd'!AY41*'[1]Uniforme Apoio'!$BM$25+'Resumo Geral apoio imposto cd'!BB41*'[1]Uniforme Apoio'!$BM$26+BE41*'[1]Uniforme Apoio'!$BM$27+'Resumo Geral apoio imposto cd'!BH41*'[1]Uniforme Apoio'!$BM$28+'Resumo Geral apoio imposto cd'!BK41*'[1]Uniforme Apoio'!$BM$29+'Resumo Geral apoio imposto cd'!BN41*'[1]Uniforme Apoio'!$BM$30+'Resumo Geral apoio imposto cd'!BQ41*'[1]Uniforme Apoio'!$BM$30+'Resumo Geral apoio imposto cd'!BT41*'[1]Uniforme Apoio'!$BM$30+'Resumo Geral apoio imposto cd'!BW41*'[1]Uniforme Apoio'!$BM$31+'Resumo Geral apoio imposto cd'!BZ41*'[1]Uniforme Apoio'!$BM$31+'Resumo Geral apoio imposto cd'!CC41*'[1]Uniforme Apoio'!$BM$32+'Resumo Geral apoio imposto cd'!CF41*'[1]Uniforme Apoio'!$BM$33+'Resumo Geral apoio imposto cd'!CI41*'[1]Uniforme Apoio'!$BM$34+'Resumo Geral apoio imposto cd'!CL41*'[1]Uniforme Apoio'!$BM$35+'Resumo Geral apoio imposto cd'!CO41*'[1]Uniforme Apoio'!$BM$36+'Resumo Geral apoio imposto cd'!CR41*'[1]Uniforme Apoio'!$BM$37+'Resumo Geral apoio imposto cd'!CU41*'[1]Uniforme Apoio'!$BM$38+'Resumo Geral apoio imposto cd'!CX41*'[1]Uniforme Apoio'!$BM$39+'Resumo Geral apoio imposto cd'!DA41*'[1]Uniforme Apoio'!$BM$40</f>
        <v>85.68</v>
      </c>
      <c r="DY41" s="22"/>
      <c r="DZ41" s="19">
        <f>AP41*'[1]Equipamentos Jardinagem'!$H$7</f>
        <v>0</v>
      </c>
      <c r="EA41" s="19"/>
      <c r="EB41" s="19">
        <f t="shared" si="43"/>
        <v>85.68</v>
      </c>
      <c r="EC41" s="19">
        <f t="shared" si="44"/>
        <v>227.72509090909091</v>
      </c>
      <c r="ED41" s="19">
        <f t="shared" si="19"/>
        <v>17.079381818181815</v>
      </c>
      <c r="EE41" s="19">
        <f t="shared" si="20"/>
        <v>11.386254545454545</v>
      </c>
      <c r="EF41" s="19">
        <f t="shared" si="21"/>
        <v>2.2772509090909088</v>
      </c>
      <c r="EG41" s="19">
        <f t="shared" si="22"/>
        <v>28.465636363636364</v>
      </c>
      <c r="EH41" s="19">
        <f t="shared" si="23"/>
        <v>91.090036363636358</v>
      </c>
      <c r="EI41" s="19">
        <f t="shared" si="24"/>
        <v>34.158763636363631</v>
      </c>
      <c r="EJ41" s="19">
        <f t="shared" si="25"/>
        <v>6.8317527272727263</v>
      </c>
      <c r="EK41" s="19">
        <f t="shared" si="45"/>
        <v>419.01416727272721</v>
      </c>
      <c r="EL41" s="19">
        <f t="shared" si="46"/>
        <v>94.847500363636357</v>
      </c>
      <c r="EM41" s="19">
        <f t="shared" si="47"/>
        <v>31.653787636363631</v>
      </c>
      <c r="EN41" s="19">
        <f t="shared" si="48"/>
        <v>46.569781090909082</v>
      </c>
      <c r="EO41" s="19">
        <f t="shared" si="49"/>
        <v>173.07106909090908</v>
      </c>
      <c r="EP41" s="19">
        <f t="shared" si="50"/>
        <v>1.4802130909090907</v>
      </c>
      <c r="EQ41" s="19">
        <f t="shared" si="51"/>
        <v>0.56931272727272719</v>
      </c>
      <c r="ER41" s="19">
        <f t="shared" si="52"/>
        <v>2.0495258181818179</v>
      </c>
      <c r="ES41" s="19">
        <f t="shared" si="53"/>
        <v>8.5396909090909077</v>
      </c>
      <c r="ET41" s="19">
        <f t="shared" si="54"/>
        <v>0.68317527272727263</v>
      </c>
      <c r="EU41" s="19">
        <f t="shared" si="55"/>
        <v>0.34158763636363632</v>
      </c>
      <c r="EV41" s="19">
        <f t="shared" si="56"/>
        <v>3.9851890909090906</v>
      </c>
      <c r="EW41" s="19">
        <f t="shared" si="57"/>
        <v>1.4802130909090907</v>
      </c>
      <c r="EX41" s="19">
        <f t="shared" si="58"/>
        <v>48.960894545454536</v>
      </c>
      <c r="EY41" s="19">
        <f t="shared" si="59"/>
        <v>1.9356632727272725</v>
      </c>
      <c r="EZ41" s="19">
        <f t="shared" si="60"/>
        <v>65.9264138181818</v>
      </c>
      <c r="FA41" s="19">
        <f t="shared" si="61"/>
        <v>94.847500363636357</v>
      </c>
      <c r="FB41" s="19">
        <f t="shared" si="62"/>
        <v>15.826893818181816</v>
      </c>
      <c r="FC41" s="19">
        <f t="shared" si="63"/>
        <v>9.5644538181818159</v>
      </c>
      <c r="FD41" s="19">
        <f t="shared" si="64"/>
        <v>3.7574639999999997</v>
      </c>
      <c r="FE41" s="19">
        <f t="shared" si="65"/>
        <v>0</v>
      </c>
      <c r="FF41" s="19">
        <f t="shared" si="66"/>
        <v>45.658880727272717</v>
      </c>
      <c r="FG41" s="19">
        <f t="shared" si="67"/>
        <v>169.65519272727272</v>
      </c>
      <c r="FH41" s="19">
        <f t="shared" si="26"/>
        <v>829.71636872727265</v>
      </c>
      <c r="FI41" s="19">
        <f t="shared" si="27"/>
        <v>2397.5174232727272</v>
      </c>
      <c r="FJ41" s="19">
        <f t="shared" si="68"/>
        <v>206.27</v>
      </c>
      <c r="FK41" s="144">
        <f t="shared" si="84"/>
        <v>2</v>
      </c>
      <c r="FL41" s="144">
        <f t="shared" si="29"/>
        <v>11.25</v>
      </c>
      <c r="FM41" s="20">
        <f t="shared" si="30"/>
        <v>2.2535211267605644</v>
      </c>
      <c r="FN41" s="19">
        <f t="shared" si="69"/>
        <v>54.028561651216414</v>
      </c>
      <c r="FO41" s="20">
        <f t="shared" si="31"/>
        <v>8.5633802816901436</v>
      </c>
      <c r="FP41" s="19">
        <f t="shared" si="70"/>
        <v>205.30853427462236</v>
      </c>
      <c r="FQ41" s="20">
        <f t="shared" si="32"/>
        <v>1.8591549295774654</v>
      </c>
      <c r="FR41" s="19">
        <f t="shared" si="71"/>
        <v>44.573563362253537</v>
      </c>
      <c r="FS41" s="19">
        <f t="shared" si="72"/>
        <v>145.76</v>
      </c>
      <c r="FT41" s="19">
        <f t="shared" si="73"/>
        <v>655.94065928809232</v>
      </c>
      <c r="FU41" s="145">
        <f t="shared" si="74"/>
        <v>3053.4580825608195</v>
      </c>
    </row>
    <row r="42" spans="1:177" ht="15" customHeight="1">
      <c r="A42" s="146" t="str">
        <f>[1]CCT!D49</f>
        <v>Sethac Norte de Minas</v>
      </c>
      <c r="B42" s="147" t="str">
        <f>[1]CCT!C49</f>
        <v>Manga</v>
      </c>
      <c r="C42" s="141"/>
      <c r="D42" s="17"/>
      <c r="E42" s="17">
        <f t="shared" si="0"/>
        <v>0</v>
      </c>
      <c r="F42" s="18"/>
      <c r="G42" s="17"/>
      <c r="H42" s="17">
        <f t="shared" si="33"/>
        <v>0</v>
      </c>
      <c r="I42" s="18"/>
      <c r="J42" s="17"/>
      <c r="K42" s="17">
        <f t="shared" si="34"/>
        <v>0</v>
      </c>
      <c r="L42" s="17"/>
      <c r="M42" s="17"/>
      <c r="N42" s="17"/>
      <c r="O42" s="17"/>
      <c r="P42" s="17"/>
      <c r="Q42" s="17"/>
      <c r="R42" s="17"/>
      <c r="S42" s="17"/>
      <c r="T42" s="17"/>
      <c r="U42" s="18"/>
      <c r="V42" s="17"/>
      <c r="W42" s="17">
        <f t="shared" si="1"/>
        <v>0</v>
      </c>
      <c r="X42" s="18"/>
      <c r="Y42" s="17"/>
      <c r="Z42" s="17">
        <f t="shared" si="2"/>
        <v>0</v>
      </c>
      <c r="AA42" s="17"/>
      <c r="AB42" s="17"/>
      <c r="AC42" s="17"/>
      <c r="AD42" s="17"/>
      <c r="AE42" s="17"/>
      <c r="AF42" s="17"/>
      <c r="AG42" s="18"/>
      <c r="AH42" s="17"/>
      <c r="AI42" s="17">
        <f t="shared" si="3"/>
        <v>0</v>
      </c>
      <c r="AJ42" s="17"/>
      <c r="AK42" s="17"/>
      <c r="AL42" s="17"/>
      <c r="AM42" s="18"/>
      <c r="AN42" s="17"/>
      <c r="AO42" s="17">
        <f t="shared" si="4"/>
        <v>0</v>
      </c>
      <c r="AP42" s="17"/>
      <c r="AQ42" s="17"/>
      <c r="AR42" s="17"/>
      <c r="AS42" s="17"/>
      <c r="AT42" s="17"/>
      <c r="AU42" s="17"/>
      <c r="AV42" s="18"/>
      <c r="AW42" s="17"/>
      <c r="AX42" s="17">
        <f t="shared" si="5"/>
        <v>0</v>
      </c>
      <c r="AY42" s="17"/>
      <c r="AZ42" s="17"/>
      <c r="BA42" s="17"/>
      <c r="BB42" s="141"/>
      <c r="BC42" s="17"/>
      <c r="BD42" s="17"/>
      <c r="BE42" s="18"/>
      <c r="BF42" s="17"/>
      <c r="BG42" s="17">
        <f t="shared" si="6"/>
        <v>0</v>
      </c>
      <c r="BH42" s="17"/>
      <c r="BI42" s="17"/>
      <c r="BJ42" s="17"/>
      <c r="BK42" s="17"/>
      <c r="BL42" s="17"/>
      <c r="BM42" s="17"/>
      <c r="BN42" s="18"/>
      <c r="BO42" s="17"/>
      <c r="BP42" s="17">
        <f t="shared" si="7"/>
        <v>0</v>
      </c>
      <c r="BQ42" s="18">
        <f>[1]CCT!AX49</f>
        <v>2</v>
      </c>
      <c r="BR42" s="17">
        <f>[1]CCT!AW49</f>
        <v>1043.74</v>
      </c>
      <c r="BS42" s="17">
        <f t="shared" si="8"/>
        <v>2087.48</v>
      </c>
      <c r="BT42" s="18">
        <f>[1]CCT!AZ49</f>
        <v>2</v>
      </c>
      <c r="BU42" s="17">
        <f>[1]CCT!AY49</f>
        <v>1043.74</v>
      </c>
      <c r="BV42" s="17">
        <f t="shared" si="9"/>
        <v>2087.48</v>
      </c>
      <c r="BW42" s="18"/>
      <c r="BX42" s="17"/>
      <c r="BY42" s="17">
        <f t="shared" si="10"/>
        <v>0</v>
      </c>
      <c r="BZ42" s="142"/>
      <c r="CA42" s="17"/>
      <c r="CB42" s="17">
        <f>BZ42*CA42</f>
        <v>0</v>
      </c>
      <c r="CC42" s="17"/>
      <c r="CD42" s="17"/>
      <c r="CE42" s="17"/>
      <c r="CF42" s="18"/>
      <c r="CG42" s="17"/>
      <c r="CH42" s="17">
        <f t="shared" si="12"/>
        <v>0</v>
      </c>
      <c r="CI42" s="17"/>
      <c r="CJ42" s="17"/>
      <c r="CK42" s="17"/>
      <c r="CL42" s="18"/>
      <c r="CM42" s="17"/>
      <c r="CN42" s="17">
        <f t="shared" si="13"/>
        <v>0</v>
      </c>
      <c r="CO42" s="17"/>
      <c r="CP42" s="17"/>
      <c r="CQ42" s="17"/>
      <c r="CR42" s="141"/>
      <c r="CS42" s="17"/>
      <c r="CT42" s="17">
        <f t="shared" si="77"/>
        <v>0</v>
      </c>
      <c r="CU42" s="17"/>
      <c r="CV42" s="17"/>
      <c r="CW42" s="17"/>
      <c r="CX42" s="17"/>
      <c r="CY42" s="17"/>
      <c r="CZ42" s="17"/>
      <c r="DA42" s="18"/>
      <c r="DB42" s="17"/>
      <c r="DC42" s="17">
        <f t="shared" si="14"/>
        <v>0</v>
      </c>
      <c r="DD42" s="143">
        <f t="shared" si="36"/>
        <v>4</v>
      </c>
      <c r="DE42" s="19">
        <f t="shared" si="37"/>
        <v>4174.96</v>
      </c>
      <c r="DF42" s="19"/>
      <c r="DG42" s="19"/>
      <c r="DH42" s="19">
        <f t="shared" si="15"/>
        <v>302.52803899999998</v>
      </c>
      <c r="DI42" s="19"/>
      <c r="DJ42" s="19">
        <f t="shared" si="38"/>
        <v>332.38374727272731</v>
      </c>
      <c r="DK42" s="19">
        <f t="shared" si="39"/>
        <v>113.86254545454545</v>
      </c>
      <c r="DL42" s="19"/>
      <c r="DM42" s="19">
        <f t="shared" si="40"/>
        <v>4923.7343317272725</v>
      </c>
      <c r="DN42" s="19"/>
      <c r="DO42" s="19">
        <f t="shared" si="80"/>
        <v>1116</v>
      </c>
      <c r="DP42" s="19">
        <f t="shared" si="81"/>
        <v>245.50239999999999</v>
      </c>
      <c r="DQ42" s="19"/>
      <c r="DR42" s="19">
        <f t="shared" si="41"/>
        <v>12.48</v>
      </c>
      <c r="DS42" s="19">
        <f>VLOOKUP('Resumo Geral apoio imposto cd'!A42,PARAMETROAPOIO,2,FALSE)*DD42</f>
        <v>112.76</v>
      </c>
      <c r="DT42" s="19">
        <f t="shared" si="82"/>
        <v>0</v>
      </c>
      <c r="DU42" s="19">
        <f t="shared" si="83"/>
        <v>0</v>
      </c>
      <c r="DV42" s="19">
        <f>BB42*[1]Parâmetro!$E$147</f>
        <v>0</v>
      </c>
      <c r="DW42" s="19">
        <f t="shared" si="42"/>
        <v>1486.7424000000001</v>
      </c>
      <c r="DX42" s="19">
        <f>C42*'[1]Uniforme Apoio'!$BM$9+'Resumo Geral apoio imposto cd'!F42*'[1]Uniforme Apoio'!$BM$10+'Resumo Geral apoio imposto cd'!I42*'[1]Uniforme Apoio'!$BM$11+'Resumo Geral apoio imposto cd'!L42*'[1]Uniforme Apoio'!$BM$12+'Resumo Geral apoio imposto cd'!O42*'[1]Uniforme Apoio'!$BM$13+'Resumo Geral apoio imposto cd'!R42*'[1]Uniforme Apoio'!$BM$14+'Resumo Geral apoio imposto cd'!U42*'[1]Uniforme Apoio'!$BM$15+'Resumo Geral apoio imposto cd'!X42*'[1]Uniforme Apoio'!$BM$17+AA42*'[1]Uniforme Apoio'!$BM$16+'Resumo Geral apoio imposto cd'!AD42*'[1]Uniforme Apoio'!$BM$18+'Resumo Geral apoio imposto cd'!AG42*'[1]Uniforme Apoio'!$BM$19+'Resumo Geral apoio imposto cd'!AJ42*'[1]Uniforme Apoio'!$BM$20+'Resumo Geral apoio imposto cd'!AM42*'[1]Uniforme Apoio'!$BM$21+'Resumo Geral apoio imposto cd'!AP42*'[1]Uniforme Apoio'!$BM$22+'Resumo Geral apoio imposto cd'!AS42*'[1]Uniforme Apoio'!$BM$23+'Resumo Geral apoio imposto cd'!AV42*'[1]Uniforme Apoio'!$BM$24+'Resumo Geral apoio imposto cd'!AY42*'[1]Uniforme Apoio'!$BM$25+'Resumo Geral apoio imposto cd'!BB42*'[1]Uniforme Apoio'!$BM$26+BE42*'[1]Uniforme Apoio'!$BM$27+'Resumo Geral apoio imposto cd'!BH42*'[1]Uniforme Apoio'!$BM$28+'Resumo Geral apoio imposto cd'!BK42*'[1]Uniforme Apoio'!$BM$29+'Resumo Geral apoio imposto cd'!BN42*'[1]Uniforme Apoio'!$BM$30+'Resumo Geral apoio imposto cd'!BQ42*'[1]Uniforme Apoio'!$BM$30+'Resumo Geral apoio imposto cd'!BT42*'[1]Uniforme Apoio'!$BM$30+'Resumo Geral apoio imposto cd'!BW42*'[1]Uniforme Apoio'!$BM$31+'Resumo Geral apoio imposto cd'!BZ42*'[1]Uniforme Apoio'!$BM$31+'Resumo Geral apoio imposto cd'!CC42*'[1]Uniforme Apoio'!$BM$32+'Resumo Geral apoio imposto cd'!CF42*'[1]Uniforme Apoio'!$BM$33+'Resumo Geral apoio imposto cd'!CI42*'[1]Uniforme Apoio'!$BM$34+'Resumo Geral apoio imposto cd'!CL42*'[1]Uniforme Apoio'!$BM$35+'Resumo Geral apoio imposto cd'!CO42*'[1]Uniforme Apoio'!$BM$36+'Resumo Geral apoio imposto cd'!CR42*'[1]Uniforme Apoio'!$BM$37+'Resumo Geral apoio imposto cd'!CU42*'[1]Uniforme Apoio'!$BM$38+'Resumo Geral apoio imposto cd'!CX42*'[1]Uniforme Apoio'!$BM$39+'Resumo Geral apoio imposto cd'!DA42*'[1]Uniforme Apoio'!$BM$40</f>
        <v>342.72</v>
      </c>
      <c r="DY42" s="19"/>
      <c r="DZ42" s="19">
        <f>AP42*'[1]Equipamentos Jardinagem'!$H$7</f>
        <v>0</v>
      </c>
      <c r="EA42" s="19"/>
      <c r="EB42" s="19">
        <f t="shared" si="43"/>
        <v>342.72</v>
      </c>
      <c r="EC42" s="19">
        <f t="shared" si="44"/>
        <v>984.74686634545458</v>
      </c>
      <c r="ED42" s="19">
        <f t="shared" si="19"/>
        <v>73.85601497590909</v>
      </c>
      <c r="EE42" s="19">
        <f t="shared" si="20"/>
        <v>49.237343317272725</v>
      </c>
      <c r="EF42" s="19">
        <f t="shared" si="21"/>
        <v>9.8474686634545456</v>
      </c>
      <c r="EG42" s="19">
        <f t="shared" si="22"/>
        <v>123.09335829318182</v>
      </c>
      <c r="EH42" s="19">
        <f t="shared" si="23"/>
        <v>393.8987465381818</v>
      </c>
      <c r="EI42" s="19">
        <f t="shared" si="24"/>
        <v>147.71202995181818</v>
      </c>
      <c r="EJ42" s="19">
        <f t="shared" si="25"/>
        <v>29.542405990363637</v>
      </c>
      <c r="EK42" s="19">
        <f t="shared" si="45"/>
        <v>1811.9342340756364</v>
      </c>
      <c r="EL42" s="19">
        <f t="shared" si="46"/>
        <v>410.14706983288181</v>
      </c>
      <c r="EM42" s="19">
        <f t="shared" si="47"/>
        <v>136.87981442201817</v>
      </c>
      <c r="EN42" s="19">
        <f t="shared" si="48"/>
        <v>201.38073416764544</v>
      </c>
      <c r="EO42" s="19">
        <f t="shared" si="49"/>
        <v>748.4076184225454</v>
      </c>
      <c r="EP42" s="19">
        <f t="shared" si="50"/>
        <v>6.400854631245454</v>
      </c>
      <c r="EQ42" s="19">
        <f t="shared" si="51"/>
        <v>2.4618671658636364</v>
      </c>
      <c r="ER42" s="19">
        <f t="shared" si="52"/>
        <v>8.8627217971090904</v>
      </c>
      <c r="ES42" s="19">
        <f t="shared" si="53"/>
        <v>36.928007487954545</v>
      </c>
      <c r="ET42" s="19">
        <f t="shared" si="54"/>
        <v>2.9542405990363632</v>
      </c>
      <c r="EU42" s="19">
        <f t="shared" si="55"/>
        <v>1.4771202995181816</v>
      </c>
      <c r="EV42" s="19">
        <f t="shared" si="56"/>
        <v>17.233070161045454</v>
      </c>
      <c r="EW42" s="19">
        <f t="shared" si="57"/>
        <v>6.400854631245454</v>
      </c>
      <c r="EX42" s="19">
        <f t="shared" si="58"/>
        <v>211.72057626427269</v>
      </c>
      <c r="EY42" s="19">
        <f t="shared" si="59"/>
        <v>8.3703483639363636</v>
      </c>
      <c r="EZ42" s="19">
        <f t="shared" si="60"/>
        <v>285.08421780700905</v>
      </c>
      <c r="FA42" s="19">
        <f t="shared" si="61"/>
        <v>410.14706983288181</v>
      </c>
      <c r="FB42" s="19">
        <f t="shared" si="62"/>
        <v>68.439907211009086</v>
      </c>
      <c r="FC42" s="19">
        <f t="shared" si="63"/>
        <v>41.35936838650909</v>
      </c>
      <c r="FD42" s="19">
        <f t="shared" si="64"/>
        <v>16.2483232947</v>
      </c>
      <c r="FE42" s="19">
        <f t="shared" si="65"/>
        <v>0</v>
      </c>
      <c r="FF42" s="19">
        <f t="shared" si="66"/>
        <v>197.4417467022636</v>
      </c>
      <c r="FG42" s="19">
        <f t="shared" si="67"/>
        <v>733.63641542736354</v>
      </c>
      <c r="FH42" s="19">
        <f t="shared" si="26"/>
        <v>3587.9252075296636</v>
      </c>
      <c r="FI42" s="19">
        <f t="shared" si="27"/>
        <v>10341.121939256936</v>
      </c>
      <c r="FJ42" s="19">
        <f t="shared" si="68"/>
        <v>825.08</v>
      </c>
      <c r="FK42" s="144">
        <f t="shared" si="84"/>
        <v>2</v>
      </c>
      <c r="FL42" s="144">
        <f t="shared" si="29"/>
        <v>11.25</v>
      </c>
      <c r="FM42" s="20">
        <f t="shared" si="30"/>
        <v>2.2535211267605644</v>
      </c>
      <c r="FN42" s="19">
        <f t="shared" si="69"/>
        <v>233.03936764522683</v>
      </c>
      <c r="FO42" s="20">
        <f t="shared" si="31"/>
        <v>8.5633802816901436</v>
      </c>
      <c r="FP42" s="19">
        <f t="shared" si="70"/>
        <v>885.54959705186184</v>
      </c>
      <c r="FQ42" s="20">
        <f t="shared" si="32"/>
        <v>1.8591549295774654</v>
      </c>
      <c r="FR42" s="19">
        <f t="shared" si="71"/>
        <v>192.25747830731211</v>
      </c>
      <c r="FS42" s="19">
        <f t="shared" si="72"/>
        <v>583.04</v>
      </c>
      <c r="FT42" s="19">
        <f t="shared" si="73"/>
        <v>2718.9664430044008</v>
      </c>
      <c r="FU42" s="145">
        <f t="shared" si="74"/>
        <v>13060.088382261338</v>
      </c>
    </row>
    <row r="43" spans="1:177" ht="15" customHeight="1">
      <c r="A43" s="146" t="str">
        <f>[1]CCT!D50</f>
        <v>Região de Juiz de Fora</v>
      </c>
      <c r="B43" s="147" t="str">
        <f>[1]CCT!C50</f>
        <v>Miraí</v>
      </c>
      <c r="C43" s="141"/>
      <c r="D43" s="17"/>
      <c r="E43" s="17">
        <f t="shared" si="0"/>
        <v>0</v>
      </c>
      <c r="F43" s="18"/>
      <c r="G43" s="17"/>
      <c r="H43" s="17">
        <f t="shared" si="33"/>
        <v>0</v>
      </c>
      <c r="I43" s="18"/>
      <c r="J43" s="17"/>
      <c r="K43" s="17">
        <f t="shared" si="34"/>
        <v>0</v>
      </c>
      <c r="L43" s="17"/>
      <c r="M43" s="17"/>
      <c r="N43" s="17"/>
      <c r="O43" s="17"/>
      <c r="P43" s="17"/>
      <c r="Q43" s="17"/>
      <c r="R43" s="17"/>
      <c r="S43" s="17"/>
      <c r="T43" s="17"/>
      <c r="U43" s="18"/>
      <c r="V43" s="17"/>
      <c r="W43" s="17">
        <f t="shared" si="1"/>
        <v>0</v>
      </c>
      <c r="X43" s="18"/>
      <c r="Y43" s="17"/>
      <c r="Z43" s="17">
        <f t="shared" si="2"/>
        <v>0</v>
      </c>
      <c r="AA43" s="17"/>
      <c r="AB43" s="17"/>
      <c r="AC43" s="17"/>
      <c r="AD43" s="17"/>
      <c r="AE43" s="17"/>
      <c r="AF43" s="17"/>
      <c r="AG43" s="18"/>
      <c r="AH43" s="17"/>
      <c r="AI43" s="17">
        <f t="shared" si="3"/>
        <v>0</v>
      </c>
      <c r="AJ43" s="17"/>
      <c r="AK43" s="17"/>
      <c r="AL43" s="17"/>
      <c r="AM43" s="18"/>
      <c r="AN43" s="17"/>
      <c r="AO43" s="17">
        <f t="shared" si="4"/>
        <v>0</v>
      </c>
      <c r="AP43" s="17"/>
      <c r="AQ43" s="17"/>
      <c r="AR43" s="17"/>
      <c r="AS43" s="17"/>
      <c r="AT43" s="17"/>
      <c r="AU43" s="17"/>
      <c r="AV43" s="18"/>
      <c r="AW43" s="17"/>
      <c r="AX43" s="17">
        <f t="shared" si="5"/>
        <v>0</v>
      </c>
      <c r="AY43" s="17"/>
      <c r="AZ43" s="17"/>
      <c r="BA43" s="17"/>
      <c r="BB43" s="141"/>
      <c r="BC43" s="17"/>
      <c r="BD43" s="17"/>
      <c r="BE43" s="18"/>
      <c r="BF43" s="17"/>
      <c r="BG43" s="17">
        <f t="shared" si="6"/>
        <v>0</v>
      </c>
      <c r="BH43" s="17"/>
      <c r="BI43" s="17"/>
      <c r="BJ43" s="17"/>
      <c r="BK43" s="17"/>
      <c r="BL43" s="17"/>
      <c r="BM43" s="17"/>
      <c r="BN43" s="18">
        <f>[1]CCT!AV50</f>
        <v>1</v>
      </c>
      <c r="BO43" s="17">
        <f>[1]CCT!AU50</f>
        <v>1043.74</v>
      </c>
      <c r="BP43" s="17">
        <f t="shared" si="7"/>
        <v>1043.74</v>
      </c>
      <c r="BQ43" s="18"/>
      <c r="BR43" s="17"/>
      <c r="BS43" s="17">
        <f t="shared" si="8"/>
        <v>0</v>
      </c>
      <c r="BT43" s="18"/>
      <c r="BU43" s="17"/>
      <c r="BV43" s="17">
        <f t="shared" si="9"/>
        <v>0</v>
      </c>
      <c r="BW43" s="18"/>
      <c r="BX43" s="17"/>
      <c r="BY43" s="17">
        <f t="shared" si="10"/>
        <v>0</v>
      </c>
      <c r="BZ43" s="142"/>
      <c r="CA43" s="17"/>
      <c r="CB43" s="17">
        <f>BZ43*CA43</f>
        <v>0</v>
      </c>
      <c r="CC43" s="17"/>
      <c r="CD43" s="17"/>
      <c r="CE43" s="17"/>
      <c r="CF43" s="18"/>
      <c r="CG43" s="17"/>
      <c r="CH43" s="17">
        <f t="shared" si="12"/>
        <v>0</v>
      </c>
      <c r="CI43" s="17"/>
      <c r="CJ43" s="17"/>
      <c r="CK43" s="17"/>
      <c r="CL43" s="18"/>
      <c r="CM43" s="17"/>
      <c r="CN43" s="17">
        <f t="shared" si="13"/>
        <v>0</v>
      </c>
      <c r="CO43" s="17"/>
      <c r="CP43" s="17"/>
      <c r="CQ43" s="17"/>
      <c r="CR43" s="141"/>
      <c r="CS43" s="17"/>
      <c r="CT43" s="17">
        <f t="shared" si="77"/>
        <v>0</v>
      </c>
      <c r="CU43" s="17"/>
      <c r="CV43" s="17"/>
      <c r="CW43" s="17"/>
      <c r="CX43" s="17"/>
      <c r="CY43" s="17"/>
      <c r="CZ43" s="17"/>
      <c r="DA43" s="18"/>
      <c r="DB43" s="17"/>
      <c r="DC43" s="17">
        <f t="shared" si="14"/>
        <v>0</v>
      </c>
      <c r="DD43" s="143">
        <f t="shared" si="36"/>
        <v>1</v>
      </c>
      <c r="DE43" s="19">
        <f t="shared" si="37"/>
        <v>1043.74</v>
      </c>
      <c r="DF43" s="19"/>
      <c r="DG43" s="19"/>
      <c r="DH43" s="19">
        <f t="shared" si="15"/>
        <v>0</v>
      </c>
      <c r="DI43" s="19"/>
      <c r="DJ43" s="19">
        <f t="shared" si="38"/>
        <v>94.885454545454536</v>
      </c>
      <c r="DK43" s="19">
        <f t="shared" si="39"/>
        <v>0</v>
      </c>
      <c r="DL43" s="19"/>
      <c r="DM43" s="19">
        <f t="shared" si="40"/>
        <v>1138.6254545454544</v>
      </c>
      <c r="DN43" s="19"/>
      <c r="DO43" s="19">
        <f t="shared" si="80"/>
        <v>279</v>
      </c>
      <c r="DP43" s="19">
        <f t="shared" si="81"/>
        <v>61.375599999999999</v>
      </c>
      <c r="DQ43" s="19"/>
      <c r="DR43" s="19">
        <f t="shared" si="41"/>
        <v>3.12</v>
      </c>
      <c r="DS43" s="19">
        <f>VLOOKUP('Resumo Geral apoio imposto cd'!A43,PARAMETROAPOIO,2,FALSE)*DD43</f>
        <v>0</v>
      </c>
      <c r="DT43" s="19">
        <f t="shared" si="82"/>
        <v>0</v>
      </c>
      <c r="DU43" s="19">
        <f t="shared" si="83"/>
        <v>0</v>
      </c>
      <c r="DV43" s="19">
        <f>BB43*[1]Parâmetro!$E$147</f>
        <v>0</v>
      </c>
      <c r="DW43" s="19">
        <f t="shared" si="42"/>
        <v>343.49560000000002</v>
      </c>
      <c r="DX43" s="19">
        <f>C43*'[1]Uniforme Apoio'!$BM$9+'Resumo Geral apoio imposto cd'!F43*'[1]Uniforme Apoio'!$BM$10+'Resumo Geral apoio imposto cd'!I43*'[1]Uniforme Apoio'!$BM$11+'Resumo Geral apoio imposto cd'!L43*'[1]Uniforme Apoio'!$BM$12+'Resumo Geral apoio imposto cd'!O43*'[1]Uniforme Apoio'!$BM$13+'Resumo Geral apoio imposto cd'!R43*'[1]Uniforme Apoio'!$BM$14+'Resumo Geral apoio imposto cd'!U43*'[1]Uniforme Apoio'!$BM$15+'Resumo Geral apoio imposto cd'!X43*'[1]Uniforme Apoio'!$BM$17+AA43*'[1]Uniforme Apoio'!$BM$16+'Resumo Geral apoio imposto cd'!AD43*'[1]Uniforme Apoio'!$BM$18+'Resumo Geral apoio imposto cd'!AG43*'[1]Uniforme Apoio'!$BM$19+'Resumo Geral apoio imposto cd'!AJ43*'[1]Uniforme Apoio'!$BM$20+'Resumo Geral apoio imposto cd'!AM43*'[1]Uniforme Apoio'!$BM$21+'Resumo Geral apoio imposto cd'!AP43*'[1]Uniforme Apoio'!$BM$22+'Resumo Geral apoio imposto cd'!AS43*'[1]Uniforme Apoio'!$BM$23+'Resumo Geral apoio imposto cd'!AV43*'[1]Uniforme Apoio'!$BM$24+'Resumo Geral apoio imposto cd'!AY43*'[1]Uniforme Apoio'!$BM$25+'Resumo Geral apoio imposto cd'!BB43*'[1]Uniforme Apoio'!$BM$26+BE43*'[1]Uniforme Apoio'!$BM$27+'Resumo Geral apoio imposto cd'!BH43*'[1]Uniforme Apoio'!$BM$28+'Resumo Geral apoio imposto cd'!BK43*'[1]Uniforme Apoio'!$BM$29+'Resumo Geral apoio imposto cd'!BN43*'[1]Uniforme Apoio'!$BM$30+'Resumo Geral apoio imposto cd'!BQ43*'[1]Uniforme Apoio'!$BM$30+'Resumo Geral apoio imposto cd'!BT43*'[1]Uniforme Apoio'!$BM$30+'Resumo Geral apoio imposto cd'!BW43*'[1]Uniforme Apoio'!$BM$31+'Resumo Geral apoio imposto cd'!BZ43*'[1]Uniforme Apoio'!$BM$31+'Resumo Geral apoio imposto cd'!CC43*'[1]Uniforme Apoio'!$BM$32+'Resumo Geral apoio imposto cd'!CF43*'[1]Uniforme Apoio'!$BM$33+'Resumo Geral apoio imposto cd'!CI43*'[1]Uniforme Apoio'!$BM$34+'Resumo Geral apoio imposto cd'!CL43*'[1]Uniforme Apoio'!$BM$35+'Resumo Geral apoio imposto cd'!CO43*'[1]Uniforme Apoio'!$BM$36+'Resumo Geral apoio imposto cd'!CR43*'[1]Uniforme Apoio'!$BM$37+'Resumo Geral apoio imposto cd'!CU43*'[1]Uniforme Apoio'!$BM$38+'Resumo Geral apoio imposto cd'!CX43*'[1]Uniforme Apoio'!$BM$39+'Resumo Geral apoio imposto cd'!DA43*'[1]Uniforme Apoio'!$BM$40</f>
        <v>85.68</v>
      </c>
      <c r="DY43" s="19"/>
      <c r="DZ43" s="19">
        <f>AP43*'[1]Equipamentos Jardinagem'!$H$7</f>
        <v>0</v>
      </c>
      <c r="EA43" s="19"/>
      <c r="EB43" s="19">
        <f t="shared" si="43"/>
        <v>85.68</v>
      </c>
      <c r="EC43" s="19">
        <f t="shared" si="44"/>
        <v>227.72509090909091</v>
      </c>
      <c r="ED43" s="19">
        <f t="shared" si="19"/>
        <v>17.079381818181815</v>
      </c>
      <c r="EE43" s="19">
        <f t="shared" si="20"/>
        <v>11.386254545454545</v>
      </c>
      <c r="EF43" s="19">
        <f t="shared" si="21"/>
        <v>2.2772509090909088</v>
      </c>
      <c r="EG43" s="19">
        <f t="shared" si="22"/>
        <v>28.465636363636364</v>
      </c>
      <c r="EH43" s="19">
        <f t="shared" si="23"/>
        <v>91.090036363636358</v>
      </c>
      <c r="EI43" s="19">
        <f t="shared" si="24"/>
        <v>34.158763636363631</v>
      </c>
      <c r="EJ43" s="19">
        <f t="shared" si="25"/>
        <v>6.8317527272727263</v>
      </c>
      <c r="EK43" s="19">
        <f t="shared" si="45"/>
        <v>419.01416727272721</v>
      </c>
      <c r="EL43" s="19">
        <f t="shared" si="46"/>
        <v>94.847500363636357</v>
      </c>
      <c r="EM43" s="19">
        <f t="shared" si="47"/>
        <v>31.653787636363631</v>
      </c>
      <c r="EN43" s="19">
        <f t="shared" si="48"/>
        <v>46.569781090909082</v>
      </c>
      <c r="EO43" s="19">
        <f t="shared" si="49"/>
        <v>173.07106909090908</v>
      </c>
      <c r="EP43" s="19">
        <f t="shared" si="50"/>
        <v>1.4802130909090907</v>
      </c>
      <c r="EQ43" s="19">
        <f t="shared" si="51"/>
        <v>0.56931272727272719</v>
      </c>
      <c r="ER43" s="19">
        <f t="shared" si="52"/>
        <v>2.0495258181818179</v>
      </c>
      <c r="ES43" s="19">
        <f t="shared" si="53"/>
        <v>8.5396909090909077</v>
      </c>
      <c r="ET43" s="19">
        <f t="shared" si="54"/>
        <v>0.68317527272727263</v>
      </c>
      <c r="EU43" s="19">
        <f t="shared" si="55"/>
        <v>0.34158763636363632</v>
      </c>
      <c r="EV43" s="19">
        <f t="shared" si="56"/>
        <v>3.9851890909090906</v>
      </c>
      <c r="EW43" s="19">
        <f t="shared" si="57"/>
        <v>1.4802130909090907</v>
      </c>
      <c r="EX43" s="19">
        <f t="shared" si="58"/>
        <v>48.960894545454536</v>
      </c>
      <c r="EY43" s="19">
        <f t="shared" si="59"/>
        <v>1.9356632727272725</v>
      </c>
      <c r="EZ43" s="19">
        <f t="shared" si="60"/>
        <v>65.9264138181818</v>
      </c>
      <c r="FA43" s="19">
        <f t="shared" si="61"/>
        <v>94.847500363636357</v>
      </c>
      <c r="FB43" s="19">
        <f t="shared" si="62"/>
        <v>15.826893818181816</v>
      </c>
      <c r="FC43" s="19">
        <f t="shared" si="63"/>
        <v>9.5644538181818159</v>
      </c>
      <c r="FD43" s="19">
        <f t="shared" si="64"/>
        <v>3.7574639999999997</v>
      </c>
      <c r="FE43" s="19">
        <f t="shared" si="65"/>
        <v>0</v>
      </c>
      <c r="FF43" s="19">
        <f t="shared" si="66"/>
        <v>45.658880727272717</v>
      </c>
      <c r="FG43" s="19">
        <f t="shared" si="67"/>
        <v>169.65519272727272</v>
      </c>
      <c r="FH43" s="19">
        <f t="shared" si="26"/>
        <v>829.71636872727265</v>
      </c>
      <c r="FI43" s="19">
        <f t="shared" si="27"/>
        <v>2397.5174232727272</v>
      </c>
      <c r="FJ43" s="19">
        <f t="shared" si="68"/>
        <v>206.27</v>
      </c>
      <c r="FK43" s="144">
        <f t="shared" si="84"/>
        <v>3</v>
      </c>
      <c r="FL43" s="144">
        <f t="shared" si="29"/>
        <v>12.25</v>
      </c>
      <c r="FM43" s="20">
        <f t="shared" si="30"/>
        <v>3.4188034188034218</v>
      </c>
      <c r="FN43" s="19">
        <f t="shared" si="69"/>
        <v>81.966407633255699</v>
      </c>
      <c r="FO43" s="20">
        <f t="shared" si="31"/>
        <v>8.6609686609686669</v>
      </c>
      <c r="FP43" s="19">
        <f t="shared" si="70"/>
        <v>207.64823267091441</v>
      </c>
      <c r="FQ43" s="20">
        <f t="shared" si="32"/>
        <v>1.8803418803418819</v>
      </c>
      <c r="FR43" s="19">
        <f t="shared" si="71"/>
        <v>45.081524198290637</v>
      </c>
      <c r="FS43" s="19">
        <f t="shared" si="72"/>
        <v>145.76</v>
      </c>
      <c r="FT43" s="19">
        <f t="shared" si="73"/>
        <v>686.72616450246073</v>
      </c>
      <c r="FU43" s="145">
        <f t="shared" si="74"/>
        <v>3084.2435877751877</v>
      </c>
    </row>
    <row r="44" spans="1:177" ht="15" customHeight="1">
      <c r="A44" s="149" t="str">
        <f>[1]CCT!D51</f>
        <v>Montes Claros</v>
      </c>
      <c r="B44" s="150" t="str">
        <f>[1]CCT!C51</f>
        <v>Montes Claros</v>
      </c>
      <c r="C44" s="141"/>
      <c r="D44" s="17"/>
      <c r="E44" s="17"/>
      <c r="F44" s="18"/>
      <c r="G44" s="17"/>
      <c r="H44" s="17"/>
      <c r="I44" s="18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8"/>
      <c r="V44" s="17"/>
      <c r="W44" s="17"/>
      <c r="X44" s="18"/>
      <c r="Y44" s="17"/>
      <c r="Z44" s="17"/>
      <c r="AA44" s="17"/>
      <c r="AB44" s="17"/>
      <c r="AC44" s="17"/>
      <c r="AD44" s="17"/>
      <c r="AE44" s="17"/>
      <c r="AF44" s="17"/>
      <c r="AG44" s="18"/>
      <c r="AH44" s="17"/>
      <c r="AI44" s="17"/>
      <c r="AJ44" s="17"/>
      <c r="AK44" s="17"/>
      <c r="AL44" s="17"/>
      <c r="AM44" s="18"/>
      <c r="AN44" s="17"/>
      <c r="AO44" s="17"/>
      <c r="AP44" s="17"/>
      <c r="AQ44" s="17"/>
      <c r="AR44" s="17"/>
      <c r="AS44" s="17"/>
      <c r="AT44" s="17"/>
      <c r="AU44" s="17"/>
      <c r="AV44" s="18"/>
      <c r="AW44" s="17"/>
      <c r="AX44" s="17"/>
      <c r="AY44" s="17"/>
      <c r="AZ44" s="17"/>
      <c r="BA44" s="17"/>
      <c r="BB44" s="141"/>
      <c r="BC44" s="17"/>
      <c r="BD44" s="17">
        <f>BB44*BC44</f>
        <v>0</v>
      </c>
      <c r="BE44" s="18"/>
      <c r="BF44" s="17"/>
      <c r="BG44" s="17"/>
      <c r="BH44" s="17"/>
      <c r="BI44" s="17"/>
      <c r="BJ44" s="17"/>
      <c r="BK44" s="17"/>
      <c r="BL44" s="17"/>
      <c r="BM44" s="17"/>
      <c r="BN44" s="18"/>
      <c r="BO44" s="17"/>
      <c r="BP44" s="17"/>
      <c r="BQ44" s="18">
        <f>[1]CCT!AX51</f>
        <v>2</v>
      </c>
      <c r="BR44" s="17">
        <f>[1]CCT!AW51</f>
        <v>1134.78</v>
      </c>
      <c r="BS44" s="17">
        <f t="shared" si="8"/>
        <v>2269.56</v>
      </c>
      <c r="BT44" s="18">
        <f>[1]CCT!AZ51</f>
        <v>2</v>
      </c>
      <c r="BU44" s="17">
        <f>[1]CCT!AY51</f>
        <v>1134.78</v>
      </c>
      <c r="BV44" s="17">
        <f t="shared" si="9"/>
        <v>2269.56</v>
      </c>
      <c r="BW44" s="18"/>
      <c r="BX44" s="17"/>
      <c r="BY44" s="17"/>
      <c r="BZ44" s="142"/>
      <c r="CA44" s="17"/>
      <c r="CB44" s="17"/>
      <c r="CC44" s="17"/>
      <c r="CD44" s="17"/>
      <c r="CE44" s="17"/>
      <c r="CF44" s="18"/>
      <c r="CG44" s="17"/>
      <c r="CH44" s="17"/>
      <c r="CI44" s="17"/>
      <c r="CJ44" s="17"/>
      <c r="CK44" s="17"/>
      <c r="CL44" s="18"/>
      <c r="CM44" s="17"/>
      <c r="CN44" s="17"/>
      <c r="CO44" s="17"/>
      <c r="CP44" s="17"/>
      <c r="CQ44" s="17"/>
      <c r="CR44" s="141"/>
      <c r="CS44" s="17"/>
      <c r="CT44" s="17">
        <f t="shared" si="77"/>
        <v>0</v>
      </c>
      <c r="CU44" s="17"/>
      <c r="CV44" s="17"/>
      <c r="CW44" s="17"/>
      <c r="CX44" s="17"/>
      <c r="CY44" s="17"/>
      <c r="CZ44" s="17"/>
      <c r="DA44" s="18"/>
      <c r="DB44" s="17"/>
      <c r="DC44" s="17"/>
      <c r="DD44" s="143">
        <f t="shared" si="36"/>
        <v>4</v>
      </c>
      <c r="DE44" s="19">
        <f t="shared" si="37"/>
        <v>4539.12</v>
      </c>
      <c r="DF44" s="19"/>
      <c r="DG44" s="19"/>
      <c r="DH44" s="19">
        <f t="shared" si="15"/>
        <v>328.91598299999998</v>
      </c>
      <c r="DI44" s="19"/>
      <c r="DJ44" s="19">
        <f t="shared" si="38"/>
        <v>361.37584909090913</v>
      </c>
      <c r="DK44" s="19">
        <f t="shared" si="39"/>
        <v>123.79418181818181</v>
      </c>
      <c r="DL44" s="19"/>
      <c r="DM44" s="19">
        <f t="shared" si="40"/>
        <v>5353.2060139090909</v>
      </c>
      <c r="DN44" s="19"/>
      <c r="DO44" s="19">
        <f t="shared" si="80"/>
        <v>1116</v>
      </c>
      <c r="DP44" s="19">
        <f t="shared" si="81"/>
        <v>223.65280000000001</v>
      </c>
      <c r="DQ44" s="19"/>
      <c r="DR44" s="19">
        <f t="shared" si="41"/>
        <v>12.48</v>
      </c>
      <c r="DS44" s="19">
        <f>VLOOKUP('Resumo Geral apoio imposto cd'!A44,PARAMETROAPOIO,2,FALSE)*DD44</f>
        <v>112.76</v>
      </c>
      <c r="DT44" s="19">
        <f t="shared" si="82"/>
        <v>0</v>
      </c>
      <c r="DU44" s="19">
        <f t="shared" si="83"/>
        <v>0</v>
      </c>
      <c r="DV44" s="19">
        <f>BB44*[1]Parâmetro!$E$147</f>
        <v>0</v>
      </c>
      <c r="DW44" s="19">
        <f t="shared" si="42"/>
        <v>1464.8928000000001</v>
      </c>
      <c r="DX44" s="19">
        <f>C44*'[1]Uniforme Apoio'!$BM$9+'Resumo Geral apoio imposto cd'!F44*'[1]Uniforme Apoio'!$BM$10+'Resumo Geral apoio imposto cd'!I44*'[1]Uniforme Apoio'!$BM$11+'Resumo Geral apoio imposto cd'!L44*'[1]Uniforme Apoio'!$BM$12+'Resumo Geral apoio imposto cd'!O44*'[1]Uniforme Apoio'!$BM$13+'Resumo Geral apoio imposto cd'!R44*'[1]Uniforme Apoio'!$BM$14+'Resumo Geral apoio imposto cd'!U44*'[1]Uniforme Apoio'!$BM$15+'Resumo Geral apoio imposto cd'!X44*'[1]Uniforme Apoio'!$BM$17+AA44*'[1]Uniforme Apoio'!$BM$16+'Resumo Geral apoio imposto cd'!AD44*'[1]Uniforme Apoio'!$BM$18+'Resumo Geral apoio imposto cd'!AG44*'[1]Uniforme Apoio'!$BM$19+'Resumo Geral apoio imposto cd'!AJ44*'[1]Uniforme Apoio'!$BM$20+'Resumo Geral apoio imposto cd'!AM44*'[1]Uniforme Apoio'!$BM$21+'Resumo Geral apoio imposto cd'!AP44*'[1]Uniforme Apoio'!$BM$22+'Resumo Geral apoio imposto cd'!AS44*'[1]Uniforme Apoio'!$BM$23+'Resumo Geral apoio imposto cd'!AV44*'[1]Uniforme Apoio'!$BM$24+'Resumo Geral apoio imposto cd'!AY44*'[1]Uniforme Apoio'!$BM$25+'Resumo Geral apoio imposto cd'!BB44*'[1]Uniforme Apoio'!$BM$26+BE44*'[1]Uniforme Apoio'!$BM$27+'Resumo Geral apoio imposto cd'!BH44*'[1]Uniforme Apoio'!$BM$28+'Resumo Geral apoio imposto cd'!BK44*'[1]Uniforme Apoio'!$BM$29+'Resumo Geral apoio imposto cd'!BN44*'[1]Uniforme Apoio'!$BM$30+'Resumo Geral apoio imposto cd'!BQ44*'[1]Uniforme Apoio'!$BM$30+'Resumo Geral apoio imposto cd'!BT44*'[1]Uniforme Apoio'!$BM$30+'Resumo Geral apoio imposto cd'!BW44*'[1]Uniforme Apoio'!$BM$31+'Resumo Geral apoio imposto cd'!BZ44*'[1]Uniforme Apoio'!$BM$31+'Resumo Geral apoio imposto cd'!CC44*'[1]Uniforme Apoio'!$BM$32+'Resumo Geral apoio imposto cd'!CF44*'[1]Uniforme Apoio'!$BM$33+'Resumo Geral apoio imposto cd'!CI44*'[1]Uniforme Apoio'!$BM$34+'Resumo Geral apoio imposto cd'!CL44*'[1]Uniforme Apoio'!$BM$35+'Resumo Geral apoio imposto cd'!CO44*'[1]Uniforme Apoio'!$BM$36+'Resumo Geral apoio imposto cd'!CR44*'[1]Uniforme Apoio'!$BM$37+'Resumo Geral apoio imposto cd'!CU44*'[1]Uniforme Apoio'!$BM$38+'Resumo Geral apoio imposto cd'!CX44*'[1]Uniforme Apoio'!$BM$39+'Resumo Geral apoio imposto cd'!DA44*'[1]Uniforme Apoio'!$BM$40</f>
        <v>342.72</v>
      </c>
      <c r="DY44" s="19"/>
      <c r="DZ44" s="19">
        <f>AP44*'[1]Equipamentos Jardinagem'!$H$7</f>
        <v>0</v>
      </c>
      <c r="EA44" s="19"/>
      <c r="EB44" s="19">
        <f t="shared" si="43"/>
        <v>342.72</v>
      </c>
      <c r="EC44" s="19">
        <f t="shared" si="44"/>
        <v>1070.6412027818183</v>
      </c>
      <c r="ED44" s="19">
        <f t="shared" si="19"/>
        <v>80.298090208636367</v>
      </c>
      <c r="EE44" s="19">
        <f t="shared" si="20"/>
        <v>53.532060139090909</v>
      </c>
      <c r="EF44" s="19">
        <f t="shared" si="21"/>
        <v>10.706412027818182</v>
      </c>
      <c r="EG44" s="19">
        <f t="shared" si="22"/>
        <v>133.83015034772728</v>
      </c>
      <c r="EH44" s="19">
        <f t="shared" si="23"/>
        <v>428.25648111272727</v>
      </c>
      <c r="EI44" s="19">
        <f t="shared" si="24"/>
        <v>160.59618041727273</v>
      </c>
      <c r="EJ44" s="19">
        <f t="shared" si="25"/>
        <v>32.119236083454545</v>
      </c>
      <c r="EK44" s="19">
        <f t="shared" si="45"/>
        <v>1969.9798131185455</v>
      </c>
      <c r="EL44" s="19">
        <f t="shared" si="46"/>
        <v>445.92206095862724</v>
      </c>
      <c r="EM44" s="19">
        <f t="shared" si="47"/>
        <v>148.81912718667272</v>
      </c>
      <c r="EN44" s="19">
        <f t="shared" si="48"/>
        <v>218.9461259688818</v>
      </c>
      <c r="EO44" s="19">
        <f t="shared" si="49"/>
        <v>813.68731411418173</v>
      </c>
      <c r="EP44" s="19">
        <f t="shared" si="50"/>
        <v>6.9591678180818182</v>
      </c>
      <c r="EQ44" s="19">
        <f t="shared" si="51"/>
        <v>2.6766030069545454</v>
      </c>
      <c r="ER44" s="19">
        <f t="shared" si="52"/>
        <v>9.6357708250363636</v>
      </c>
      <c r="ES44" s="19">
        <f t="shared" si="53"/>
        <v>40.149045104318184</v>
      </c>
      <c r="ET44" s="19">
        <f t="shared" si="54"/>
        <v>3.2119236083454541</v>
      </c>
      <c r="EU44" s="19">
        <f t="shared" si="55"/>
        <v>1.605961804172727</v>
      </c>
      <c r="EV44" s="19">
        <f t="shared" si="56"/>
        <v>18.73622104868182</v>
      </c>
      <c r="EW44" s="19">
        <f t="shared" si="57"/>
        <v>6.9591678180818182</v>
      </c>
      <c r="EX44" s="19">
        <f t="shared" si="58"/>
        <v>230.18785859809088</v>
      </c>
      <c r="EY44" s="19">
        <f t="shared" si="59"/>
        <v>9.1004502236454545</v>
      </c>
      <c r="EZ44" s="19">
        <f t="shared" si="60"/>
        <v>309.95062820533633</v>
      </c>
      <c r="FA44" s="19">
        <f t="shared" si="61"/>
        <v>445.92206095862724</v>
      </c>
      <c r="FB44" s="19">
        <f t="shared" si="62"/>
        <v>74.409563593336358</v>
      </c>
      <c r="FC44" s="19">
        <f t="shared" si="63"/>
        <v>44.966930516836364</v>
      </c>
      <c r="FD44" s="19">
        <f t="shared" si="64"/>
        <v>17.665579845899998</v>
      </c>
      <c r="FE44" s="19">
        <f t="shared" si="65"/>
        <v>0</v>
      </c>
      <c r="FF44" s="19">
        <f t="shared" si="66"/>
        <v>214.66356115775451</v>
      </c>
      <c r="FG44" s="19">
        <f t="shared" si="67"/>
        <v>797.62769607245446</v>
      </c>
      <c r="FH44" s="19">
        <f t="shared" si="26"/>
        <v>3900.881222335554</v>
      </c>
      <c r="FI44" s="19">
        <f t="shared" si="27"/>
        <v>11061.700036244645</v>
      </c>
      <c r="FJ44" s="19">
        <f t="shared" si="68"/>
        <v>825.08</v>
      </c>
      <c r="FK44" s="144">
        <f t="shared" si="84"/>
        <v>3</v>
      </c>
      <c r="FL44" s="144">
        <f t="shared" si="29"/>
        <v>12.25</v>
      </c>
      <c r="FM44" s="20">
        <f t="shared" si="30"/>
        <v>3.4188034188034218</v>
      </c>
      <c r="FN44" s="19">
        <f t="shared" si="69"/>
        <v>378.17777901691124</v>
      </c>
      <c r="FO44" s="20">
        <f t="shared" si="31"/>
        <v>8.6609686609686669</v>
      </c>
      <c r="FP44" s="19">
        <f t="shared" si="70"/>
        <v>958.05037350950829</v>
      </c>
      <c r="FQ44" s="20">
        <f t="shared" si="32"/>
        <v>1.8803418803418819</v>
      </c>
      <c r="FR44" s="19">
        <f t="shared" si="71"/>
        <v>207.99777845930117</v>
      </c>
      <c r="FS44" s="19">
        <f t="shared" si="72"/>
        <v>583.04</v>
      </c>
      <c r="FT44" s="19">
        <f t="shared" si="73"/>
        <v>2952.3459309857208</v>
      </c>
      <c r="FU44" s="145">
        <f t="shared" si="74"/>
        <v>14014.045967230366</v>
      </c>
    </row>
    <row r="45" spans="1:177" ht="15" customHeight="1">
      <c r="A45" s="184" t="str">
        <f>[1]CCT!D52</f>
        <v>Settaspoc</v>
      </c>
      <c r="B45" s="185" t="str">
        <f>[1]CCT!C52</f>
        <v>Montes Claros</v>
      </c>
      <c r="C45" s="141"/>
      <c r="D45" s="17"/>
      <c r="E45" s="17"/>
      <c r="F45" s="18"/>
      <c r="G45" s="17"/>
      <c r="H45" s="17"/>
      <c r="I45" s="18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8"/>
      <c r="V45" s="17"/>
      <c r="W45" s="17"/>
      <c r="X45" s="18"/>
      <c r="Y45" s="17"/>
      <c r="Z45" s="17"/>
      <c r="AA45" s="17"/>
      <c r="AB45" s="17"/>
      <c r="AC45" s="17"/>
      <c r="AD45" s="17"/>
      <c r="AE45" s="17"/>
      <c r="AF45" s="17"/>
      <c r="AG45" s="18"/>
      <c r="AH45" s="17"/>
      <c r="AI45" s="17"/>
      <c r="AJ45" s="17"/>
      <c r="AK45" s="17"/>
      <c r="AL45" s="17"/>
      <c r="AM45" s="18"/>
      <c r="AN45" s="17"/>
      <c r="AO45" s="17"/>
      <c r="AP45" s="17"/>
      <c r="AQ45" s="17"/>
      <c r="AR45" s="17"/>
      <c r="AS45" s="17"/>
      <c r="AT45" s="17"/>
      <c r="AU45" s="17"/>
      <c r="AV45" s="18"/>
      <c r="AW45" s="17"/>
      <c r="AX45" s="17"/>
      <c r="AY45" s="17"/>
      <c r="AZ45" s="17"/>
      <c r="BA45" s="17"/>
      <c r="BB45" s="141"/>
      <c r="BC45" s="17"/>
      <c r="BD45" s="17"/>
      <c r="BE45" s="18"/>
      <c r="BF45" s="17"/>
      <c r="BG45" s="17"/>
      <c r="BH45" s="17"/>
      <c r="BI45" s="17"/>
      <c r="BJ45" s="17"/>
      <c r="BK45" s="17"/>
      <c r="BL45" s="17"/>
      <c r="BM45" s="17"/>
      <c r="BN45" s="18"/>
      <c r="BO45" s="17"/>
      <c r="BP45" s="17"/>
      <c r="BQ45" s="18"/>
      <c r="BR45" s="17"/>
      <c r="BS45" s="17"/>
      <c r="BT45" s="18"/>
      <c r="BU45" s="17"/>
      <c r="BV45" s="17"/>
      <c r="BW45" s="18"/>
      <c r="BX45" s="17"/>
      <c r="BY45" s="17"/>
      <c r="BZ45" s="142"/>
      <c r="CA45" s="17"/>
      <c r="CB45" s="17"/>
      <c r="CC45" s="17"/>
      <c r="CD45" s="17"/>
      <c r="CE45" s="17"/>
      <c r="CF45" s="18"/>
      <c r="CG45" s="17"/>
      <c r="CH45" s="17"/>
      <c r="CI45" s="17"/>
      <c r="CJ45" s="17"/>
      <c r="CK45" s="17"/>
      <c r="CL45" s="18"/>
      <c r="CM45" s="17"/>
      <c r="CN45" s="17"/>
      <c r="CO45" s="17"/>
      <c r="CP45" s="17"/>
      <c r="CQ45" s="17"/>
      <c r="CR45" s="141">
        <f>[1]CCT!BP52</f>
        <v>1</v>
      </c>
      <c r="CS45" s="17">
        <f>[1]CCT!BO52</f>
        <v>2180.8200000000002</v>
      </c>
      <c r="CT45" s="17">
        <f t="shared" si="77"/>
        <v>2180.8200000000002</v>
      </c>
      <c r="CU45" s="17"/>
      <c r="CV45" s="17"/>
      <c r="CW45" s="17"/>
      <c r="CX45" s="17"/>
      <c r="CY45" s="17"/>
      <c r="CZ45" s="17"/>
      <c r="DA45" s="18"/>
      <c r="DB45" s="17"/>
      <c r="DC45" s="17"/>
      <c r="DD45" s="143">
        <f t="shared" si="36"/>
        <v>1</v>
      </c>
      <c r="DE45" s="19">
        <f t="shared" si="37"/>
        <v>2180.8200000000002</v>
      </c>
      <c r="DF45" s="19"/>
      <c r="DG45" s="19"/>
      <c r="DH45" s="19">
        <f t="shared" si="15"/>
        <v>0</v>
      </c>
      <c r="DI45" s="19"/>
      <c r="DJ45" s="19">
        <f t="shared" si="38"/>
        <v>0</v>
      </c>
      <c r="DK45" s="19">
        <f t="shared" si="39"/>
        <v>0</v>
      </c>
      <c r="DL45" s="19"/>
      <c r="DM45" s="19">
        <f t="shared" si="40"/>
        <v>2180.8200000000002</v>
      </c>
      <c r="DN45" s="19"/>
      <c r="DO45" s="19">
        <f t="shared" si="80"/>
        <v>279</v>
      </c>
      <c r="DP45" s="19">
        <f t="shared" si="81"/>
        <v>0</v>
      </c>
      <c r="DQ45" s="19"/>
      <c r="DR45" s="19">
        <f t="shared" si="41"/>
        <v>3.12</v>
      </c>
      <c r="DS45" s="19">
        <f>VLOOKUP('Resumo Geral apoio imposto cd'!A45,PARAMETROAPOIO,2,FALSE)*DD45</f>
        <v>15.65</v>
      </c>
      <c r="DT45" s="19">
        <f t="shared" si="82"/>
        <v>0</v>
      </c>
      <c r="DU45" s="19">
        <f t="shared" si="83"/>
        <v>0</v>
      </c>
      <c r="DV45" s="19">
        <f>BB45*[1]Parâmetro!$E$147</f>
        <v>0</v>
      </c>
      <c r="DW45" s="19">
        <f t="shared" si="42"/>
        <v>297.77</v>
      </c>
      <c r="DX45" s="19">
        <f>C45*'[1]Uniforme Apoio'!$BM$9+'Resumo Geral apoio imposto cd'!F45*'[1]Uniforme Apoio'!$BM$10+'Resumo Geral apoio imposto cd'!I45*'[1]Uniforme Apoio'!$BM$11+'Resumo Geral apoio imposto cd'!L45*'[1]Uniforme Apoio'!$BM$12+'Resumo Geral apoio imposto cd'!O45*'[1]Uniforme Apoio'!$BM$13+'Resumo Geral apoio imposto cd'!R45*'[1]Uniforme Apoio'!$BM$14+'Resumo Geral apoio imposto cd'!U45*'[1]Uniforme Apoio'!$BM$15+'Resumo Geral apoio imposto cd'!X45*'[1]Uniforme Apoio'!$BM$17+AA45*'[1]Uniforme Apoio'!$BM$16+'Resumo Geral apoio imposto cd'!AD45*'[1]Uniforme Apoio'!$BM$18+'Resumo Geral apoio imposto cd'!AG45*'[1]Uniforme Apoio'!$BM$19+'Resumo Geral apoio imposto cd'!AJ45*'[1]Uniforme Apoio'!$BM$20+'Resumo Geral apoio imposto cd'!AM45*'[1]Uniforme Apoio'!$BM$21+'Resumo Geral apoio imposto cd'!AP45*'[1]Uniforme Apoio'!$BM$22+'Resumo Geral apoio imposto cd'!AS45*'[1]Uniforme Apoio'!$BM$23+'Resumo Geral apoio imposto cd'!AV45*'[1]Uniforme Apoio'!$BM$24+'Resumo Geral apoio imposto cd'!AY45*'[1]Uniforme Apoio'!$BM$25+'Resumo Geral apoio imposto cd'!BB45*'[1]Uniforme Apoio'!$BM$26+BE45*'[1]Uniforme Apoio'!$BM$27+'Resumo Geral apoio imposto cd'!BH45*'[1]Uniforme Apoio'!$BM$28+'Resumo Geral apoio imposto cd'!BK45*'[1]Uniforme Apoio'!$BM$29+'Resumo Geral apoio imposto cd'!BN45*'[1]Uniforme Apoio'!$BM$30+'Resumo Geral apoio imposto cd'!BQ45*'[1]Uniforme Apoio'!$BM$30+'Resumo Geral apoio imposto cd'!BT45*'[1]Uniforme Apoio'!$BM$30+'Resumo Geral apoio imposto cd'!BW45*'[1]Uniforme Apoio'!$BM$31+'Resumo Geral apoio imposto cd'!BZ45*'[1]Uniforme Apoio'!$BM$31+'Resumo Geral apoio imposto cd'!CC45*'[1]Uniforme Apoio'!$BM$32+'Resumo Geral apoio imposto cd'!CF45*'[1]Uniforme Apoio'!$BM$33+'Resumo Geral apoio imposto cd'!CI45*'[1]Uniforme Apoio'!$BM$34+'Resumo Geral apoio imposto cd'!CL45*'[1]Uniforme Apoio'!$BM$35+'Resumo Geral apoio imposto cd'!CO45*'[1]Uniforme Apoio'!$BM$36+'Resumo Geral apoio imposto cd'!CR45*'[1]Uniforme Apoio'!$BM$37+'Resumo Geral apoio imposto cd'!CU45*'[1]Uniforme Apoio'!$BM$38+'Resumo Geral apoio imposto cd'!CX45*'[1]Uniforme Apoio'!$BM$39+'Resumo Geral apoio imposto cd'!DA45*'[1]Uniforme Apoio'!$BM$40</f>
        <v>35.9</v>
      </c>
      <c r="DY45" s="19"/>
      <c r="DZ45" s="19">
        <f>AP45*'[1]Equipamentos Jardinagem'!$H$7</f>
        <v>0</v>
      </c>
      <c r="EA45" s="19"/>
      <c r="EB45" s="19">
        <f t="shared" si="43"/>
        <v>35.9</v>
      </c>
      <c r="EC45" s="19">
        <f t="shared" si="44"/>
        <v>436.16400000000004</v>
      </c>
      <c r="ED45" s="19">
        <f t="shared" si="19"/>
        <v>32.712299999999999</v>
      </c>
      <c r="EE45" s="19">
        <f t="shared" si="20"/>
        <v>21.808200000000003</v>
      </c>
      <c r="EF45" s="19">
        <f t="shared" si="21"/>
        <v>4.3616400000000004</v>
      </c>
      <c r="EG45" s="19">
        <f t="shared" si="22"/>
        <v>54.520500000000006</v>
      </c>
      <c r="EH45" s="19">
        <f t="shared" si="23"/>
        <v>174.46560000000002</v>
      </c>
      <c r="EI45" s="19">
        <f t="shared" si="24"/>
        <v>65.424599999999998</v>
      </c>
      <c r="EJ45" s="19">
        <f t="shared" si="25"/>
        <v>13.084920000000002</v>
      </c>
      <c r="EK45" s="19">
        <f t="shared" si="45"/>
        <v>802.54176000000007</v>
      </c>
      <c r="EL45" s="19">
        <f t="shared" si="46"/>
        <v>181.662306</v>
      </c>
      <c r="EM45" s="19">
        <f t="shared" si="47"/>
        <v>60.626795999999999</v>
      </c>
      <c r="EN45" s="19">
        <f t="shared" si="48"/>
        <v>89.195537999999999</v>
      </c>
      <c r="EO45" s="19">
        <f t="shared" si="49"/>
        <v>331.48464000000001</v>
      </c>
      <c r="EP45" s="19">
        <f t="shared" si="50"/>
        <v>2.8350659999999999</v>
      </c>
      <c r="EQ45" s="19">
        <f t="shared" si="51"/>
        <v>1.0904100000000001</v>
      </c>
      <c r="ER45" s="19">
        <f t="shared" si="52"/>
        <v>3.9254759999999997</v>
      </c>
      <c r="ES45" s="19">
        <f t="shared" si="53"/>
        <v>16.35615</v>
      </c>
      <c r="ET45" s="19">
        <f t="shared" si="54"/>
        <v>1.308492</v>
      </c>
      <c r="EU45" s="19">
        <f t="shared" si="55"/>
        <v>0.65424599999999999</v>
      </c>
      <c r="EV45" s="19">
        <f t="shared" si="56"/>
        <v>7.6328700000000005</v>
      </c>
      <c r="EW45" s="19">
        <f t="shared" si="57"/>
        <v>2.8350659999999999</v>
      </c>
      <c r="EX45" s="19">
        <f t="shared" si="58"/>
        <v>93.775260000000003</v>
      </c>
      <c r="EY45" s="19">
        <f t="shared" si="59"/>
        <v>3.7073939999999999</v>
      </c>
      <c r="EZ45" s="19">
        <f t="shared" si="60"/>
        <v>126.26947799999999</v>
      </c>
      <c r="FA45" s="19">
        <f t="shared" si="61"/>
        <v>181.662306</v>
      </c>
      <c r="FB45" s="19">
        <f t="shared" si="62"/>
        <v>30.313397999999999</v>
      </c>
      <c r="FC45" s="19">
        <f t="shared" si="63"/>
        <v>18.318888000000001</v>
      </c>
      <c r="FD45" s="19">
        <f t="shared" si="64"/>
        <v>7.1967060000000007</v>
      </c>
      <c r="FE45" s="19">
        <f t="shared" si="65"/>
        <v>0</v>
      </c>
      <c r="FF45" s="19">
        <f t="shared" si="66"/>
        <v>87.450881999999993</v>
      </c>
      <c r="FG45" s="19">
        <f t="shared" si="67"/>
        <v>324.94218000000001</v>
      </c>
      <c r="FH45" s="19">
        <f t="shared" si="26"/>
        <v>1589.163534</v>
      </c>
      <c r="FI45" s="19">
        <f t="shared" si="27"/>
        <v>4103.653534</v>
      </c>
      <c r="FJ45" s="19">
        <f t="shared" si="68"/>
        <v>206.27</v>
      </c>
      <c r="FK45" s="144">
        <f t="shared" si="84"/>
        <v>3</v>
      </c>
      <c r="FL45" s="144">
        <f t="shared" si="29"/>
        <v>12.25</v>
      </c>
      <c r="FM45" s="20">
        <f t="shared" si="30"/>
        <v>3.4188034188034218</v>
      </c>
      <c r="FN45" s="19">
        <f t="shared" si="69"/>
        <v>140.29584731623945</v>
      </c>
      <c r="FO45" s="20">
        <f t="shared" si="31"/>
        <v>8.6609686609686669</v>
      </c>
      <c r="FP45" s="19">
        <f t="shared" si="70"/>
        <v>355.41614653447317</v>
      </c>
      <c r="FQ45" s="20">
        <f t="shared" si="32"/>
        <v>1.8803418803418819</v>
      </c>
      <c r="FR45" s="19">
        <f t="shared" si="71"/>
        <v>77.162716023931694</v>
      </c>
      <c r="FS45" s="19">
        <f t="shared" si="72"/>
        <v>145.76</v>
      </c>
      <c r="FT45" s="19">
        <f t="shared" si="73"/>
        <v>924.90470987464425</v>
      </c>
      <c r="FU45" s="145">
        <f t="shared" si="74"/>
        <v>5028.5582438746442</v>
      </c>
    </row>
    <row r="46" spans="1:177" ht="15" customHeight="1">
      <c r="A46" s="184" t="str">
        <f>[1]CCT!D53</f>
        <v>Rodoviários de Montes Claros + SEAC-MG</v>
      </c>
      <c r="B46" s="185" t="str">
        <f>[1]CCT!C53</f>
        <v>Montes Claros</v>
      </c>
      <c r="C46" s="141"/>
      <c r="D46" s="151"/>
      <c r="E46" s="17">
        <f t="shared" si="0"/>
        <v>0</v>
      </c>
      <c r="F46" s="18"/>
      <c r="G46" s="151"/>
      <c r="H46" s="17">
        <f t="shared" si="33"/>
        <v>0</v>
      </c>
      <c r="I46" s="18"/>
      <c r="J46" s="151"/>
      <c r="K46" s="17">
        <f t="shared" si="34"/>
        <v>0</v>
      </c>
      <c r="L46" s="17"/>
      <c r="M46" s="17"/>
      <c r="N46" s="17"/>
      <c r="O46" s="17"/>
      <c r="P46" s="17"/>
      <c r="Q46" s="17"/>
      <c r="R46" s="17"/>
      <c r="S46" s="17"/>
      <c r="T46" s="17"/>
      <c r="U46" s="18"/>
      <c r="V46" s="151"/>
      <c r="W46" s="17">
        <f t="shared" si="1"/>
        <v>0</v>
      </c>
      <c r="X46" s="18"/>
      <c r="Y46" s="151"/>
      <c r="Z46" s="17">
        <f t="shared" si="2"/>
        <v>0</v>
      </c>
      <c r="AA46" s="17"/>
      <c r="AB46" s="17"/>
      <c r="AC46" s="17"/>
      <c r="AD46" s="17"/>
      <c r="AE46" s="17"/>
      <c r="AF46" s="17"/>
      <c r="AG46" s="18"/>
      <c r="AH46" s="17"/>
      <c r="AI46" s="17">
        <f t="shared" si="3"/>
        <v>0</v>
      </c>
      <c r="AJ46" s="17"/>
      <c r="AK46" s="17"/>
      <c r="AL46" s="17"/>
      <c r="AM46" s="18"/>
      <c r="AN46" s="151"/>
      <c r="AO46" s="17">
        <f t="shared" si="4"/>
        <v>0</v>
      </c>
      <c r="AP46" s="17"/>
      <c r="AQ46" s="17"/>
      <c r="AR46" s="17"/>
      <c r="AS46" s="17"/>
      <c r="AT46" s="17"/>
      <c r="AU46" s="17"/>
      <c r="AV46" s="152"/>
      <c r="AW46" s="151"/>
      <c r="AX46" s="17">
        <f t="shared" si="5"/>
        <v>0</v>
      </c>
      <c r="AY46" s="17"/>
      <c r="AZ46" s="17"/>
      <c r="BA46" s="17"/>
      <c r="BB46" s="141">
        <f>[1]CCT!AN53</f>
        <v>3</v>
      </c>
      <c r="BC46" s="17">
        <f>[1]CCT!AM53</f>
        <v>2507.27</v>
      </c>
      <c r="BD46" s="17">
        <f t="shared" ref="BD46:BD71" si="85">BB46*BC46</f>
        <v>7521.8099999999995</v>
      </c>
      <c r="BE46" s="152"/>
      <c r="BF46" s="151"/>
      <c r="BG46" s="17">
        <f t="shared" si="6"/>
        <v>0</v>
      </c>
      <c r="BH46" s="17"/>
      <c r="BI46" s="17"/>
      <c r="BJ46" s="17"/>
      <c r="BK46" s="17"/>
      <c r="BL46" s="17"/>
      <c r="BM46" s="17"/>
      <c r="BN46" s="18"/>
      <c r="BO46" s="17"/>
      <c r="BP46" s="17">
        <f t="shared" si="7"/>
        <v>0</v>
      </c>
      <c r="BQ46" s="18"/>
      <c r="BR46" s="17"/>
      <c r="BS46" s="17">
        <f t="shared" si="8"/>
        <v>0</v>
      </c>
      <c r="BT46" s="18"/>
      <c r="BU46" s="17"/>
      <c r="BV46" s="17">
        <f t="shared" si="9"/>
        <v>0</v>
      </c>
      <c r="BW46" s="18"/>
      <c r="BX46" s="17"/>
      <c r="BY46" s="17">
        <f t="shared" si="10"/>
        <v>0</v>
      </c>
      <c r="BZ46" s="153"/>
      <c r="CA46" s="151"/>
      <c r="CB46" s="17">
        <f t="shared" ref="CB46:CB56" si="86">BZ46*CA46</f>
        <v>0</v>
      </c>
      <c r="CC46" s="17"/>
      <c r="CD46" s="17"/>
      <c r="CE46" s="17"/>
      <c r="CF46" s="152"/>
      <c r="CG46" s="151"/>
      <c r="CH46" s="17">
        <f t="shared" si="12"/>
        <v>0</v>
      </c>
      <c r="CI46" s="17"/>
      <c r="CJ46" s="17"/>
      <c r="CK46" s="17"/>
      <c r="CL46" s="152"/>
      <c r="CM46" s="151"/>
      <c r="CN46" s="17">
        <f t="shared" si="13"/>
        <v>0</v>
      </c>
      <c r="CO46" s="17"/>
      <c r="CP46" s="17"/>
      <c r="CQ46" s="17"/>
      <c r="CR46" s="17"/>
      <c r="CS46" s="17"/>
      <c r="CT46" s="17">
        <f t="shared" si="77"/>
        <v>0</v>
      </c>
      <c r="CU46" s="17"/>
      <c r="CV46" s="17"/>
      <c r="CW46" s="17"/>
      <c r="CX46" s="17"/>
      <c r="CY46" s="17"/>
      <c r="CZ46" s="17"/>
      <c r="DA46" s="152"/>
      <c r="DB46" s="151"/>
      <c r="DC46" s="17">
        <f t="shared" si="14"/>
        <v>0</v>
      </c>
      <c r="DD46" s="143">
        <f t="shared" si="36"/>
        <v>3</v>
      </c>
      <c r="DE46" s="19">
        <f t="shared" si="37"/>
        <v>7521.8099999999995</v>
      </c>
      <c r="DF46" s="19"/>
      <c r="DG46" s="19"/>
      <c r="DH46" s="19">
        <f t="shared" si="15"/>
        <v>0</v>
      </c>
      <c r="DI46" s="19"/>
      <c r="DJ46" s="19">
        <f t="shared" si="38"/>
        <v>0</v>
      </c>
      <c r="DK46" s="19">
        <f t="shared" si="39"/>
        <v>0</v>
      </c>
      <c r="DL46" s="19"/>
      <c r="DM46" s="19">
        <f t="shared" si="40"/>
        <v>7521.8099999999995</v>
      </c>
      <c r="DN46" s="19"/>
      <c r="DO46" s="19">
        <f t="shared" si="80"/>
        <v>837</v>
      </c>
      <c r="DP46" s="19">
        <f t="shared" si="81"/>
        <v>0</v>
      </c>
      <c r="DQ46" s="19"/>
      <c r="DR46" s="19">
        <f t="shared" si="41"/>
        <v>9.36</v>
      </c>
      <c r="DS46" s="19">
        <f>VLOOKUP('Resumo Geral apoio imposto cd'!A46,PARAMETROAPOIO,2,FALSE)*DD46</f>
        <v>0</v>
      </c>
      <c r="DT46" s="19">
        <f t="shared" si="82"/>
        <v>0</v>
      </c>
      <c r="DU46" s="19">
        <f t="shared" si="83"/>
        <v>0</v>
      </c>
      <c r="DV46" s="19">
        <f>BB46*[1]Parâmetro!$E$147</f>
        <v>742.26</v>
      </c>
      <c r="DW46" s="19">
        <f t="shared" si="42"/>
        <v>1588.62</v>
      </c>
      <c r="DX46" s="19">
        <f>C46*'[1]Uniforme Apoio'!$BM$9+'Resumo Geral apoio imposto cd'!F46*'[1]Uniforme Apoio'!$BM$10+'Resumo Geral apoio imposto cd'!I46*'[1]Uniforme Apoio'!$BM$11+'Resumo Geral apoio imposto cd'!L46*'[1]Uniforme Apoio'!$BM$12+'Resumo Geral apoio imposto cd'!O46*'[1]Uniforme Apoio'!$BM$13+'Resumo Geral apoio imposto cd'!R46*'[1]Uniforme Apoio'!$BM$14+'Resumo Geral apoio imposto cd'!U46*'[1]Uniforme Apoio'!$BM$15+'Resumo Geral apoio imposto cd'!X46*'[1]Uniforme Apoio'!$BM$17+AA46*'[1]Uniforme Apoio'!$BM$16+'Resumo Geral apoio imposto cd'!AD46*'[1]Uniforme Apoio'!$BM$18+'Resumo Geral apoio imposto cd'!AG46*'[1]Uniforme Apoio'!$BM$19+'Resumo Geral apoio imposto cd'!AJ46*'[1]Uniforme Apoio'!$BM$20+'Resumo Geral apoio imposto cd'!AM46*'[1]Uniforme Apoio'!$BM$21+'Resumo Geral apoio imposto cd'!AP46*'[1]Uniforme Apoio'!$BM$22+'Resumo Geral apoio imposto cd'!AS46*'[1]Uniforme Apoio'!$BM$23+'Resumo Geral apoio imposto cd'!AV46*'[1]Uniforme Apoio'!$BM$24+'Resumo Geral apoio imposto cd'!AY46*'[1]Uniforme Apoio'!$BM$25+'Resumo Geral apoio imposto cd'!BB46*'[1]Uniforme Apoio'!$BM$26+BE46*'[1]Uniforme Apoio'!$BM$27+'Resumo Geral apoio imposto cd'!BH46*'[1]Uniforme Apoio'!$BM$28+'Resumo Geral apoio imposto cd'!BK46*'[1]Uniforme Apoio'!$BM$29+'Resumo Geral apoio imposto cd'!BN46*'[1]Uniforme Apoio'!$BM$30+'Resumo Geral apoio imposto cd'!BQ46*'[1]Uniforme Apoio'!$BM$30+'Resumo Geral apoio imposto cd'!BT46*'[1]Uniforme Apoio'!$BM$30+'Resumo Geral apoio imposto cd'!BW46*'[1]Uniforme Apoio'!$BM$31+'Resumo Geral apoio imposto cd'!BZ46*'[1]Uniforme Apoio'!$BM$31+'Resumo Geral apoio imposto cd'!CC46*'[1]Uniforme Apoio'!$BM$32+'Resumo Geral apoio imposto cd'!CF46*'[1]Uniforme Apoio'!$BM$33+'Resumo Geral apoio imposto cd'!CI46*'[1]Uniforme Apoio'!$BM$34+'Resumo Geral apoio imposto cd'!CL46*'[1]Uniforme Apoio'!$BM$35+'Resumo Geral apoio imposto cd'!CO46*'[1]Uniforme Apoio'!$BM$36+'Resumo Geral apoio imposto cd'!CR46*'[1]Uniforme Apoio'!$BM$37+'Resumo Geral apoio imposto cd'!CU46*'[1]Uniforme Apoio'!$BM$38+'Resumo Geral apoio imposto cd'!CX46*'[1]Uniforme Apoio'!$BM$39+'Resumo Geral apoio imposto cd'!DA46*'[1]Uniforme Apoio'!$BM$40</f>
        <v>309.54000000000002</v>
      </c>
      <c r="DY46" s="19"/>
      <c r="DZ46" s="19">
        <f>AP46*'[1]Equipamentos Jardinagem'!$H$7</f>
        <v>0</v>
      </c>
      <c r="EA46" s="19"/>
      <c r="EB46" s="19">
        <f t="shared" si="43"/>
        <v>309.54000000000002</v>
      </c>
      <c r="EC46" s="19">
        <f t="shared" si="44"/>
        <v>1504.3620000000001</v>
      </c>
      <c r="ED46" s="19">
        <f t="shared" si="19"/>
        <v>112.82714999999999</v>
      </c>
      <c r="EE46" s="19">
        <f t="shared" si="20"/>
        <v>75.218099999999993</v>
      </c>
      <c r="EF46" s="19">
        <f t="shared" si="21"/>
        <v>15.043619999999999</v>
      </c>
      <c r="EG46" s="19">
        <f t="shared" si="22"/>
        <v>188.04525000000001</v>
      </c>
      <c r="EH46" s="19">
        <f t="shared" si="23"/>
        <v>601.74479999999994</v>
      </c>
      <c r="EI46" s="19">
        <f t="shared" si="24"/>
        <v>225.65429999999998</v>
      </c>
      <c r="EJ46" s="19">
        <f t="shared" si="25"/>
        <v>45.130859999999998</v>
      </c>
      <c r="EK46" s="19">
        <f t="shared" si="45"/>
        <v>2768.0260800000005</v>
      </c>
      <c r="EL46" s="19">
        <f t="shared" si="46"/>
        <v>626.5667729999999</v>
      </c>
      <c r="EM46" s="19">
        <f t="shared" si="47"/>
        <v>209.10631799999996</v>
      </c>
      <c r="EN46" s="19">
        <f t="shared" si="48"/>
        <v>307.64202899999998</v>
      </c>
      <c r="EO46" s="19">
        <f t="shared" si="49"/>
        <v>1143.3151199999998</v>
      </c>
      <c r="EP46" s="19">
        <f t="shared" si="50"/>
        <v>9.7783529999999992</v>
      </c>
      <c r="EQ46" s="19">
        <f t="shared" si="51"/>
        <v>3.7609049999999997</v>
      </c>
      <c r="ER46" s="19">
        <f t="shared" si="52"/>
        <v>13.539257999999998</v>
      </c>
      <c r="ES46" s="19">
        <f t="shared" si="53"/>
        <v>56.413574999999994</v>
      </c>
      <c r="ET46" s="19">
        <f t="shared" si="54"/>
        <v>4.5130859999999995</v>
      </c>
      <c r="EU46" s="19">
        <f t="shared" si="55"/>
        <v>2.2565429999999997</v>
      </c>
      <c r="EV46" s="19">
        <f t="shared" si="56"/>
        <v>26.326335</v>
      </c>
      <c r="EW46" s="19">
        <f t="shared" si="57"/>
        <v>9.7783529999999992</v>
      </c>
      <c r="EX46" s="19">
        <f t="shared" si="58"/>
        <v>323.43782999999996</v>
      </c>
      <c r="EY46" s="19">
        <f t="shared" si="59"/>
        <v>12.787076999999998</v>
      </c>
      <c r="EZ46" s="19">
        <f t="shared" si="60"/>
        <v>435.51279899999997</v>
      </c>
      <c r="FA46" s="19">
        <f t="shared" si="61"/>
        <v>626.5667729999999</v>
      </c>
      <c r="FB46" s="19">
        <f t="shared" si="62"/>
        <v>104.55315899999998</v>
      </c>
      <c r="FC46" s="19">
        <f t="shared" si="63"/>
        <v>63.183203999999989</v>
      </c>
      <c r="FD46" s="19">
        <f t="shared" si="64"/>
        <v>24.821973</v>
      </c>
      <c r="FE46" s="19">
        <f t="shared" si="65"/>
        <v>0</v>
      </c>
      <c r="FF46" s="19">
        <f t="shared" si="66"/>
        <v>301.62458099999998</v>
      </c>
      <c r="FG46" s="19">
        <f t="shared" si="67"/>
        <v>1120.7496899999996</v>
      </c>
      <c r="FH46" s="19">
        <f t="shared" si="26"/>
        <v>5481.1429469999994</v>
      </c>
      <c r="FI46" s="19">
        <f t="shared" si="27"/>
        <v>14901.112947000001</v>
      </c>
      <c r="FJ46" s="19">
        <f t="shared" si="68"/>
        <v>618.81000000000006</v>
      </c>
      <c r="FK46" s="144">
        <f t="shared" si="84"/>
        <v>3</v>
      </c>
      <c r="FL46" s="144">
        <f t="shared" si="29"/>
        <v>12.25</v>
      </c>
      <c r="FM46" s="20">
        <f t="shared" si="30"/>
        <v>3.4188034188034218</v>
      </c>
      <c r="FN46" s="19">
        <f t="shared" si="69"/>
        <v>509.43975887179533</v>
      </c>
      <c r="FO46" s="20">
        <f t="shared" si="31"/>
        <v>8.6609686609686669</v>
      </c>
      <c r="FP46" s="19">
        <f t="shared" si="70"/>
        <v>1290.5807224752148</v>
      </c>
      <c r="FQ46" s="20">
        <f t="shared" si="32"/>
        <v>1.8803418803418819</v>
      </c>
      <c r="FR46" s="19">
        <f t="shared" si="71"/>
        <v>280.19186737948746</v>
      </c>
      <c r="FS46" s="19">
        <f t="shared" si="72"/>
        <v>437.28</v>
      </c>
      <c r="FT46" s="19">
        <f t="shared" si="73"/>
        <v>3136.3023487264982</v>
      </c>
      <c r="FU46" s="145">
        <f t="shared" si="74"/>
        <v>18037.4152957265</v>
      </c>
    </row>
    <row r="47" spans="1:177" ht="15" customHeight="1">
      <c r="A47" s="149" t="str">
        <f>[1]CCT!D54</f>
        <v>Sind - Asseio</v>
      </c>
      <c r="B47" s="150" t="str">
        <f>[1]CCT!C54</f>
        <v>Nova Lima</v>
      </c>
      <c r="C47" s="141"/>
      <c r="D47" s="151"/>
      <c r="E47" s="17"/>
      <c r="F47" s="18"/>
      <c r="G47" s="151"/>
      <c r="H47" s="17"/>
      <c r="I47" s="18"/>
      <c r="J47" s="151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8"/>
      <c r="V47" s="151"/>
      <c r="W47" s="17"/>
      <c r="X47" s="18"/>
      <c r="Y47" s="151"/>
      <c r="Z47" s="17"/>
      <c r="AA47" s="17"/>
      <c r="AB47" s="17"/>
      <c r="AC47" s="17"/>
      <c r="AD47" s="17"/>
      <c r="AE47" s="17"/>
      <c r="AF47" s="17"/>
      <c r="AG47" s="18"/>
      <c r="AH47" s="17"/>
      <c r="AI47" s="17"/>
      <c r="AJ47" s="17"/>
      <c r="AK47" s="17"/>
      <c r="AL47" s="17"/>
      <c r="AM47" s="18"/>
      <c r="AN47" s="151"/>
      <c r="AO47" s="17"/>
      <c r="AP47" s="17"/>
      <c r="AQ47" s="17"/>
      <c r="AR47" s="17"/>
      <c r="AS47" s="17"/>
      <c r="AT47" s="17"/>
      <c r="AU47" s="17"/>
      <c r="AV47" s="152"/>
      <c r="AW47" s="151"/>
      <c r="AX47" s="17"/>
      <c r="AY47" s="17"/>
      <c r="AZ47" s="17"/>
      <c r="BA47" s="17"/>
      <c r="BB47" s="141"/>
      <c r="BC47" s="17"/>
      <c r="BD47" s="17">
        <f t="shared" si="85"/>
        <v>0</v>
      </c>
      <c r="BE47" s="152"/>
      <c r="BF47" s="151"/>
      <c r="BG47" s="17"/>
      <c r="BH47" s="17"/>
      <c r="BI47" s="17"/>
      <c r="BJ47" s="17"/>
      <c r="BK47" s="17"/>
      <c r="BL47" s="17"/>
      <c r="BM47" s="17"/>
      <c r="BN47" s="18"/>
      <c r="BO47" s="17"/>
      <c r="BP47" s="17"/>
      <c r="BQ47" s="18">
        <f>[1]CCT!AX54</f>
        <v>2</v>
      </c>
      <c r="BR47" s="17">
        <f>[1]CCT!AW54</f>
        <v>1134.79</v>
      </c>
      <c r="BS47" s="17">
        <f t="shared" si="8"/>
        <v>2269.58</v>
      </c>
      <c r="BT47" s="18">
        <f>[1]CCT!AZ54</f>
        <v>2</v>
      </c>
      <c r="BU47" s="17">
        <f>[1]CCT!AY54</f>
        <v>1134.79</v>
      </c>
      <c r="BV47" s="17">
        <f t="shared" si="9"/>
        <v>2269.58</v>
      </c>
      <c r="BW47" s="18"/>
      <c r="BX47" s="17"/>
      <c r="BY47" s="17"/>
      <c r="BZ47" s="153">
        <f>[1]CCT!BD54</f>
        <v>1</v>
      </c>
      <c r="CA47" s="151">
        <f>[1]CCT!BC54</f>
        <v>1231.31</v>
      </c>
      <c r="CB47" s="17">
        <f t="shared" si="86"/>
        <v>1231.31</v>
      </c>
      <c r="CC47" s="17"/>
      <c r="CD47" s="17"/>
      <c r="CE47" s="17"/>
      <c r="CF47" s="152"/>
      <c r="CG47" s="151"/>
      <c r="CH47" s="17"/>
      <c r="CI47" s="17"/>
      <c r="CJ47" s="17"/>
      <c r="CK47" s="17"/>
      <c r="CL47" s="152"/>
      <c r="CM47" s="151"/>
      <c r="CN47" s="17"/>
      <c r="CO47" s="17"/>
      <c r="CP47" s="17"/>
      <c r="CQ47" s="17"/>
      <c r="CR47" s="17"/>
      <c r="CS47" s="17"/>
      <c r="CT47" s="17">
        <f t="shared" si="77"/>
        <v>0</v>
      </c>
      <c r="CU47" s="17"/>
      <c r="CV47" s="17"/>
      <c r="CW47" s="17"/>
      <c r="CX47" s="17"/>
      <c r="CY47" s="17"/>
      <c r="CZ47" s="17"/>
      <c r="DA47" s="152"/>
      <c r="DB47" s="151"/>
      <c r="DC47" s="17"/>
      <c r="DD47" s="143">
        <f t="shared" si="36"/>
        <v>5</v>
      </c>
      <c r="DE47" s="19">
        <f t="shared" si="37"/>
        <v>5770.4699999999993</v>
      </c>
      <c r="DF47" s="19"/>
      <c r="DG47" s="19"/>
      <c r="DH47" s="19">
        <f t="shared" si="15"/>
        <v>328.9188815</v>
      </c>
      <c r="DI47" s="19"/>
      <c r="DJ47" s="19">
        <f t="shared" si="38"/>
        <v>361.37903363636372</v>
      </c>
      <c r="DK47" s="19">
        <f t="shared" si="39"/>
        <v>123.79527272727273</v>
      </c>
      <c r="DL47" s="19"/>
      <c r="DM47" s="19">
        <f t="shared" si="40"/>
        <v>6584.5631878636359</v>
      </c>
      <c r="DN47" s="19"/>
      <c r="DO47" s="19">
        <f t="shared" si="80"/>
        <v>1395</v>
      </c>
      <c r="DP47" s="19">
        <f t="shared" si="81"/>
        <v>273.77180000000004</v>
      </c>
      <c r="DQ47" s="19"/>
      <c r="DR47" s="19">
        <f t="shared" si="41"/>
        <v>15.600000000000001</v>
      </c>
      <c r="DS47" s="19">
        <f>VLOOKUP('Resumo Geral apoio imposto cd'!A47,PARAMETROAPOIO,2,FALSE)*DD47</f>
        <v>0</v>
      </c>
      <c r="DT47" s="19">
        <f t="shared" si="82"/>
        <v>205.15</v>
      </c>
      <c r="DU47" s="19">
        <f t="shared" si="83"/>
        <v>42.15</v>
      </c>
      <c r="DV47" s="19">
        <f>BB47*[1]Parâmetro!$E$147</f>
        <v>0</v>
      </c>
      <c r="DW47" s="19">
        <f t="shared" si="42"/>
        <v>1931.6718000000001</v>
      </c>
      <c r="DX47" s="19">
        <f>C47*'[1]Uniforme Apoio'!$BM$9+'Resumo Geral apoio imposto cd'!F47*'[1]Uniforme Apoio'!$BM$10+'Resumo Geral apoio imposto cd'!I47*'[1]Uniforme Apoio'!$BM$11+'Resumo Geral apoio imposto cd'!L47*'[1]Uniforme Apoio'!$BM$12+'Resumo Geral apoio imposto cd'!O47*'[1]Uniforme Apoio'!$BM$13+'Resumo Geral apoio imposto cd'!R47*'[1]Uniforme Apoio'!$BM$14+'Resumo Geral apoio imposto cd'!U47*'[1]Uniforme Apoio'!$BM$15+'Resumo Geral apoio imposto cd'!X47*'[1]Uniforme Apoio'!$BM$17+AA47*'[1]Uniforme Apoio'!$BM$16+'Resumo Geral apoio imposto cd'!AD47*'[1]Uniforme Apoio'!$BM$18+'Resumo Geral apoio imposto cd'!AG47*'[1]Uniforme Apoio'!$BM$19+'Resumo Geral apoio imposto cd'!AJ47*'[1]Uniforme Apoio'!$BM$20+'Resumo Geral apoio imposto cd'!AM47*'[1]Uniforme Apoio'!$BM$21+'Resumo Geral apoio imposto cd'!AP47*'[1]Uniforme Apoio'!$BM$22+'Resumo Geral apoio imposto cd'!AS47*'[1]Uniforme Apoio'!$BM$23+'Resumo Geral apoio imposto cd'!AV47*'[1]Uniforme Apoio'!$BM$24+'Resumo Geral apoio imposto cd'!AY47*'[1]Uniforme Apoio'!$BM$25+'Resumo Geral apoio imposto cd'!BB47*'[1]Uniforme Apoio'!$BM$26+BE47*'[1]Uniforme Apoio'!$BM$27+'Resumo Geral apoio imposto cd'!BH47*'[1]Uniforme Apoio'!$BM$28+'Resumo Geral apoio imposto cd'!BK47*'[1]Uniforme Apoio'!$BM$29+'Resumo Geral apoio imposto cd'!BN47*'[1]Uniforme Apoio'!$BM$30+'Resumo Geral apoio imposto cd'!BQ47*'[1]Uniforme Apoio'!$BM$30+'Resumo Geral apoio imposto cd'!BT47*'[1]Uniforme Apoio'!$BM$30+'Resumo Geral apoio imposto cd'!BW47*'[1]Uniforme Apoio'!$BM$31+'Resumo Geral apoio imposto cd'!BZ47*'[1]Uniforme Apoio'!$BM$31+'Resumo Geral apoio imposto cd'!CC47*'[1]Uniforme Apoio'!$BM$32+'Resumo Geral apoio imposto cd'!CF47*'[1]Uniforme Apoio'!$BM$33+'Resumo Geral apoio imposto cd'!CI47*'[1]Uniforme Apoio'!$BM$34+'Resumo Geral apoio imposto cd'!CL47*'[1]Uniforme Apoio'!$BM$35+'Resumo Geral apoio imposto cd'!CO47*'[1]Uniforme Apoio'!$BM$36+'Resumo Geral apoio imposto cd'!CR47*'[1]Uniforme Apoio'!$BM$37+'Resumo Geral apoio imposto cd'!CU47*'[1]Uniforme Apoio'!$BM$38+'Resumo Geral apoio imposto cd'!CX47*'[1]Uniforme Apoio'!$BM$39+'Resumo Geral apoio imposto cd'!DA47*'[1]Uniforme Apoio'!$BM$40</f>
        <v>424.15000000000003</v>
      </c>
      <c r="DY47" s="19"/>
      <c r="DZ47" s="19">
        <f>AP47*'[1]Equipamentos Jardinagem'!$H$7</f>
        <v>0</v>
      </c>
      <c r="EA47" s="19"/>
      <c r="EB47" s="19">
        <f t="shared" si="43"/>
        <v>424.15000000000003</v>
      </c>
      <c r="EC47" s="19">
        <f t="shared" si="44"/>
        <v>1316.9126375727274</v>
      </c>
      <c r="ED47" s="19">
        <f t="shared" si="19"/>
        <v>98.768447817954538</v>
      </c>
      <c r="EE47" s="19">
        <f t="shared" si="20"/>
        <v>65.845631878636354</v>
      </c>
      <c r="EF47" s="19">
        <f t="shared" si="21"/>
        <v>13.169126375727272</v>
      </c>
      <c r="EG47" s="19">
        <f t="shared" si="22"/>
        <v>164.61407969659092</v>
      </c>
      <c r="EH47" s="19">
        <f t="shared" si="23"/>
        <v>526.76505502909083</v>
      </c>
      <c r="EI47" s="19">
        <f t="shared" si="24"/>
        <v>197.53689563590908</v>
      </c>
      <c r="EJ47" s="19">
        <f t="shared" si="25"/>
        <v>39.507379127181814</v>
      </c>
      <c r="EK47" s="19">
        <f t="shared" si="45"/>
        <v>2423.1192531338179</v>
      </c>
      <c r="EL47" s="19">
        <f t="shared" si="46"/>
        <v>548.49411354904089</v>
      </c>
      <c r="EM47" s="19">
        <f t="shared" si="47"/>
        <v>183.05085662260907</v>
      </c>
      <c r="EN47" s="19">
        <f t="shared" si="48"/>
        <v>269.30863438362269</v>
      </c>
      <c r="EO47" s="19">
        <f t="shared" si="49"/>
        <v>1000.8536045552727</v>
      </c>
      <c r="EP47" s="19">
        <f t="shared" si="50"/>
        <v>8.5599321442227261</v>
      </c>
      <c r="EQ47" s="19">
        <f t="shared" si="51"/>
        <v>3.292281593931818</v>
      </c>
      <c r="ER47" s="19">
        <f t="shared" si="52"/>
        <v>11.852213738154544</v>
      </c>
      <c r="ES47" s="19">
        <f t="shared" si="53"/>
        <v>49.384223908977269</v>
      </c>
      <c r="ET47" s="19">
        <f t="shared" si="54"/>
        <v>3.9507379127181812</v>
      </c>
      <c r="EU47" s="19">
        <f t="shared" si="55"/>
        <v>1.9753689563590906</v>
      </c>
      <c r="EV47" s="19">
        <f t="shared" si="56"/>
        <v>23.045971157522725</v>
      </c>
      <c r="EW47" s="19">
        <f t="shared" si="57"/>
        <v>8.5599321442227261</v>
      </c>
      <c r="EX47" s="19">
        <f t="shared" si="58"/>
        <v>283.13621707813633</v>
      </c>
      <c r="EY47" s="19">
        <f t="shared" si="59"/>
        <v>11.193757419368181</v>
      </c>
      <c r="EZ47" s="19">
        <f t="shared" si="60"/>
        <v>381.24620857730451</v>
      </c>
      <c r="FA47" s="19">
        <f t="shared" si="61"/>
        <v>548.49411354904089</v>
      </c>
      <c r="FB47" s="19">
        <f t="shared" si="62"/>
        <v>91.525428311304537</v>
      </c>
      <c r="FC47" s="19">
        <f t="shared" si="63"/>
        <v>55.310330778054535</v>
      </c>
      <c r="FD47" s="19">
        <f t="shared" si="64"/>
        <v>21.729058519949998</v>
      </c>
      <c r="FE47" s="19">
        <f t="shared" si="65"/>
        <v>0</v>
      </c>
      <c r="FF47" s="19">
        <f t="shared" si="66"/>
        <v>264.04098383333178</v>
      </c>
      <c r="FG47" s="19">
        <f t="shared" si="67"/>
        <v>981.09991499168166</v>
      </c>
      <c r="FH47" s="19">
        <f t="shared" si="26"/>
        <v>4798.1711949962319</v>
      </c>
      <c r="FI47" s="19">
        <f t="shared" si="27"/>
        <v>13738.556182859867</v>
      </c>
      <c r="FJ47" s="19">
        <f t="shared" si="68"/>
        <v>1031.3500000000001</v>
      </c>
      <c r="FK47" s="144">
        <f t="shared" si="84"/>
        <v>3</v>
      </c>
      <c r="FL47" s="144">
        <f t="shared" si="29"/>
        <v>12.25</v>
      </c>
      <c r="FM47" s="20">
        <f t="shared" si="30"/>
        <v>3.4188034188034218</v>
      </c>
      <c r="FN47" s="19">
        <f t="shared" si="69"/>
        <v>469.69422847384203</v>
      </c>
      <c r="FO47" s="20">
        <f t="shared" si="31"/>
        <v>8.6609686609686669</v>
      </c>
      <c r="FP47" s="19">
        <f t="shared" si="70"/>
        <v>1189.8920454670663</v>
      </c>
      <c r="FQ47" s="20">
        <f t="shared" si="32"/>
        <v>1.8803418803418819</v>
      </c>
      <c r="FR47" s="19">
        <f t="shared" si="71"/>
        <v>258.33182566061311</v>
      </c>
      <c r="FS47" s="19">
        <f t="shared" si="72"/>
        <v>728.8</v>
      </c>
      <c r="FT47" s="19">
        <f t="shared" si="73"/>
        <v>3678.0680996015217</v>
      </c>
      <c r="FU47" s="145">
        <f t="shared" si="74"/>
        <v>17416.624282461387</v>
      </c>
    </row>
    <row r="48" spans="1:177" ht="15" customHeight="1">
      <c r="A48" s="184" t="str">
        <f>[1]CCT!D55</f>
        <v>CCT Rodoviários de Belo Horizonte e RMBH + SEAC-MG</v>
      </c>
      <c r="B48" s="147" t="str">
        <f>[1]CCT!C55</f>
        <v>Nova Lima</v>
      </c>
      <c r="C48" s="141"/>
      <c r="D48" s="151"/>
      <c r="E48" s="17">
        <f t="shared" si="0"/>
        <v>0</v>
      </c>
      <c r="F48" s="18"/>
      <c r="G48" s="151"/>
      <c r="H48" s="17">
        <f t="shared" si="33"/>
        <v>0</v>
      </c>
      <c r="I48" s="18"/>
      <c r="J48" s="151"/>
      <c r="K48" s="17">
        <f t="shared" si="34"/>
        <v>0</v>
      </c>
      <c r="L48" s="17"/>
      <c r="M48" s="17"/>
      <c r="N48" s="17"/>
      <c r="O48" s="17"/>
      <c r="P48" s="17"/>
      <c r="Q48" s="17"/>
      <c r="R48" s="17"/>
      <c r="S48" s="17"/>
      <c r="T48" s="17"/>
      <c r="U48" s="18"/>
      <c r="V48" s="151"/>
      <c r="W48" s="17">
        <f t="shared" si="1"/>
        <v>0</v>
      </c>
      <c r="X48" s="18"/>
      <c r="Y48" s="151"/>
      <c r="Z48" s="17">
        <f t="shared" si="2"/>
        <v>0</v>
      </c>
      <c r="AA48" s="17"/>
      <c r="AB48" s="17"/>
      <c r="AC48" s="17"/>
      <c r="AD48" s="17"/>
      <c r="AE48" s="17"/>
      <c r="AF48" s="17"/>
      <c r="AG48" s="18"/>
      <c r="AH48" s="17"/>
      <c r="AI48" s="17">
        <f t="shared" si="3"/>
        <v>0</v>
      </c>
      <c r="AJ48" s="17"/>
      <c r="AK48" s="17"/>
      <c r="AL48" s="17"/>
      <c r="AM48" s="18"/>
      <c r="AN48" s="151"/>
      <c r="AO48" s="17">
        <f t="shared" si="4"/>
        <v>0</v>
      </c>
      <c r="AP48" s="17"/>
      <c r="AQ48" s="17"/>
      <c r="AR48" s="17"/>
      <c r="AS48" s="17"/>
      <c r="AT48" s="17"/>
      <c r="AU48" s="17"/>
      <c r="AV48" s="152"/>
      <c r="AW48" s="151"/>
      <c r="AX48" s="17">
        <f t="shared" si="5"/>
        <v>0</v>
      </c>
      <c r="AY48" s="17"/>
      <c r="AZ48" s="17"/>
      <c r="BA48" s="17"/>
      <c r="BB48" s="141">
        <f>[1]CCT!AN55</f>
        <v>1</v>
      </c>
      <c r="BC48" s="17">
        <f>[1]CCT!AM55</f>
        <v>2507.27</v>
      </c>
      <c r="BD48" s="17">
        <f t="shared" si="85"/>
        <v>2507.27</v>
      </c>
      <c r="BE48" s="152"/>
      <c r="BF48" s="151"/>
      <c r="BG48" s="17">
        <f t="shared" si="6"/>
        <v>0</v>
      </c>
      <c r="BH48" s="17"/>
      <c r="BI48" s="17"/>
      <c r="BJ48" s="17"/>
      <c r="BK48" s="17"/>
      <c r="BL48" s="17"/>
      <c r="BM48" s="17"/>
      <c r="BN48" s="18"/>
      <c r="BO48" s="17"/>
      <c r="BP48" s="17">
        <f t="shared" si="7"/>
        <v>0</v>
      </c>
      <c r="BQ48" s="18"/>
      <c r="BR48" s="17"/>
      <c r="BS48" s="17">
        <f t="shared" si="8"/>
        <v>0</v>
      </c>
      <c r="BT48" s="18"/>
      <c r="BU48" s="17"/>
      <c r="BV48" s="17">
        <f t="shared" si="9"/>
        <v>0</v>
      </c>
      <c r="BW48" s="18"/>
      <c r="BX48" s="17"/>
      <c r="BY48" s="17">
        <f t="shared" si="10"/>
        <v>0</v>
      </c>
      <c r="BZ48" s="153"/>
      <c r="CA48" s="151"/>
      <c r="CB48" s="17">
        <f t="shared" si="86"/>
        <v>0</v>
      </c>
      <c r="CC48" s="17"/>
      <c r="CD48" s="17"/>
      <c r="CE48" s="17"/>
      <c r="CF48" s="152"/>
      <c r="CG48" s="151"/>
      <c r="CH48" s="17">
        <f t="shared" si="12"/>
        <v>0</v>
      </c>
      <c r="CI48" s="17"/>
      <c r="CJ48" s="17"/>
      <c r="CK48" s="17"/>
      <c r="CL48" s="152"/>
      <c r="CM48" s="151"/>
      <c r="CN48" s="17">
        <f t="shared" si="13"/>
        <v>0</v>
      </c>
      <c r="CO48" s="17"/>
      <c r="CP48" s="17"/>
      <c r="CQ48" s="17"/>
      <c r="CR48" s="17"/>
      <c r="CS48" s="17"/>
      <c r="CT48" s="17">
        <f t="shared" si="77"/>
        <v>0</v>
      </c>
      <c r="CU48" s="17"/>
      <c r="CV48" s="17"/>
      <c r="CW48" s="17"/>
      <c r="CX48" s="17"/>
      <c r="CY48" s="17"/>
      <c r="CZ48" s="17"/>
      <c r="DA48" s="152"/>
      <c r="DB48" s="151"/>
      <c r="DC48" s="17">
        <f t="shared" si="14"/>
        <v>0</v>
      </c>
      <c r="DD48" s="143">
        <f t="shared" si="36"/>
        <v>1</v>
      </c>
      <c r="DE48" s="19">
        <f t="shared" si="37"/>
        <v>2507.27</v>
      </c>
      <c r="DF48" s="19"/>
      <c r="DG48" s="19"/>
      <c r="DH48" s="19">
        <f t="shared" si="15"/>
        <v>0</v>
      </c>
      <c r="DI48" s="19"/>
      <c r="DJ48" s="19">
        <f t="shared" si="38"/>
        <v>0</v>
      </c>
      <c r="DK48" s="19">
        <f t="shared" si="39"/>
        <v>0</v>
      </c>
      <c r="DL48" s="19"/>
      <c r="DM48" s="19">
        <f t="shared" si="40"/>
        <v>2507.27</v>
      </c>
      <c r="DN48" s="19"/>
      <c r="DO48" s="19">
        <f t="shared" si="80"/>
        <v>279</v>
      </c>
      <c r="DP48" s="19">
        <f t="shared" si="81"/>
        <v>0</v>
      </c>
      <c r="DQ48" s="19"/>
      <c r="DR48" s="19">
        <f t="shared" si="41"/>
        <v>3.12</v>
      </c>
      <c r="DS48" s="19">
        <f>VLOOKUP('Resumo Geral apoio imposto cd'!A48,PARAMETROAPOIO,2,FALSE)*DD48</f>
        <v>0</v>
      </c>
      <c r="DT48" s="19">
        <f t="shared" si="82"/>
        <v>0</v>
      </c>
      <c r="DU48" s="19">
        <f t="shared" si="83"/>
        <v>0</v>
      </c>
      <c r="DV48" s="19">
        <f>BB48*[1]Parâmetro!$E$147</f>
        <v>247.42</v>
      </c>
      <c r="DW48" s="19">
        <f t="shared" si="42"/>
        <v>529.54</v>
      </c>
      <c r="DX48" s="19">
        <f>C48*'[1]Uniforme Apoio'!$BM$9+'Resumo Geral apoio imposto cd'!F48*'[1]Uniforme Apoio'!$BM$10+'Resumo Geral apoio imposto cd'!I48*'[1]Uniforme Apoio'!$BM$11+'Resumo Geral apoio imposto cd'!L48*'[1]Uniforme Apoio'!$BM$12+'Resumo Geral apoio imposto cd'!O48*'[1]Uniforme Apoio'!$BM$13+'Resumo Geral apoio imposto cd'!R48*'[1]Uniforme Apoio'!$BM$14+'Resumo Geral apoio imposto cd'!U48*'[1]Uniforme Apoio'!$BM$15+'Resumo Geral apoio imposto cd'!X48*'[1]Uniforme Apoio'!$BM$17+AA48*'[1]Uniforme Apoio'!$BM$16+'Resumo Geral apoio imposto cd'!AD48*'[1]Uniforme Apoio'!$BM$18+'Resumo Geral apoio imposto cd'!AG48*'[1]Uniforme Apoio'!$BM$19+'Resumo Geral apoio imposto cd'!AJ48*'[1]Uniforme Apoio'!$BM$20+'Resumo Geral apoio imposto cd'!AM48*'[1]Uniforme Apoio'!$BM$21+'Resumo Geral apoio imposto cd'!AP48*'[1]Uniforme Apoio'!$BM$22+'Resumo Geral apoio imposto cd'!AS48*'[1]Uniforme Apoio'!$BM$23+'Resumo Geral apoio imposto cd'!AV48*'[1]Uniforme Apoio'!$BM$24+'Resumo Geral apoio imposto cd'!AY48*'[1]Uniforme Apoio'!$BM$25+'Resumo Geral apoio imposto cd'!BB48*'[1]Uniforme Apoio'!$BM$26+BE48*'[1]Uniforme Apoio'!$BM$27+'Resumo Geral apoio imposto cd'!BH48*'[1]Uniforme Apoio'!$BM$28+'Resumo Geral apoio imposto cd'!BK48*'[1]Uniforme Apoio'!$BM$29+'Resumo Geral apoio imposto cd'!BN48*'[1]Uniforme Apoio'!$BM$30+'Resumo Geral apoio imposto cd'!BQ48*'[1]Uniforme Apoio'!$BM$30+'Resumo Geral apoio imposto cd'!BT48*'[1]Uniforme Apoio'!$BM$30+'Resumo Geral apoio imposto cd'!BW48*'[1]Uniforme Apoio'!$BM$31+'Resumo Geral apoio imposto cd'!BZ48*'[1]Uniforme Apoio'!$BM$31+'Resumo Geral apoio imposto cd'!CC48*'[1]Uniforme Apoio'!$BM$32+'Resumo Geral apoio imposto cd'!CF48*'[1]Uniforme Apoio'!$BM$33+'Resumo Geral apoio imposto cd'!CI48*'[1]Uniforme Apoio'!$BM$34+'Resumo Geral apoio imposto cd'!CL48*'[1]Uniforme Apoio'!$BM$35+'Resumo Geral apoio imposto cd'!CO48*'[1]Uniforme Apoio'!$BM$36+'Resumo Geral apoio imposto cd'!CR48*'[1]Uniforme Apoio'!$BM$37+'Resumo Geral apoio imposto cd'!CU48*'[1]Uniforme Apoio'!$BM$38+'Resumo Geral apoio imposto cd'!CX48*'[1]Uniforme Apoio'!$BM$39+'Resumo Geral apoio imposto cd'!DA48*'[1]Uniforme Apoio'!$BM$40</f>
        <v>103.18</v>
      </c>
      <c r="DY48" s="19"/>
      <c r="DZ48" s="19">
        <f>AP48*'[1]Equipamentos Jardinagem'!$H$7</f>
        <v>0</v>
      </c>
      <c r="EA48" s="19"/>
      <c r="EB48" s="19">
        <f t="shared" si="43"/>
        <v>103.18</v>
      </c>
      <c r="EC48" s="19">
        <f t="shared" si="44"/>
        <v>501.45400000000001</v>
      </c>
      <c r="ED48" s="19">
        <f t="shared" si="19"/>
        <v>37.609049999999996</v>
      </c>
      <c r="EE48" s="19">
        <f t="shared" si="20"/>
        <v>25.072700000000001</v>
      </c>
      <c r="EF48" s="19">
        <f t="shared" si="21"/>
        <v>5.0145400000000002</v>
      </c>
      <c r="EG48" s="19">
        <f t="shared" si="22"/>
        <v>62.681750000000001</v>
      </c>
      <c r="EH48" s="19">
        <f t="shared" si="23"/>
        <v>200.58160000000001</v>
      </c>
      <c r="EI48" s="19">
        <f t="shared" si="24"/>
        <v>75.218099999999993</v>
      </c>
      <c r="EJ48" s="19">
        <f t="shared" si="25"/>
        <v>15.043620000000001</v>
      </c>
      <c r="EK48" s="19">
        <f t="shared" si="45"/>
        <v>922.67536000000007</v>
      </c>
      <c r="EL48" s="19">
        <f t="shared" si="46"/>
        <v>208.855591</v>
      </c>
      <c r="EM48" s="19">
        <f t="shared" si="47"/>
        <v>69.702106000000001</v>
      </c>
      <c r="EN48" s="19">
        <f t="shared" si="48"/>
        <v>102.547343</v>
      </c>
      <c r="EO48" s="19">
        <f t="shared" si="49"/>
        <v>381.10504000000003</v>
      </c>
      <c r="EP48" s="19">
        <f t="shared" si="50"/>
        <v>3.2594509999999999</v>
      </c>
      <c r="EQ48" s="19">
        <f t="shared" si="51"/>
        <v>1.2536350000000001</v>
      </c>
      <c r="ER48" s="19">
        <f t="shared" si="52"/>
        <v>4.5130859999999995</v>
      </c>
      <c r="ES48" s="19">
        <f t="shared" si="53"/>
        <v>18.804524999999998</v>
      </c>
      <c r="ET48" s="19">
        <f t="shared" si="54"/>
        <v>1.5043619999999998</v>
      </c>
      <c r="EU48" s="19">
        <f t="shared" si="55"/>
        <v>0.75218099999999988</v>
      </c>
      <c r="EV48" s="19">
        <f t="shared" si="56"/>
        <v>8.7754449999999995</v>
      </c>
      <c r="EW48" s="19">
        <f t="shared" si="57"/>
        <v>3.2594509999999999</v>
      </c>
      <c r="EX48" s="19">
        <f t="shared" si="58"/>
        <v>107.81260999999999</v>
      </c>
      <c r="EY48" s="19">
        <f t="shared" si="59"/>
        <v>4.262359</v>
      </c>
      <c r="EZ48" s="19">
        <f t="shared" si="60"/>
        <v>145.17093299999999</v>
      </c>
      <c r="FA48" s="19">
        <f t="shared" si="61"/>
        <v>208.855591</v>
      </c>
      <c r="FB48" s="19">
        <f t="shared" si="62"/>
        <v>34.851053</v>
      </c>
      <c r="FC48" s="19">
        <f t="shared" si="63"/>
        <v>21.061067999999999</v>
      </c>
      <c r="FD48" s="19">
        <f t="shared" si="64"/>
        <v>8.2739910000000005</v>
      </c>
      <c r="FE48" s="19">
        <f t="shared" si="65"/>
        <v>0</v>
      </c>
      <c r="FF48" s="19">
        <f t="shared" si="66"/>
        <v>100.54152699999999</v>
      </c>
      <c r="FG48" s="19">
        <f t="shared" si="67"/>
        <v>373.58323000000001</v>
      </c>
      <c r="FH48" s="19">
        <f t="shared" si="26"/>
        <v>1827.0476489999999</v>
      </c>
      <c r="FI48" s="19">
        <f t="shared" si="27"/>
        <v>4967.0376489999999</v>
      </c>
      <c r="FJ48" s="19">
        <f t="shared" si="68"/>
        <v>206.27</v>
      </c>
      <c r="FK48" s="144">
        <f t="shared" si="84"/>
        <v>3</v>
      </c>
      <c r="FL48" s="144">
        <f t="shared" si="29"/>
        <v>12.25</v>
      </c>
      <c r="FM48" s="20">
        <f t="shared" si="30"/>
        <v>3.4188034188034218</v>
      </c>
      <c r="FN48" s="19">
        <f t="shared" si="69"/>
        <v>169.81325295726509</v>
      </c>
      <c r="FO48" s="20">
        <f t="shared" si="31"/>
        <v>8.6609686609686669</v>
      </c>
      <c r="FP48" s="19">
        <f t="shared" si="70"/>
        <v>430.19357415840483</v>
      </c>
      <c r="FQ48" s="20">
        <f t="shared" si="32"/>
        <v>1.8803418803418819</v>
      </c>
      <c r="FR48" s="19">
        <f t="shared" si="71"/>
        <v>93.397289126495792</v>
      </c>
      <c r="FS48" s="19">
        <f t="shared" si="72"/>
        <v>145.76</v>
      </c>
      <c r="FT48" s="19">
        <f t="shared" si="73"/>
        <v>1045.4341162421656</v>
      </c>
      <c r="FU48" s="145">
        <f t="shared" si="74"/>
        <v>6012.4717652421659</v>
      </c>
    </row>
    <row r="49" spans="1:177" ht="15" customHeight="1">
      <c r="A49" s="146" t="str">
        <f>[1]CCT!D56</f>
        <v>Alto Paranaiba</v>
      </c>
      <c r="B49" s="147" t="str">
        <f>[1]CCT!C56</f>
        <v>Nova Ponte</v>
      </c>
      <c r="C49" s="141"/>
      <c r="D49" s="151"/>
      <c r="E49" s="17">
        <f>C49*D49</f>
        <v>0</v>
      </c>
      <c r="F49" s="18"/>
      <c r="G49" s="151"/>
      <c r="H49" s="17">
        <f>F49*G49</f>
        <v>0</v>
      </c>
      <c r="I49" s="18"/>
      <c r="J49" s="151"/>
      <c r="K49" s="17">
        <f>I49*J49</f>
        <v>0</v>
      </c>
      <c r="L49" s="17"/>
      <c r="M49" s="17"/>
      <c r="N49" s="17"/>
      <c r="O49" s="17"/>
      <c r="P49" s="17"/>
      <c r="Q49" s="17"/>
      <c r="R49" s="17"/>
      <c r="S49" s="17"/>
      <c r="T49" s="17"/>
      <c r="U49" s="18"/>
      <c r="V49" s="151"/>
      <c r="W49" s="17">
        <f>U49*V49</f>
        <v>0</v>
      </c>
      <c r="X49" s="18"/>
      <c r="Y49" s="151"/>
      <c r="Z49" s="17">
        <f>X49*Y49</f>
        <v>0</v>
      </c>
      <c r="AA49" s="17"/>
      <c r="AB49" s="17"/>
      <c r="AC49" s="17"/>
      <c r="AD49" s="17"/>
      <c r="AE49" s="17"/>
      <c r="AF49" s="17"/>
      <c r="AG49" s="18"/>
      <c r="AH49" s="17"/>
      <c r="AI49" s="17">
        <f>AG49*AH49</f>
        <v>0</v>
      </c>
      <c r="AJ49" s="17"/>
      <c r="AK49" s="17"/>
      <c r="AL49" s="17"/>
      <c r="AM49" s="18"/>
      <c r="AN49" s="151"/>
      <c r="AO49" s="17">
        <f>AM49*AN49</f>
        <v>0</v>
      </c>
      <c r="AP49" s="17"/>
      <c r="AQ49" s="17"/>
      <c r="AR49" s="17"/>
      <c r="AS49" s="17"/>
      <c r="AT49" s="17"/>
      <c r="AU49" s="17"/>
      <c r="AV49" s="152"/>
      <c r="AW49" s="151"/>
      <c r="AX49" s="17">
        <f>AV49*AW49</f>
        <v>0</v>
      </c>
      <c r="AY49" s="17"/>
      <c r="AZ49" s="17"/>
      <c r="BA49" s="17"/>
      <c r="BB49" s="141"/>
      <c r="BC49" s="17"/>
      <c r="BD49" s="17">
        <f t="shared" si="85"/>
        <v>0</v>
      </c>
      <c r="BE49" s="152"/>
      <c r="BF49" s="151"/>
      <c r="BG49" s="17">
        <f>BE49*BF49</f>
        <v>0</v>
      </c>
      <c r="BH49" s="17"/>
      <c r="BI49" s="17"/>
      <c r="BJ49" s="17"/>
      <c r="BK49" s="17"/>
      <c r="BL49" s="17"/>
      <c r="BM49" s="17"/>
      <c r="BN49" s="18">
        <f>[1]CCT!AV56</f>
        <v>1</v>
      </c>
      <c r="BO49" s="17">
        <f>[1]CCT!AU56</f>
        <v>1043.74</v>
      </c>
      <c r="BP49" s="17">
        <f>BN49*BO49</f>
        <v>1043.74</v>
      </c>
      <c r="BQ49" s="18"/>
      <c r="BR49" s="17"/>
      <c r="BS49" s="17">
        <f>BQ49*BR49</f>
        <v>0</v>
      </c>
      <c r="BT49" s="18"/>
      <c r="BU49" s="17"/>
      <c r="BV49" s="17">
        <f>BT49*BU49</f>
        <v>0</v>
      </c>
      <c r="BW49" s="18"/>
      <c r="BX49" s="17"/>
      <c r="BY49" s="17">
        <f>BW49*BX49</f>
        <v>0</v>
      </c>
      <c r="BZ49" s="153"/>
      <c r="CA49" s="151"/>
      <c r="CB49" s="17">
        <f t="shared" si="86"/>
        <v>0</v>
      </c>
      <c r="CC49" s="17"/>
      <c r="CD49" s="17"/>
      <c r="CE49" s="17"/>
      <c r="CF49" s="152"/>
      <c r="CG49" s="151"/>
      <c r="CH49" s="17">
        <f>CF49*CG49</f>
        <v>0</v>
      </c>
      <c r="CI49" s="17"/>
      <c r="CJ49" s="17"/>
      <c r="CK49" s="17"/>
      <c r="CL49" s="152"/>
      <c r="CM49" s="151"/>
      <c r="CN49" s="17">
        <f>CL49*CM49</f>
        <v>0</v>
      </c>
      <c r="CO49" s="17"/>
      <c r="CP49" s="17"/>
      <c r="CQ49" s="17"/>
      <c r="CR49" s="17"/>
      <c r="CS49" s="17"/>
      <c r="CT49" s="17">
        <f t="shared" si="77"/>
        <v>0</v>
      </c>
      <c r="CU49" s="17"/>
      <c r="CV49" s="17"/>
      <c r="CW49" s="17"/>
      <c r="CX49" s="17"/>
      <c r="CY49" s="17"/>
      <c r="CZ49" s="17"/>
      <c r="DA49" s="152"/>
      <c r="DB49" s="151"/>
      <c r="DC49" s="17">
        <f>DA49*DB49</f>
        <v>0</v>
      </c>
      <c r="DD49" s="143">
        <f t="shared" si="36"/>
        <v>1</v>
      </c>
      <c r="DE49" s="19">
        <f t="shared" si="37"/>
        <v>1043.74</v>
      </c>
      <c r="DF49" s="19"/>
      <c r="DG49" s="19"/>
      <c r="DH49" s="19">
        <f t="shared" si="15"/>
        <v>0</v>
      </c>
      <c r="DI49" s="19"/>
      <c r="DJ49" s="19">
        <f t="shared" si="38"/>
        <v>94.885454545454536</v>
      </c>
      <c r="DK49" s="19">
        <f t="shared" si="39"/>
        <v>0</v>
      </c>
      <c r="DL49" s="19"/>
      <c r="DM49" s="19">
        <f t="shared" si="40"/>
        <v>1138.6254545454544</v>
      </c>
      <c r="DN49" s="19"/>
      <c r="DO49" s="19">
        <f>(VLOOKUP(A49,PARAMETROAPOIO,6,FALSE))*DD49</f>
        <v>219.02</v>
      </c>
      <c r="DP49" s="19">
        <f t="shared" si="81"/>
        <v>61.375599999999999</v>
      </c>
      <c r="DQ49" s="19"/>
      <c r="DR49" s="19">
        <f t="shared" si="41"/>
        <v>3.12</v>
      </c>
      <c r="DS49" s="19">
        <f>VLOOKUP('Resumo Geral apoio imposto cd'!A49,PARAMETROAPOIO,2,FALSE)*DD49</f>
        <v>19.440000000000001</v>
      </c>
      <c r="DT49" s="19">
        <f t="shared" si="82"/>
        <v>0</v>
      </c>
      <c r="DU49" s="19">
        <f t="shared" si="83"/>
        <v>0</v>
      </c>
      <c r="DV49" s="19">
        <f>BB49*[1]Parâmetro!$E$147</f>
        <v>0</v>
      </c>
      <c r="DW49" s="19">
        <f t="shared" si="42"/>
        <v>302.9556</v>
      </c>
      <c r="DX49" s="19">
        <f>C49*'[1]Uniforme Apoio'!$BM$9+'Resumo Geral apoio imposto cd'!F49*'[1]Uniforme Apoio'!$BM$10+'Resumo Geral apoio imposto cd'!I49*'[1]Uniforme Apoio'!$BM$11+'Resumo Geral apoio imposto cd'!L49*'[1]Uniforme Apoio'!$BM$12+'Resumo Geral apoio imposto cd'!O49*'[1]Uniforme Apoio'!$BM$13+'Resumo Geral apoio imposto cd'!R49*'[1]Uniforme Apoio'!$BM$14+'Resumo Geral apoio imposto cd'!U49*'[1]Uniforme Apoio'!$BM$15+'Resumo Geral apoio imposto cd'!X49*'[1]Uniforme Apoio'!$BM$17+AA49*'[1]Uniforme Apoio'!$BM$16+'Resumo Geral apoio imposto cd'!AD49*'[1]Uniforme Apoio'!$BM$18+'Resumo Geral apoio imposto cd'!AG49*'[1]Uniforme Apoio'!$BM$19+'Resumo Geral apoio imposto cd'!AJ49*'[1]Uniforme Apoio'!$BM$20+'Resumo Geral apoio imposto cd'!AM49*'[1]Uniforme Apoio'!$BM$21+'Resumo Geral apoio imposto cd'!AP49*'[1]Uniforme Apoio'!$BM$22+'Resumo Geral apoio imposto cd'!AS49*'[1]Uniforme Apoio'!$BM$23+'Resumo Geral apoio imposto cd'!AV49*'[1]Uniforme Apoio'!$BM$24+'Resumo Geral apoio imposto cd'!AY49*'[1]Uniforme Apoio'!$BM$25+'Resumo Geral apoio imposto cd'!BB49*'[1]Uniforme Apoio'!$BM$26+BE49*'[1]Uniforme Apoio'!$BM$27+'Resumo Geral apoio imposto cd'!BH49*'[1]Uniforme Apoio'!$BM$28+'Resumo Geral apoio imposto cd'!BK49*'[1]Uniforme Apoio'!$BM$29+'Resumo Geral apoio imposto cd'!BN49*'[1]Uniforme Apoio'!$BM$30+'Resumo Geral apoio imposto cd'!BQ49*'[1]Uniforme Apoio'!$BM$30+'Resumo Geral apoio imposto cd'!BT49*'[1]Uniforme Apoio'!$BM$30+'Resumo Geral apoio imposto cd'!BW49*'[1]Uniforme Apoio'!$BM$31+'Resumo Geral apoio imposto cd'!BZ49*'[1]Uniforme Apoio'!$BM$31+'Resumo Geral apoio imposto cd'!CC49*'[1]Uniforme Apoio'!$BM$32+'Resumo Geral apoio imposto cd'!CF49*'[1]Uniforme Apoio'!$BM$33+'Resumo Geral apoio imposto cd'!CI49*'[1]Uniforme Apoio'!$BM$34+'Resumo Geral apoio imposto cd'!CL49*'[1]Uniforme Apoio'!$BM$35+'Resumo Geral apoio imposto cd'!CO49*'[1]Uniforme Apoio'!$BM$36+'Resumo Geral apoio imposto cd'!CR49*'[1]Uniforme Apoio'!$BM$37+'Resumo Geral apoio imposto cd'!CU49*'[1]Uniforme Apoio'!$BM$38+'Resumo Geral apoio imposto cd'!CX49*'[1]Uniforme Apoio'!$BM$39+'Resumo Geral apoio imposto cd'!DA49*'[1]Uniforme Apoio'!$BM$40</f>
        <v>85.68</v>
      </c>
      <c r="DY49" s="19"/>
      <c r="DZ49" s="19">
        <f>AP49*'[1]Equipamentos Jardinagem'!$H$7</f>
        <v>0</v>
      </c>
      <c r="EA49" s="19"/>
      <c r="EB49" s="19">
        <f t="shared" si="43"/>
        <v>85.68</v>
      </c>
      <c r="EC49" s="19">
        <f t="shared" si="44"/>
        <v>227.72509090909091</v>
      </c>
      <c r="ED49" s="19">
        <f t="shared" si="19"/>
        <v>17.079381818181815</v>
      </c>
      <c r="EE49" s="19">
        <f t="shared" si="20"/>
        <v>11.386254545454545</v>
      </c>
      <c r="EF49" s="19">
        <f t="shared" si="21"/>
        <v>2.2772509090909088</v>
      </c>
      <c r="EG49" s="19">
        <f t="shared" si="22"/>
        <v>28.465636363636364</v>
      </c>
      <c r="EH49" s="19">
        <f t="shared" si="23"/>
        <v>91.090036363636358</v>
      </c>
      <c r="EI49" s="19">
        <f t="shared" si="24"/>
        <v>34.158763636363631</v>
      </c>
      <c r="EJ49" s="19">
        <f t="shared" si="25"/>
        <v>6.8317527272727263</v>
      </c>
      <c r="EK49" s="19">
        <f t="shared" si="45"/>
        <v>419.01416727272721</v>
      </c>
      <c r="EL49" s="19">
        <f t="shared" si="46"/>
        <v>94.847500363636357</v>
      </c>
      <c r="EM49" s="19">
        <f t="shared" si="47"/>
        <v>31.653787636363631</v>
      </c>
      <c r="EN49" s="19">
        <f t="shared" si="48"/>
        <v>46.569781090909082</v>
      </c>
      <c r="EO49" s="19">
        <f t="shared" si="49"/>
        <v>173.07106909090908</v>
      </c>
      <c r="EP49" s="19">
        <f t="shared" si="50"/>
        <v>1.4802130909090907</v>
      </c>
      <c r="EQ49" s="19">
        <f t="shared" si="51"/>
        <v>0.56931272727272719</v>
      </c>
      <c r="ER49" s="19">
        <f t="shared" si="52"/>
        <v>2.0495258181818179</v>
      </c>
      <c r="ES49" s="19">
        <f t="shared" si="53"/>
        <v>8.5396909090909077</v>
      </c>
      <c r="ET49" s="19">
        <f t="shared" si="54"/>
        <v>0.68317527272727263</v>
      </c>
      <c r="EU49" s="19">
        <f t="shared" si="55"/>
        <v>0.34158763636363632</v>
      </c>
      <c r="EV49" s="19">
        <f t="shared" si="56"/>
        <v>3.9851890909090906</v>
      </c>
      <c r="EW49" s="19">
        <f t="shared" si="57"/>
        <v>1.4802130909090907</v>
      </c>
      <c r="EX49" s="19">
        <f t="shared" si="58"/>
        <v>48.960894545454536</v>
      </c>
      <c r="EY49" s="19">
        <f t="shared" si="59"/>
        <v>1.9356632727272725</v>
      </c>
      <c r="EZ49" s="19">
        <f t="shared" si="60"/>
        <v>65.9264138181818</v>
      </c>
      <c r="FA49" s="19">
        <f t="shared" si="61"/>
        <v>94.847500363636357</v>
      </c>
      <c r="FB49" s="19">
        <f t="shared" si="62"/>
        <v>15.826893818181816</v>
      </c>
      <c r="FC49" s="19">
        <f t="shared" si="63"/>
        <v>9.5644538181818159</v>
      </c>
      <c r="FD49" s="19">
        <f t="shared" si="64"/>
        <v>3.7574639999999997</v>
      </c>
      <c r="FE49" s="19">
        <f t="shared" si="65"/>
        <v>0</v>
      </c>
      <c r="FF49" s="19">
        <f t="shared" si="66"/>
        <v>45.658880727272717</v>
      </c>
      <c r="FG49" s="19">
        <f t="shared" si="67"/>
        <v>169.65519272727272</v>
      </c>
      <c r="FH49" s="19">
        <f t="shared" si="26"/>
        <v>829.71636872727265</v>
      </c>
      <c r="FI49" s="19">
        <f t="shared" si="27"/>
        <v>2356.9774232727273</v>
      </c>
      <c r="FJ49" s="19">
        <f t="shared" si="68"/>
        <v>206.27</v>
      </c>
      <c r="FK49" s="144">
        <f t="shared" si="84"/>
        <v>2</v>
      </c>
      <c r="FL49" s="144">
        <f t="shared" si="29"/>
        <v>11.25</v>
      </c>
      <c r="FM49" s="20">
        <f t="shared" si="30"/>
        <v>2.2535211267605644</v>
      </c>
      <c r="FN49" s="19">
        <f t="shared" si="69"/>
        <v>53.114984186427684</v>
      </c>
      <c r="FO49" s="20">
        <f t="shared" si="31"/>
        <v>8.5633802816901436</v>
      </c>
      <c r="FP49" s="19">
        <f t="shared" si="70"/>
        <v>201.83693990842517</v>
      </c>
      <c r="FQ49" s="20">
        <f t="shared" si="32"/>
        <v>1.8591549295774654</v>
      </c>
      <c r="FR49" s="19">
        <f t="shared" si="71"/>
        <v>43.819861953802835</v>
      </c>
      <c r="FS49" s="19">
        <f t="shared" si="72"/>
        <v>145.76</v>
      </c>
      <c r="FT49" s="19">
        <f t="shared" si="73"/>
        <v>650.80178604865569</v>
      </c>
      <c r="FU49" s="145">
        <f t="shared" si="74"/>
        <v>3007.779209321383</v>
      </c>
    </row>
    <row r="50" spans="1:177" ht="15" customHeight="1">
      <c r="A50" s="146" t="str">
        <f>[1]CCT!D57</f>
        <v>Região de Divinopolis</v>
      </c>
      <c r="B50" s="147" t="str">
        <f>[1]CCT!C57</f>
        <v>Oliveira</v>
      </c>
      <c r="C50" s="141"/>
      <c r="D50" s="151"/>
      <c r="E50" s="17">
        <f t="shared" si="0"/>
        <v>0</v>
      </c>
      <c r="F50" s="18"/>
      <c r="G50" s="151"/>
      <c r="H50" s="17">
        <f t="shared" si="33"/>
        <v>0</v>
      </c>
      <c r="I50" s="18"/>
      <c r="J50" s="151"/>
      <c r="K50" s="17">
        <f t="shared" si="34"/>
        <v>0</v>
      </c>
      <c r="L50" s="17"/>
      <c r="M50" s="17"/>
      <c r="N50" s="17"/>
      <c r="O50" s="17"/>
      <c r="P50" s="17"/>
      <c r="Q50" s="17"/>
      <c r="R50" s="17"/>
      <c r="S50" s="17"/>
      <c r="T50" s="17"/>
      <c r="U50" s="18"/>
      <c r="V50" s="151"/>
      <c r="W50" s="17">
        <f t="shared" si="1"/>
        <v>0</v>
      </c>
      <c r="X50" s="18"/>
      <c r="Y50" s="151"/>
      <c r="Z50" s="17">
        <f t="shared" si="2"/>
        <v>0</v>
      </c>
      <c r="AA50" s="17"/>
      <c r="AB50" s="17"/>
      <c r="AC50" s="17"/>
      <c r="AD50" s="17"/>
      <c r="AE50" s="17"/>
      <c r="AF50" s="17"/>
      <c r="AG50" s="18"/>
      <c r="AH50" s="17"/>
      <c r="AI50" s="17">
        <f t="shared" si="3"/>
        <v>0</v>
      </c>
      <c r="AJ50" s="17"/>
      <c r="AK50" s="17"/>
      <c r="AL50" s="17"/>
      <c r="AM50" s="18"/>
      <c r="AN50" s="151"/>
      <c r="AO50" s="17">
        <f t="shared" si="4"/>
        <v>0</v>
      </c>
      <c r="AP50" s="17"/>
      <c r="AQ50" s="17"/>
      <c r="AR50" s="17"/>
      <c r="AS50" s="17"/>
      <c r="AT50" s="17"/>
      <c r="AU50" s="17"/>
      <c r="AV50" s="152"/>
      <c r="AW50" s="151"/>
      <c r="AX50" s="17">
        <f t="shared" si="5"/>
        <v>0</v>
      </c>
      <c r="AY50" s="17"/>
      <c r="AZ50" s="17"/>
      <c r="BA50" s="17"/>
      <c r="BB50" s="141"/>
      <c r="BC50" s="17"/>
      <c r="BD50" s="17">
        <f t="shared" si="85"/>
        <v>0</v>
      </c>
      <c r="BE50" s="152"/>
      <c r="BF50" s="151"/>
      <c r="BG50" s="17">
        <f t="shared" si="6"/>
        <v>0</v>
      </c>
      <c r="BH50" s="17"/>
      <c r="BI50" s="17"/>
      <c r="BJ50" s="17"/>
      <c r="BK50" s="17"/>
      <c r="BL50" s="17"/>
      <c r="BM50" s="17"/>
      <c r="BN50" s="18"/>
      <c r="BO50" s="17"/>
      <c r="BP50" s="17">
        <f t="shared" si="7"/>
        <v>0</v>
      </c>
      <c r="BQ50" s="18"/>
      <c r="BR50" s="17"/>
      <c r="BS50" s="17">
        <f t="shared" si="8"/>
        <v>0</v>
      </c>
      <c r="BT50" s="18"/>
      <c r="BU50" s="17"/>
      <c r="BV50" s="17">
        <f t="shared" si="9"/>
        <v>0</v>
      </c>
      <c r="BW50" s="18"/>
      <c r="BX50" s="17"/>
      <c r="BY50" s="17">
        <f t="shared" si="10"/>
        <v>0</v>
      </c>
      <c r="BZ50" s="153">
        <f>[1]CCT!BD57</f>
        <v>1</v>
      </c>
      <c r="CA50" s="151">
        <f>[1]CCT!BC57</f>
        <v>1231.31</v>
      </c>
      <c r="CB50" s="17">
        <f t="shared" si="86"/>
        <v>1231.31</v>
      </c>
      <c r="CC50" s="17"/>
      <c r="CD50" s="17"/>
      <c r="CE50" s="17"/>
      <c r="CF50" s="152"/>
      <c r="CG50" s="151"/>
      <c r="CH50" s="17">
        <f t="shared" si="12"/>
        <v>0</v>
      </c>
      <c r="CI50" s="17"/>
      <c r="CJ50" s="17"/>
      <c r="CK50" s="17"/>
      <c r="CL50" s="152"/>
      <c r="CM50" s="151"/>
      <c r="CN50" s="17">
        <f t="shared" si="13"/>
        <v>0</v>
      </c>
      <c r="CO50" s="17"/>
      <c r="CP50" s="17"/>
      <c r="CQ50" s="17"/>
      <c r="CR50" s="17"/>
      <c r="CS50" s="17"/>
      <c r="CT50" s="17">
        <f t="shared" si="77"/>
        <v>0</v>
      </c>
      <c r="CU50" s="17"/>
      <c r="CV50" s="17"/>
      <c r="CW50" s="17"/>
      <c r="CX50" s="17"/>
      <c r="CY50" s="17"/>
      <c r="CZ50" s="17"/>
      <c r="DA50" s="152"/>
      <c r="DB50" s="151"/>
      <c r="DC50" s="17">
        <f t="shared" si="14"/>
        <v>0</v>
      </c>
      <c r="DD50" s="143">
        <f t="shared" si="36"/>
        <v>1</v>
      </c>
      <c r="DE50" s="19">
        <f t="shared" si="37"/>
        <v>1231.31</v>
      </c>
      <c r="DF50" s="19"/>
      <c r="DG50" s="19"/>
      <c r="DH50" s="19">
        <f t="shared" si="15"/>
        <v>0</v>
      </c>
      <c r="DI50" s="19"/>
      <c r="DJ50" s="19">
        <f t="shared" si="38"/>
        <v>0</v>
      </c>
      <c r="DK50" s="19">
        <f t="shared" si="39"/>
        <v>0</v>
      </c>
      <c r="DL50" s="19"/>
      <c r="DM50" s="19">
        <f t="shared" si="40"/>
        <v>1231.31</v>
      </c>
      <c r="DN50" s="19"/>
      <c r="DO50" s="19">
        <f t="shared" ref="DO50:DO74" si="87">(VLOOKUP(A50,PARAMETROAPOIO,6,FALSE)*20-1)*DD50</f>
        <v>279</v>
      </c>
      <c r="DP50" s="19">
        <f t="shared" si="81"/>
        <v>50.121400000000008</v>
      </c>
      <c r="DQ50" s="19"/>
      <c r="DR50" s="19">
        <f t="shared" si="41"/>
        <v>3.12</v>
      </c>
      <c r="DS50" s="19">
        <f>VLOOKUP('Resumo Geral apoio imposto cd'!A50,PARAMETROAPOIO,2,FALSE)*DD50</f>
        <v>28.19</v>
      </c>
      <c r="DT50" s="19">
        <f t="shared" si="82"/>
        <v>0</v>
      </c>
      <c r="DU50" s="19">
        <f t="shared" si="83"/>
        <v>0</v>
      </c>
      <c r="DV50" s="19">
        <f>BB50*[1]Parâmetro!$E$147</f>
        <v>0</v>
      </c>
      <c r="DW50" s="19">
        <f t="shared" si="42"/>
        <v>360.4314</v>
      </c>
      <c r="DX50" s="19">
        <f>C50*'[1]Uniforme Apoio'!$BM$9+'Resumo Geral apoio imposto cd'!F50*'[1]Uniforme Apoio'!$BM$10+'Resumo Geral apoio imposto cd'!I50*'[1]Uniforme Apoio'!$BM$11+'Resumo Geral apoio imposto cd'!L50*'[1]Uniforme Apoio'!$BM$12+'Resumo Geral apoio imposto cd'!O50*'[1]Uniforme Apoio'!$BM$13+'Resumo Geral apoio imposto cd'!R50*'[1]Uniforme Apoio'!$BM$14+'Resumo Geral apoio imposto cd'!U50*'[1]Uniforme Apoio'!$BM$15+'Resumo Geral apoio imposto cd'!X50*'[1]Uniforme Apoio'!$BM$17+AA50*'[1]Uniforme Apoio'!$BM$16+'Resumo Geral apoio imposto cd'!AD50*'[1]Uniforme Apoio'!$BM$18+'Resumo Geral apoio imposto cd'!AG50*'[1]Uniforme Apoio'!$BM$19+'Resumo Geral apoio imposto cd'!AJ50*'[1]Uniforme Apoio'!$BM$20+'Resumo Geral apoio imposto cd'!AM50*'[1]Uniforme Apoio'!$BM$21+'Resumo Geral apoio imposto cd'!AP50*'[1]Uniforme Apoio'!$BM$22+'Resumo Geral apoio imposto cd'!AS50*'[1]Uniforme Apoio'!$BM$23+'Resumo Geral apoio imposto cd'!AV50*'[1]Uniforme Apoio'!$BM$24+'Resumo Geral apoio imposto cd'!AY50*'[1]Uniforme Apoio'!$BM$25+'Resumo Geral apoio imposto cd'!BB50*'[1]Uniforme Apoio'!$BM$26+BE50*'[1]Uniforme Apoio'!$BM$27+'Resumo Geral apoio imposto cd'!BH50*'[1]Uniforme Apoio'!$BM$28+'Resumo Geral apoio imposto cd'!BK50*'[1]Uniforme Apoio'!$BM$29+'Resumo Geral apoio imposto cd'!BN50*'[1]Uniforme Apoio'!$BM$30+'Resumo Geral apoio imposto cd'!BQ50*'[1]Uniforme Apoio'!$BM$30+'Resumo Geral apoio imposto cd'!BT50*'[1]Uniforme Apoio'!$BM$30+'Resumo Geral apoio imposto cd'!BW50*'[1]Uniforme Apoio'!$BM$31+'Resumo Geral apoio imposto cd'!BZ50*'[1]Uniforme Apoio'!$BM$31+'Resumo Geral apoio imposto cd'!CC50*'[1]Uniforme Apoio'!$BM$32+'Resumo Geral apoio imposto cd'!CF50*'[1]Uniforme Apoio'!$BM$33+'Resumo Geral apoio imposto cd'!CI50*'[1]Uniforme Apoio'!$BM$34+'Resumo Geral apoio imposto cd'!CL50*'[1]Uniforme Apoio'!$BM$35+'Resumo Geral apoio imposto cd'!CO50*'[1]Uniforme Apoio'!$BM$36+'Resumo Geral apoio imposto cd'!CR50*'[1]Uniforme Apoio'!$BM$37+'Resumo Geral apoio imposto cd'!CU50*'[1]Uniforme Apoio'!$BM$38+'Resumo Geral apoio imposto cd'!CX50*'[1]Uniforme Apoio'!$BM$39+'Resumo Geral apoio imposto cd'!DA50*'[1]Uniforme Apoio'!$BM$40</f>
        <v>81.430000000000007</v>
      </c>
      <c r="DY50" s="19"/>
      <c r="DZ50" s="19">
        <f>AP50*'[1]Equipamentos Jardinagem'!$H$7</f>
        <v>0</v>
      </c>
      <c r="EA50" s="19"/>
      <c r="EB50" s="19">
        <f t="shared" si="43"/>
        <v>81.430000000000007</v>
      </c>
      <c r="EC50" s="19">
        <f t="shared" si="44"/>
        <v>246.262</v>
      </c>
      <c r="ED50" s="19">
        <f t="shared" si="19"/>
        <v>18.469649999999998</v>
      </c>
      <c r="EE50" s="19">
        <f t="shared" si="20"/>
        <v>12.3131</v>
      </c>
      <c r="EF50" s="19">
        <f t="shared" si="21"/>
        <v>2.4626199999999998</v>
      </c>
      <c r="EG50" s="19">
        <f t="shared" si="22"/>
        <v>30.78275</v>
      </c>
      <c r="EH50" s="19">
        <f t="shared" si="23"/>
        <v>98.504800000000003</v>
      </c>
      <c r="EI50" s="19">
        <f t="shared" si="24"/>
        <v>36.939299999999996</v>
      </c>
      <c r="EJ50" s="19">
        <f t="shared" si="25"/>
        <v>7.3878599999999999</v>
      </c>
      <c r="EK50" s="19">
        <f t="shared" si="45"/>
        <v>453.12208000000004</v>
      </c>
      <c r="EL50" s="19">
        <f t="shared" si="46"/>
        <v>102.568123</v>
      </c>
      <c r="EM50" s="19">
        <f t="shared" si="47"/>
        <v>34.230417999999993</v>
      </c>
      <c r="EN50" s="19">
        <f t="shared" si="48"/>
        <v>50.360578999999994</v>
      </c>
      <c r="EO50" s="19">
        <f t="shared" si="49"/>
        <v>187.15912</v>
      </c>
      <c r="EP50" s="19">
        <f t="shared" si="50"/>
        <v>1.6007029999999998</v>
      </c>
      <c r="EQ50" s="19">
        <f t="shared" si="51"/>
        <v>0.61565499999999995</v>
      </c>
      <c r="ER50" s="19">
        <f t="shared" si="52"/>
        <v>2.2163579999999996</v>
      </c>
      <c r="ES50" s="19">
        <f t="shared" si="53"/>
        <v>9.234824999999999</v>
      </c>
      <c r="ET50" s="19">
        <f t="shared" si="54"/>
        <v>0.73878599999999994</v>
      </c>
      <c r="EU50" s="19">
        <f t="shared" si="55"/>
        <v>0.36939299999999997</v>
      </c>
      <c r="EV50" s="19">
        <f t="shared" si="56"/>
        <v>4.3095850000000002</v>
      </c>
      <c r="EW50" s="19">
        <f t="shared" si="57"/>
        <v>1.6007029999999998</v>
      </c>
      <c r="EX50" s="19">
        <f t="shared" si="58"/>
        <v>52.946329999999996</v>
      </c>
      <c r="EY50" s="19">
        <f t="shared" si="59"/>
        <v>2.0932269999999997</v>
      </c>
      <c r="EZ50" s="19">
        <f t="shared" si="60"/>
        <v>71.29284899999999</v>
      </c>
      <c r="FA50" s="19">
        <f t="shared" si="61"/>
        <v>102.568123</v>
      </c>
      <c r="FB50" s="19">
        <f t="shared" si="62"/>
        <v>17.115208999999997</v>
      </c>
      <c r="FC50" s="19">
        <f t="shared" si="63"/>
        <v>10.343003999999999</v>
      </c>
      <c r="FD50" s="19">
        <f t="shared" si="64"/>
        <v>4.0633229999999996</v>
      </c>
      <c r="FE50" s="19">
        <f t="shared" si="65"/>
        <v>0</v>
      </c>
      <c r="FF50" s="19">
        <f t="shared" si="66"/>
        <v>49.375530999999995</v>
      </c>
      <c r="FG50" s="19">
        <f t="shared" si="67"/>
        <v>183.46518999999998</v>
      </c>
      <c r="FH50" s="19">
        <f t="shared" si="26"/>
        <v>897.25559699999997</v>
      </c>
      <c r="FI50" s="19">
        <f t="shared" si="27"/>
        <v>2570.426997</v>
      </c>
      <c r="FJ50" s="19">
        <f t="shared" si="68"/>
        <v>206.27</v>
      </c>
      <c r="FK50" s="144">
        <f t="shared" si="84"/>
        <v>3</v>
      </c>
      <c r="FL50" s="144">
        <f t="shared" si="29"/>
        <v>12.25</v>
      </c>
      <c r="FM50" s="20">
        <f t="shared" si="30"/>
        <v>3.4188034188034218</v>
      </c>
      <c r="FN50" s="19">
        <f t="shared" si="69"/>
        <v>87.87784605128212</v>
      </c>
      <c r="FO50" s="20">
        <f t="shared" si="31"/>
        <v>8.6609686609686669</v>
      </c>
      <c r="FP50" s="19">
        <f t="shared" si="70"/>
        <v>222.62387666324801</v>
      </c>
      <c r="FQ50" s="20">
        <f t="shared" si="32"/>
        <v>1.8803418803418819</v>
      </c>
      <c r="FR50" s="19">
        <f t="shared" si="71"/>
        <v>48.332815328205164</v>
      </c>
      <c r="FS50" s="19">
        <f t="shared" si="72"/>
        <v>145.76</v>
      </c>
      <c r="FT50" s="19">
        <f t="shared" si="73"/>
        <v>710.86453804273526</v>
      </c>
      <c r="FU50" s="145">
        <f t="shared" si="74"/>
        <v>3281.2915350427352</v>
      </c>
    </row>
    <row r="51" spans="1:177" ht="15" customHeight="1">
      <c r="A51" s="146" t="str">
        <f>[1]CCT!D58</f>
        <v>Região de Ouro Preto</v>
      </c>
      <c r="B51" s="147" t="str">
        <f>[1]CCT!C58</f>
        <v>Ouro Preto</v>
      </c>
      <c r="C51" s="141"/>
      <c r="D51" s="17"/>
      <c r="E51" s="17">
        <f t="shared" si="0"/>
        <v>0</v>
      </c>
      <c r="F51" s="18"/>
      <c r="G51" s="17"/>
      <c r="H51" s="17">
        <f t="shared" si="33"/>
        <v>0</v>
      </c>
      <c r="I51" s="18"/>
      <c r="J51" s="17"/>
      <c r="K51" s="17">
        <f t="shared" si="34"/>
        <v>0</v>
      </c>
      <c r="L51" s="17"/>
      <c r="M51" s="17"/>
      <c r="N51" s="17"/>
      <c r="O51" s="17"/>
      <c r="P51" s="17"/>
      <c r="Q51" s="17"/>
      <c r="R51" s="17"/>
      <c r="S51" s="17"/>
      <c r="T51" s="17"/>
      <c r="U51" s="18"/>
      <c r="V51" s="17"/>
      <c r="W51" s="17">
        <f t="shared" si="1"/>
        <v>0</v>
      </c>
      <c r="X51" s="18"/>
      <c r="Y51" s="17"/>
      <c r="Z51" s="17">
        <f t="shared" si="2"/>
        <v>0</v>
      </c>
      <c r="AA51" s="17"/>
      <c r="AB51" s="17"/>
      <c r="AC51" s="17"/>
      <c r="AD51" s="17"/>
      <c r="AE51" s="17"/>
      <c r="AF51" s="17"/>
      <c r="AG51" s="18"/>
      <c r="AH51" s="17"/>
      <c r="AI51" s="17">
        <f t="shared" si="3"/>
        <v>0</v>
      </c>
      <c r="AJ51" s="17"/>
      <c r="AK51" s="17"/>
      <c r="AL51" s="17"/>
      <c r="AM51" s="18"/>
      <c r="AN51" s="17"/>
      <c r="AO51" s="17">
        <f t="shared" si="4"/>
        <v>0</v>
      </c>
      <c r="AP51" s="17"/>
      <c r="AQ51" s="17"/>
      <c r="AR51" s="17"/>
      <c r="AS51" s="17"/>
      <c r="AT51" s="17"/>
      <c r="AU51" s="17"/>
      <c r="AV51" s="18"/>
      <c r="AW51" s="17"/>
      <c r="AX51" s="17">
        <f t="shared" si="5"/>
        <v>0</v>
      </c>
      <c r="AY51" s="17"/>
      <c r="AZ51" s="17"/>
      <c r="BA51" s="17"/>
      <c r="BB51" s="141"/>
      <c r="BC51" s="17"/>
      <c r="BD51" s="17">
        <f t="shared" si="85"/>
        <v>0</v>
      </c>
      <c r="BE51" s="18"/>
      <c r="BF51" s="17"/>
      <c r="BG51" s="17">
        <f t="shared" si="6"/>
        <v>0</v>
      </c>
      <c r="BH51" s="17"/>
      <c r="BI51" s="17"/>
      <c r="BJ51" s="17"/>
      <c r="BK51" s="17"/>
      <c r="BL51" s="17"/>
      <c r="BM51" s="17"/>
      <c r="BN51" s="18">
        <f>[1]CCT!AV58</f>
        <v>1</v>
      </c>
      <c r="BO51" s="17">
        <f>[1]CCT!AU58</f>
        <v>1043.74</v>
      </c>
      <c r="BP51" s="17">
        <f t="shared" si="7"/>
        <v>1043.74</v>
      </c>
      <c r="BQ51" s="18"/>
      <c r="BR51" s="17"/>
      <c r="BS51" s="17">
        <f t="shared" si="8"/>
        <v>0</v>
      </c>
      <c r="BT51" s="18"/>
      <c r="BU51" s="17"/>
      <c r="BV51" s="17">
        <f t="shared" si="9"/>
        <v>0</v>
      </c>
      <c r="BW51" s="18"/>
      <c r="BX51" s="17"/>
      <c r="BY51" s="17">
        <f t="shared" si="10"/>
        <v>0</v>
      </c>
      <c r="BZ51" s="142"/>
      <c r="CA51" s="17"/>
      <c r="CB51" s="17">
        <f t="shared" si="86"/>
        <v>0</v>
      </c>
      <c r="CC51" s="17"/>
      <c r="CD51" s="17"/>
      <c r="CE51" s="17"/>
      <c r="CF51" s="18"/>
      <c r="CG51" s="17"/>
      <c r="CH51" s="17">
        <f t="shared" si="12"/>
        <v>0</v>
      </c>
      <c r="CI51" s="17"/>
      <c r="CJ51" s="17"/>
      <c r="CK51" s="17"/>
      <c r="CL51" s="18"/>
      <c r="CM51" s="17"/>
      <c r="CN51" s="17">
        <f t="shared" si="13"/>
        <v>0</v>
      </c>
      <c r="CO51" s="17"/>
      <c r="CP51" s="17"/>
      <c r="CQ51" s="17"/>
      <c r="CR51" s="17"/>
      <c r="CS51" s="17"/>
      <c r="CT51" s="17">
        <f t="shared" si="77"/>
        <v>0</v>
      </c>
      <c r="CU51" s="17"/>
      <c r="CV51" s="17"/>
      <c r="CW51" s="17"/>
      <c r="CX51" s="17"/>
      <c r="CY51" s="17"/>
      <c r="CZ51" s="17"/>
      <c r="DA51" s="18"/>
      <c r="DB51" s="17"/>
      <c r="DC51" s="17">
        <f t="shared" si="14"/>
        <v>0</v>
      </c>
      <c r="DD51" s="143">
        <f t="shared" si="36"/>
        <v>1</v>
      </c>
      <c r="DE51" s="19">
        <f t="shared" si="37"/>
        <v>1043.74</v>
      </c>
      <c r="DF51" s="19"/>
      <c r="DG51" s="19"/>
      <c r="DH51" s="19">
        <f t="shared" si="15"/>
        <v>0</v>
      </c>
      <c r="DI51" s="19"/>
      <c r="DJ51" s="19">
        <f t="shared" si="38"/>
        <v>94.885454545454536</v>
      </c>
      <c r="DK51" s="19">
        <f t="shared" si="39"/>
        <v>0</v>
      </c>
      <c r="DL51" s="19"/>
      <c r="DM51" s="19">
        <f t="shared" si="40"/>
        <v>1138.6254545454544</v>
      </c>
      <c r="DN51" s="19"/>
      <c r="DO51" s="19">
        <f>(VLOOKUP(A51,PARAMETROAPOIO,6,FALSE)*20-1)*DD51</f>
        <v>279</v>
      </c>
      <c r="DP51" s="19">
        <f t="shared" si="81"/>
        <v>61.375599999999999</v>
      </c>
      <c r="DQ51" s="19"/>
      <c r="DR51" s="19">
        <f t="shared" si="41"/>
        <v>3.12</v>
      </c>
      <c r="DS51" s="19">
        <f>VLOOKUP('Resumo Geral apoio imposto cd'!A51,PARAMETROAPOIO,2,FALSE)*DD51</f>
        <v>28.19</v>
      </c>
      <c r="DT51" s="19">
        <f t="shared" si="82"/>
        <v>0</v>
      </c>
      <c r="DU51" s="19">
        <f t="shared" si="83"/>
        <v>0</v>
      </c>
      <c r="DV51" s="19">
        <f>BB51*[1]Parâmetro!$E$147</f>
        <v>0</v>
      </c>
      <c r="DW51" s="19">
        <f t="shared" si="42"/>
        <v>371.68560000000002</v>
      </c>
      <c r="DX51" s="19">
        <f>C51*'[1]Uniforme Apoio'!$BM$9+'Resumo Geral apoio imposto cd'!F51*'[1]Uniforme Apoio'!$BM$10+'Resumo Geral apoio imposto cd'!I51*'[1]Uniforme Apoio'!$BM$11+'Resumo Geral apoio imposto cd'!L51*'[1]Uniforme Apoio'!$BM$12+'Resumo Geral apoio imposto cd'!O51*'[1]Uniforme Apoio'!$BM$13+'Resumo Geral apoio imposto cd'!R51*'[1]Uniforme Apoio'!$BM$14+'Resumo Geral apoio imposto cd'!U51*'[1]Uniforme Apoio'!$BM$15+'Resumo Geral apoio imposto cd'!X51*'[1]Uniforme Apoio'!$BM$17+AA51*'[1]Uniforme Apoio'!$BM$16+'Resumo Geral apoio imposto cd'!AD51*'[1]Uniforme Apoio'!$BM$18+'Resumo Geral apoio imposto cd'!AG51*'[1]Uniforme Apoio'!$BM$19+'Resumo Geral apoio imposto cd'!AJ51*'[1]Uniforme Apoio'!$BM$20+'Resumo Geral apoio imposto cd'!AM51*'[1]Uniforme Apoio'!$BM$21+'Resumo Geral apoio imposto cd'!AP51*'[1]Uniforme Apoio'!$BM$22+'Resumo Geral apoio imposto cd'!AS51*'[1]Uniforme Apoio'!$BM$23+'Resumo Geral apoio imposto cd'!AV51*'[1]Uniforme Apoio'!$BM$24+'Resumo Geral apoio imposto cd'!AY51*'[1]Uniforme Apoio'!$BM$25+'Resumo Geral apoio imposto cd'!BB51*'[1]Uniforme Apoio'!$BM$26+BE51*'[1]Uniforme Apoio'!$BM$27+'Resumo Geral apoio imposto cd'!BH51*'[1]Uniforme Apoio'!$BM$28+'Resumo Geral apoio imposto cd'!BK51*'[1]Uniforme Apoio'!$BM$29+'Resumo Geral apoio imposto cd'!BN51*'[1]Uniforme Apoio'!$BM$30+'Resumo Geral apoio imposto cd'!BQ51*'[1]Uniforme Apoio'!$BM$30+'Resumo Geral apoio imposto cd'!BT51*'[1]Uniforme Apoio'!$BM$30+'Resumo Geral apoio imposto cd'!BW51*'[1]Uniforme Apoio'!$BM$31+'Resumo Geral apoio imposto cd'!BZ51*'[1]Uniforme Apoio'!$BM$31+'Resumo Geral apoio imposto cd'!CC51*'[1]Uniforme Apoio'!$BM$32+'Resumo Geral apoio imposto cd'!CF51*'[1]Uniforme Apoio'!$BM$33+'Resumo Geral apoio imposto cd'!CI51*'[1]Uniforme Apoio'!$BM$34+'Resumo Geral apoio imposto cd'!CL51*'[1]Uniforme Apoio'!$BM$35+'Resumo Geral apoio imposto cd'!CO51*'[1]Uniforme Apoio'!$BM$36+'Resumo Geral apoio imposto cd'!CR51*'[1]Uniforme Apoio'!$BM$37+'Resumo Geral apoio imposto cd'!CU51*'[1]Uniforme Apoio'!$BM$38+'Resumo Geral apoio imposto cd'!CX51*'[1]Uniforme Apoio'!$BM$39+'Resumo Geral apoio imposto cd'!DA51*'[1]Uniforme Apoio'!$BM$40</f>
        <v>85.68</v>
      </c>
      <c r="DY51" s="19"/>
      <c r="DZ51" s="19">
        <f>AP51*'[1]Equipamentos Jardinagem'!$H$7</f>
        <v>0</v>
      </c>
      <c r="EA51" s="19"/>
      <c r="EB51" s="19">
        <f t="shared" si="43"/>
        <v>85.68</v>
      </c>
      <c r="EC51" s="19">
        <f t="shared" si="44"/>
        <v>227.72509090909091</v>
      </c>
      <c r="ED51" s="19">
        <f t="shared" si="19"/>
        <v>17.079381818181815</v>
      </c>
      <c r="EE51" s="19">
        <f t="shared" si="20"/>
        <v>11.386254545454545</v>
      </c>
      <c r="EF51" s="19">
        <f t="shared" si="21"/>
        <v>2.2772509090909088</v>
      </c>
      <c r="EG51" s="19">
        <f t="shared" si="22"/>
        <v>28.465636363636364</v>
      </c>
      <c r="EH51" s="19">
        <f t="shared" si="23"/>
        <v>91.090036363636358</v>
      </c>
      <c r="EI51" s="19">
        <f t="shared" si="24"/>
        <v>34.158763636363631</v>
      </c>
      <c r="EJ51" s="19">
        <f t="shared" si="25"/>
        <v>6.8317527272727263</v>
      </c>
      <c r="EK51" s="19">
        <f t="shared" si="45"/>
        <v>419.01416727272721</v>
      </c>
      <c r="EL51" s="19">
        <f t="shared" si="46"/>
        <v>94.847500363636357</v>
      </c>
      <c r="EM51" s="19">
        <f t="shared" si="47"/>
        <v>31.653787636363631</v>
      </c>
      <c r="EN51" s="19">
        <f t="shared" si="48"/>
        <v>46.569781090909082</v>
      </c>
      <c r="EO51" s="19">
        <f t="shared" si="49"/>
        <v>173.07106909090908</v>
      </c>
      <c r="EP51" s="19">
        <f t="shared" si="50"/>
        <v>1.4802130909090907</v>
      </c>
      <c r="EQ51" s="19">
        <f t="shared" si="51"/>
        <v>0.56931272727272719</v>
      </c>
      <c r="ER51" s="19">
        <f t="shared" si="52"/>
        <v>2.0495258181818179</v>
      </c>
      <c r="ES51" s="19">
        <f t="shared" si="53"/>
        <v>8.5396909090909077</v>
      </c>
      <c r="ET51" s="19">
        <f t="shared" si="54"/>
        <v>0.68317527272727263</v>
      </c>
      <c r="EU51" s="19">
        <f t="shared" si="55"/>
        <v>0.34158763636363632</v>
      </c>
      <c r="EV51" s="19">
        <f t="shared" si="56"/>
        <v>3.9851890909090906</v>
      </c>
      <c r="EW51" s="19">
        <f t="shared" si="57"/>
        <v>1.4802130909090907</v>
      </c>
      <c r="EX51" s="19">
        <f t="shared" si="58"/>
        <v>48.960894545454536</v>
      </c>
      <c r="EY51" s="19">
        <f t="shared" si="59"/>
        <v>1.9356632727272725</v>
      </c>
      <c r="EZ51" s="19">
        <f t="shared" si="60"/>
        <v>65.9264138181818</v>
      </c>
      <c r="FA51" s="19">
        <f t="shared" si="61"/>
        <v>94.847500363636357</v>
      </c>
      <c r="FB51" s="19">
        <f t="shared" si="62"/>
        <v>15.826893818181816</v>
      </c>
      <c r="FC51" s="19">
        <f t="shared" si="63"/>
        <v>9.5644538181818159</v>
      </c>
      <c r="FD51" s="19">
        <f t="shared" si="64"/>
        <v>3.7574639999999997</v>
      </c>
      <c r="FE51" s="19">
        <f t="shared" si="65"/>
        <v>0</v>
      </c>
      <c r="FF51" s="19">
        <f t="shared" si="66"/>
        <v>45.658880727272717</v>
      </c>
      <c r="FG51" s="19">
        <f t="shared" si="67"/>
        <v>169.65519272727272</v>
      </c>
      <c r="FH51" s="19">
        <f t="shared" si="26"/>
        <v>829.71636872727265</v>
      </c>
      <c r="FI51" s="19">
        <f t="shared" si="27"/>
        <v>2425.7074232727273</v>
      </c>
      <c r="FJ51" s="19">
        <f t="shared" si="68"/>
        <v>206.27</v>
      </c>
      <c r="FK51" s="144">
        <f t="shared" si="84"/>
        <v>3</v>
      </c>
      <c r="FL51" s="144">
        <f t="shared" si="29"/>
        <v>12.25</v>
      </c>
      <c r="FM51" s="20">
        <f t="shared" si="30"/>
        <v>3.4188034188034218</v>
      </c>
      <c r="FN51" s="19">
        <f t="shared" si="69"/>
        <v>82.930168317016395</v>
      </c>
      <c r="FO51" s="20">
        <f t="shared" si="31"/>
        <v>8.6609686609686669</v>
      </c>
      <c r="FP51" s="19">
        <f t="shared" si="70"/>
        <v>210.08975973644149</v>
      </c>
      <c r="FQ51" s="20">
        <f t="shared" si="32"/>
        <v>1.8803418803418819</v>
      </c>
      <c r="FR51" s="19">
        <f t="shared" si="71"/>
        <v>45.611592574359015</v>
      </c>
      <c r="FS51" s="19">
        <f t="shared" si="72"/>
        <v>145.76</v>
      </c>
      <c r="FT51" s="19">
        <f t="shared" si="73"/>
        <v>690.66152062781691</v>
      </c>
      <c r="FU51" s="145">
        <f t="shared" si="74"/>
        <v>3116.3689439005443</v>
      </c>
    </row>
    <row r="52" spans="1:177" ht="15" customHeight="1">
      <c r="A52" s="149" t="str">
        <f>[1]CCT!D59</f>
        <v>Região de São Lourenço</v>
      </c>
      <c r="B52" s="150" t="str">
        <f>[1]CCT!C59</f>
        <v>Passos</v>
      </c>
      <c r="C52" s="141"/>
      <c r="D52" s="17"/>
      <c r="E52" s="17"/>
      <c r="F52" s="18"/>
      <c r="G52" s="17"/>
      <c r="H52" s="17"/>
      <c r="I52" s="18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8"/>
      <c r="V52" s="17"/>
      <c r="W52" s="17"/>
      <c r="X52" s="18"/>
      <c r="Y52" s="17"/>
      <c r="Z52" s="17"/>
      <c r="AA52" s="17"/>
      <c r="AB52" s="17"/>
      <c r="AC52" s="17"/>
      <c r="AD52" s="17"/>
      <c r="AE52" s="17"/>
      <c r="AF52" s="17"/>
      <c r="AG52" s="18"/>
      <c r="AH52" s="17"/>
      <c r="AI52" s="17"/>
      <c r="AJ52" s="17"/>
      <c r="AK52" s="17"/>
      <c r="AL52" s="17"/>
      <c r="AM52" s="18"/>
      <c r="AN52" s="17"/>
      <c r="AO52" s="17"/>
      <c r="AP52" s="17"/>
      <c r="AQ52" s="17"/>
      <c r="AR52" s="17"/>
      <c r="AS52" s="17"/>
      <c r="AT52" s="17"/>
      <c r="AU52" s="17"/>
      <c r="AV52" s="18"/>
      <c r="AW52" s="17"/>
      <c r="AX52" s="17"/>
      <c r="AY52" s="17"/>
      <c r="AZ52" s="17"/>
      <c r="BA52" s="17"/>
      <c r="BB52" s="141"/>
      <c r="BC52" s="17"/>
      <c r="BD52" s="17">
        <f t="shared" si="85"/>
        <v>0</v>
      </c>
      <c r="BE52" s="18"/>
      <c r="BF52" s="17"/>
      <c r="BG52" s="17"/>
      <c r="BH52" s="17"/>
      <c r="BI52" s="17"/>
      <c r="BJ52" s="17"/>
      <c r="BK52" s="17"/>
      <c r="BL52" s="17"/>
      <c r="BM52" s="17"/>
      <c r="BN52" s="18">
        <f>[1]CCT!AV59</f>
        <v>1</v>
      </c>
      <c r="BO52" s="17">
        <f>[1]CCT!AU59</f>
        <v>1043.74</v>
      </c>
      <c r="BP52" s="17">
        <f t="shared" si="7"/>
        <v>1043.74</v>
      </c>
      <c r="BQ52" s="18"/>
      <c r="BR52" s="17"/>
      <c r="BS52" s="17"/>
      <c r="BT52" s="18"/>
      <c r="BU52" s="17"/>
      <c r="BV52" s="17"/>
      <c r="BW52" s="18"/>
      <c r="BX52" s="17"/>
      <c r="BY52" s="17"/>
      <c r="BZ52" s="142">
        <f>[1]CCT!BD59</f>
        <v>1</v>
      </c>
      <c r="CA52" s="17">
        <f>[1]CCT!BC59</f>
        <v>1231.31</v>
      </c>
      <c r="CB52" s="17">
        <f t="shared" si="86"/>
        <v>1231.31</v>
      </c>
      <c r="CC52" s="17"/>
      <c r="CD52" s="17"/>
      <c r="CE52" s="17"/>
      <c r="CF52" s="18"/>
      <c r="CG52" s="17"/>
      <c r="CH52" s="17"/>
      <c r="CI52" s="17"/>
      <c r="CJ52" s="17"/>
      <c r="CK52" s="17"/>
      <c r="CL52" s="18"/>
      <c r="CM52" s="17"/>
      <c r="CN52" s="17"/>
      <c r="CO52" s="17"/>
      <c r="CP52" s="17"/>
      <c r="CQ52" s="17"/>
      <c r="CR52" s="17"/>
      <c r="CS52" s="17"/>
      <c r="CT52" s="17">
        <f t="shared" si="77"/>
        <v>0</v>
      </c>
      <c r="CU52" s="17"/>
      <c r="CV52" s="17"/>
      <c r="CW52" s="17"/>
      <c r="CX52" s="17"/>
      <c r="CY52" s="17"/>
      <c r="CZ52" s="17"/>
      <c r="DA52" s="18"/>
      <c r="DB52" s="17"/>
      <c r="DC52" s="17"/>
      <c r="DD52" s="143">
        <f t="shared" si="36"/>
        <v>2</v>
      </c>
      <c r="DE52" s="19">
        <f t="shared" si="37"/>
        <v>2275.0500000000002</v>
      </c>
      <c r="DF52" s="19"/>
      <c r="DG52" s="19"/>
      <c r="DH52" s="19">
        <f>(BU52/220)*20%*10.285*15.5*BT52</f>
        <v>0</v>
      </c>
      <c r="DI52" s="19"/>
      <c r="DJ52" s="19">
        <f t="shared" si="38"/>
        <v>94.885454545454536</v>
      </c>
      <c r="DK52" s="19">
        <f t="shared" si="39"/>
        <v>0</v>
      </c>
      <c r="DL52" s="19"/>
      <c r="DM52" s="19">
        <f t="shared" si="40"/>
        <v>2369.9354545454548</v>
      </c>
      <c r="DN52" s="19"/>
      <c r="DO52" s="19">
        <f t="shared" si="87"/>
        <v>558</v>
      </c>
      <c r="DP52" s="19">
        <f t="shared" si="81"/>
        <v>111.49699999999999</v>
      </c>
      <c r="DQ52" s="19"/>
      <c r="DR52" s="19">
        <f t="shared" si="41"/>
        <v>6.24</v>
      </c>
      <c r="DS52" s="19">
        <v>0</v>
      </c>
      <c r="DT52" s="19">
        <f t="shared" si="82"/>
        <v>0</v>
      </c>
      <c r="DU52" s="19">
        <f t="shared" si="83"/>
        <v>0</v>
      </c>
      <c r="DV52" s="19">
        <f>BB52*[1]Parâmetro!$E$147</f>
        <v>0</v>
      </c>
      <c r="DW52" s="19">
        <f t="shared" si="42"/>
        <v>675.73699999999997</v>
      </c>
      <c r="DX52" s="19">
        <f>C52*'[1]Uniforme Apoio'!$BM$9+'Resumo Geral apoio imposto cd'!F52*'[1]Uniforme Apoio'!$BM$10+'Resumo Geral apoio imposto cd'!I52*'[1]Uniforme Apoio'!$BM$11+'Resumo Geral apoio imposto cd'!L52*'[1]Uniforme Apoio'!$BM$12+'Resumo Geral apoio imposto cd'!O52*'[1]Uniforme Apoio'!$BM$13+'Resumo Geral apoio imposto cd'!R52*'[1]Uniforme Apoio'!$BM$14+'Resumo Geral apoio imposto cd'!U52*'[1]Uniforme Apoio'!$BM$15+'Resumo Geral apoio imposto cd'!X52*'[1]Uniforme Apoio'!$BM$17+AA52*'[1]Uniforme Apoio'!$BM$16+'Resumo Geral apoio imposto cd'!AD52*'[1]Uniforme Apoio'!$BM$18+'Resumo Geral apoio imposto cd'!AG52*'[1]Uniforme Apoio'!$BM$19+'Resumo Geral apoio imposto cd'!AJ52*'[1]Uniforme Apoio'!$BM$20+'Resumo Geral apoio imposto cd'!AM52*'[1]Uniforme Apoio'!$BM$21+'Resumo Geral apoio imposto cd'!AP52*'[1]Uniforme Apoio'!$BM$22+'Resumo Geral apoio imposto cd'!AS52*'[1]Uniforme Apoio'!$BM$23+'Resumo Geral apoio imposto cd'!AV52*'[1]Uniforme Apoio'!$BM$24+'Resumo Geral apoio imposto cd'!AY52*'[1]Uniforme Apoio'!$BM$25+'Resumo Geral apoio imposto cd'!BB52*'[1]Uniforme Apoio'!$BM$26+BE52*'[1]Uniforme Apoio'!$BM$27+'Resumo Geral apoio imposto cd'!BH52*'[1]Uniforme Apoio'!$BM$28+'Resumo Geral apoio imposto cd'!BK52*'[1]Uniforme Apoio'!$BM$29+'Resumo Geral apoio imposto cd'!BN52*'[1]Uniforme Apoio'!$BM$30+'Resumo Geral apoio imposto cd'!BQ52*'[1]Uniforme Apoio'!$BM$30+'Resumo Geral apoio imposto cd'!BT52*'[1]Uniforme Apoio'!$BM$30+'Resumo Geral apoio imposto cd'!BW52*'[1]Uniforme Apoio'!$BM$31+'Resumo Geral apoio imposto cd'!BZ52*'[1]Uniforme Apoio'!$BM$31+'Resumo Geral apoio imposto cd'!CC52*'[1]Uniforme Apoio'!$BM$32+'Resumo Geral apoio imposto cd'!CF52*'[1]Uniforme Apoio'!$BM$33+'Resumo Geral apoio imposto cd'!CI52*'[1]Uniforme Apoio'!$BM$34+'Resumo Geral apoio imposto cd'!CL52*'[1]Uniforme Apoio'!$BM$35+'Resumo Geral apoio imposto cd'!CO52*'[1]Uniforme Apoio'!$BM$36+'Resumo Geral apoio imposto cd'!CR52*'[1]Uniforme Apoio'!$BM$37+'Resumo Geral apoio imposto cd'!CU52*'[1]Uniforme Apoio'!$BM$38+'Resumo Geral apoio imposto cd'!CX52*'[1]Uniforme Apoio'!$BM$39+'Resumo Geral apoio imposto cd'!DA52*'[1]Uniforme Apoio'!$BM$40</f>
        <v>167.11</v>
      </c>
      <c r="DY52" s="19"/>
      <c r="DZ52" s="19">
        <f>AP52*'[1]Equipamentos Jardinagem'!$H$7</f>
        <v>0</v>
      </c>
      <c r="EA52" s="19"/>
      <c r="EB52" s="19">
        <f t="shared" si="43"/>
        <v>167.11</v>
      </c>
      <c r="EC52" s="19">
        <f t="shared" si="44"/>
        <v>473.98709090909097</v>
      </c>
      <c r="ED52" s="19">
        <f t="shared" si="19"/>
        <v>35.549031818181824</v>
      </c>
      <c r="EE52" s="19">
        <f t="shared" si="20"/>
        <v>23.69935454545455</v>
      </c>
      <c r="EF52" s="19">
        <f t="shared" si="21"/>
        <v>4.7398709090909099</v>
      </c>
      <c r="EG52" s="19">
        <f t="shared" si="22"/>
        <v>59.248386363636371</v>
      </c>
      <c r="EH52" s="19">
        <f t="shared" si="23"/>
        <v>189.5948363636364</v>
      </c>
      <c r="EI52" s="19">
        <f t="shared" si="24"/>
        <v>71.098063636363648</v>
      </c>
      <c r="EJ52" s="19">
        <f t="shared" si="25"/>
        <v>14.219612727272729</v>
      </c>
      <c r="EK52" s="19">
        <f t="shared" si="45"/>
        <v>872.13624727272747</v>
      </c>
      <c r="EL52" s="19">
        <f t="shared" si="46"/>
        <v>197.4156233636364</v>
      </c>
      <c r="EM52" s="19">
        <f t="shared" si="47"/>
        <v>65.884205636363646</v>
      </c>
      <c r="EN52" s="19">
        <f t="shared" si="48"/>
        <v>96.930360090909105</v>
      </c>
      <c r="EO52" s="19">
        <f t="shared" si="49"/>
        <v>360.23018909090916</v>
      </c>
      <c r="EP52" s="19">
        <f t="shared" si="50"/>
        <v>3.0809160909090911</v>
      </c>
      <c r="EQ52" s="19">
        <f t="shared" si="51"/>
        <v>1.1849677272727275</v>
      </c>
      <c r="ER52" s="19">
        <f t="shared" si="52"/>
        <v>4.2658838181818188</v>
      </c>
      <c r="ES52" s="19">
        <f t="shared" si="53"/>
        <v>17.774515909090912</v>
      </c>
      <c r="ET52" s="19">
        <f t="shared" si="54"/>
        <v>1.4219612727272728</v>
      </c>
      <c r="EU52" s="19">
        <f t="shared" si="55"/>
        <v>0.7109806363636364</v>
      </c>
      <c r="EV52" s="19">
        <f t="shared" si="56"/>
        <v>8.2947740909090921</v>
      </c>
      <c r="EW52" s="19">
        <f t="shared" si="57"/>
        <v>3.0809160909090911</v>
      </c>
      <c r="EX52" s="19">
        <f t="shared" si="58"/>
        <v>101.90722454545455</v>
      </c>
      <c r="EY52" s="19">
        <f t="shared" si="59"/>
        <v>4.0288902727272733</v>
      </c>
      <c r="EZ52" s="19">
        <f t="shared" si="60"/>
        <v>137.21926281818182</v>
      </c>
      <c r="FA52" s="19">
        <f t="shared" si="61"/>
        <v>197.4156233636364</v>
      </c>
      <c r="FB52" s="19">
        <f t="shared" si="62"/>
        <v>32.942102818181823</v>
      </c>
      <c r="FC52" s="19">
        <f t="shared" si="63"/>
        <v>19.907457818181818</v>
      </c>
      <c r="FD52" s="19">
        <f t="shared" si="64"/>
        <v>7.820787000000001</v>
      </c>
      <c r="FE52" s="19">
        <f t="shared" si="65"/>
        <v>0</v>
      </c>
      <c r="FF52" s="19">
        <f t="shared" si="66"/>
        <v>95.034411727272726</v>
      </c>
      <c r="FG52" s="19">
        <f t="shared" si="67"/>
        <v>353.12038272727284</v>
      </c>
      <c r="FH52" s="19">
        <f t="shared" si="26"/>
        <v>1726.9719657272731</v>
      </c>
      <c r="FI52" s="19">
        <f t="shared" si="27"/>
        <v>4939.7544202727277</v>
      </c>
      <c r="FJ52" s="19">
        <f t="shared" si="68"/>
        <v>412.54</v>
      </c>
      <c r="FK52" s="144">
        <f t="shared" si="84"/>
        <v>3</v>
      </c>
      <c r="FL52" s="144">
        <f t="shared" si="29"/>
        <v>12.25</v>
      </c>
      <c r="FM52" s="20">
        <f t="shared" si="30"/>
        <v>3.4188034188034218</v>
      </c>
      <c r="FN52" s="19">
        <f t="shared" si="69"/>
        <v>168.88049300077716</v>
      </c>
      <c r="FO52" s="20">
        <f t="shared" si="31"/>
        <v>8.6609686609686669</v>
      </c>
      <c r="FP52" s="19">
        <f t="shared" si="70"/>
        <v>427.8305822686354</v>
      </c>
      <c r="FQ52" s="20">
        <f t="shared" si="32"/>
        <v>1.8803418803418819</v>
      </c>
      <c r="FR52" s="19">
        <f t="shared" si="71"/>
        <v>92.884271150427423</v>
      </c>
      <c r="FS52" s="19">
        <f t="shared" si="72"/>
        <v>291.52</v>
      </c>
      <c r="FT52" s="19">
        <f t="shared" si="73"/>
        <v>1393.65534641984</v>
      </c>
      <c r="FU52" s="145">
        <f t="shared" si="74"/>
        <v>6333.4097666925682</v>
      </c>
    </row>
    <row r="53" spans="1:177" ht="15" customHeight="1">
      <c r="A53" s="184" t="str">
        <f>[1]CCT!D60</f>
        <v>Rodoviários de Passos + SEAC-MG</v>
      </c>
      <c r="B53" s="147" t="str">
        <f>[1]CCT!C60</f>
        <v>Passos</v>
      </c>
      <c r="C53" s="141"/>
      <c r="D53" s="17"/>
      <c r="E53" s="17">
        <f t="shared" si="0"/>
        <v>0</v>
      </c>
      <c r="F53" s="18"/>
      <c r="G53" s="17"/>
      <c r="H53" s="17">
        <f t="shared" si="33"/>
        <v>0</v>
      </c>
      <c r="I53" s="18"/>
      <c r="J53" s="17"/>
      <c r="K53" s="17">
        <f t="shared" si="34"/>
        <v>0</v>
      </c>
      <c r="L53" s="17"/>
      <c r="M53" s="17"/>
      <c r="N53" s="17"/>
      <c r="O53" s="17"/>
      <c r="P53" s="17"/>
      <c r="Q53" s="17"/>
      <c r="R53" s="17"/>
      <c r="S53" s="17"/>
      <c r="T53" s="17"/>
      <c r="U53" s="18"/>
      <c r="V53" s="17"/>
      <c r="W53" s="17">
        <f t="shared" si="1"/>
        <v>0</v>
      </c>
      <c r="X53" s="18"/>
      <c r="Y53" s="17"/>
      <c r="Z53" s="17">
        <f t="shared" si="2"/>
        <v>0</v>
      </c>
      <c r="AA53" s="17"/>
      <c r="AB53" s="17"/>
      <c r="AC53" s="17"/>
      <c r="AD53" s="17"/>
      <c r="AE53" s="17"/>
      <c r="AF53" s="17"/>
      <c r="AG53" s="18"/>
      <c r="AH53" s="17"/>
      <c r="AI53" s="17">
        <f t="shared" si="3"/>
        <v>0</v>
      </c>
      <c r="AJ53" s="17"/>
      <c r="AK53" s="17"/>
      <c r="AL53" s="17"/>
      <c r="AM53" s="18"/>
      <c r="AN53" s="17"/>
      <c r="AO53" s="17">
        <f t="shared" si="4"/>
        <v>0</v>
      </c>
      <c r="AP53" s="17"/>
      <c r="AQ53" s="17"/>
      <c r="AR53" s="17"/>
      <c r="AS53" s="17"/>
      <c r="AT53" s="17"/>
      <c r="AU53" s="17"/>
      <c r="AV53" s="18"/>
      <c r="AW53" s="17"/>
      <c r="AX53" s="17">
        <f t="shared" si="5"/>
        <v>0</v>
      </c>
      <c r="AY53" s="17"/>
      <c r="AZ53" s="17"/>
      <c r="BA53" s="17"/>
      <c r="BB53" s="141">
        <f>[1]CCT!AN60</f>
        <v>1</v>
      </c>
      <c r="BC53" s="17">
        <f>[1]CCT!AM60</f>
        <v>2507.27</v>
      </c>
      <c r="BD53" s="17">
        <f t="shared" si="85"/>
        <v>2507.27</v>
      </c>
      <c r="BE53" s="18"/>
      <c r="BF53" s="17"/>
      <c r="BG53" s="17">
        <f t="shared" si="6"/>
        <v>0</v>
      </c>
      <c r="BH53" s="17"/>
      <c r="BI53" s="17"/>
      <c r="BJ53" s="17"/>
      <c r="BK53" s="17"/>
      <c r="BL53" s="17"/>
      <c r="BM53" s="17"/>
      <c r="BN53" s="18"/>
      <c r="BO53" s="17"/>
      <c r="BP53" s="17">
        <f t="shared" si="7"/>
        <v>0</v>
      </c>
      <c r="BQ53" s="18"/>
      <c r="BR53" s="17"/>
      <c r="BS53" s="17">
        <f t="shared" si="8"/>
        <v>0</v>
      </c>
      <c r="BT53" s="18"/>
      <c r="BU53" s="17"/>
      <c r="BV53" s="17">
        <f t="shared" si="9"/>
        <v>0</v>
      </c>
      <c r="BW53" s="18"/>
      <c r="BX53" s="17"/>
      <c r="BY53" s="17">
        <f t="shared" si="10"/>
        <v>0</v>
      </c>
      <c r="BZ53" s="142"/>
      <c r="CA53" s="17"/>
      <c r="CB53" s="17">
        <f t="shared" si="86"/>
        <v>0</v>
      </c>
      <c r="CC53" s="17"/>
      <c r="CD53" s="17"/>
      <c r="CE53" s="17"/>
      <c r="CF53" s="18"/>
      <c r="CG53" s="17"/>
      <c r="CH53" s="17">
        <f t="shared" si="12"/>
        <v>0</v>
      </c>
      <c r="CI53" s="17"/>
      <c r="CJ53" s="17"/>
      <c r="CK53" s="17"/>
      <c r="CL53" s="18"/>
      <c r="CM53" s="17"/>
      <c r="CN53" s="17">
        <f t="shared" si="13"/>
        <v>0</v>
      </c>
      <c r="CO53" s="17"/>
      <c r="CP53" s="17"/>
      <c r="CQ53" s="17"/>
      <c r="CR53" s="17"/>
      <c r="CS53" s="17"/>
      <c r="CT53" s="17">
        <f t="shared" si="77"/>
        <v>0</v>
      </c>
      <c r="CU53" s="17"/>
      <c r="CV53" s="17"/>
      <c r="CW53" s="17"/>
      <c r="CX53" s="17"/>
      <c r="CY53" s="17"/>
      <c r="CZ53" s="17"/>
      <c r="DA53" s="18"/>
      <c r="DB53" s="17"/>
      <c r="DC53" s="17">
        <f t="shared" si="14"/>
        <v>0</v>
      </c>
      <c r="DD53" s="143">
        <f t="shared" si="36"/>
        <v>1</v>
      </c>
      <c r="DE53" s="19">
        <f t="shared" si="37"/>
        <v>2507.27</v>
      </c>
      <c r="DF53" s="19"/>
      <c r="DG53" s="19"/>
      <c r="DH53" s="19">
        <f t="shared" si="15"/>
        <v>0</v>
      </c>
      <c r="DI53" s="19"/>
      <c r="DJ53" s="19">
        <f t="shared" si="38"/>
        <v>0</v>
      </c>
      <c r="DK53" s="19">
        <f t="shared" si="39"/>
        <v>0</v>
      </c>
      <c r="DL53" s="19"/>
      <c r="DM53" s="19">
        <f t="shared" si="40"/>
        <v>2507.27</v>
      </c>
      <c r="DN53" s="19"/>
      <c r="DO53" s="19">
        <f t="shared" si="87"/>
        <v>279</v>
      </c>
      <c r="DP53" s="19">
        <f t="shared" si="81"/>
        <v>0</v>
      </c>
      <c r="DQ53" s="19"/>
      <c r="DR53" s="19">
        <f t="shared" si="41"/>
        <v>3.12</v>
      </c>
      <c r="DS53" s="19">
        <f>VLOOKUP('Resumo Geral apoio imposto cd'!A53,PARAMETROAPOIO,2,FALSE)*DD53</f>
        <v>0</v>
      </c>
      <c r="DT53" s="19">
        <f t="shared" si="82"/>
        <v>0</v>
      </c>
      <c r="DU53" s="19">
        <f t="shared" si="83"/>
        <v>0</v>
      </c>
      <c r="DV53" s="19">
        <f>BB53*[1]Parâmetro!$E$147</f>
        <v>247.42</v>
      </c>
      <c r="DW53" s="19">
        <f t="shared" si="42"/>
        <v>529.54</v>
      </c>
      <c r="DX53" s="19">
        <f>C53*'[1]Uniforme Apoio'!$BM$9+'Resumo Geral apoio imposto cd'!F53*'[1]Uniforme Apoio'!$BM$10+'Resumo Geral apoio imposto cd'!I53*'[1]Uniforme Apoio'!$BM$11+'Resumo Geral apoio imposto cd'!L53*'[1]Uniforme Apoio'!$BM$12+'Resumo Geral apoio imposto cd'!O53*'[1]Uniforme Apoio'!$BM$13+'Resumo Geral apoio imposto cd'!R53*'[1]Uniforme Apoio'!$BM$14+'Resumo Geral apoio imposto cd'!U53*'[1]Uniforme Apoio'!$BM$15+'Resumo Geral apoio imposto cd'!X53*'[1]Uniforme Apoio'!$BM$17+AA53*'[1]Uniforme Apoio'!$BM$16+'Resumo Geral apoio imposto cd'!AD53*'[1]Uniforme Apoio'!$BM$18+'Resumo Geral apoio imposto cd'!AG53*'[1]Uniforme Apoio'!$BM$19+'Resumo Geral apoio imposto cd'!AJ53*'[1]Uniforme Apoio'!$BM$20+'Resumo Geral apoio imposto cd'!AM53*'[1]Uniforme Apoio'!$BM$21+'Resumo Geral apoio imposto cd'!AP53*'[1]Uniforme Apoio'!$BM$22+'Resumo Geral apoio imposto cd'!AS53*'[1]Uniforme Apoio'!$BM$23+'Resumo Geral apoio imposto cd'!AV53*'[1]Uniforme Apoio'!$BM$24+'Resumo Geral apoio imposto cd'!AY53*'[1]Uniforme Apoio'!$BM$25+'Resumo Geral apoio imposto cd'!BB53*'[1]Uniforme Apoio'!$BM$26+BE53*'[1]Uniforme Apoio'!$BM$27+'Resumo Geral apoio imposto cd'!BH53*'[1]Uniforme Apoio'!$BM$28+'Resumo Geral apoio imposto cd'!BK53*'[1]Uniforme Apoio'!$BM$29+'Resumo Geral apoio imposto cd'!BN53*'[1]Uniforme Apoio'!$BM$30+'Resumo Geral apoio imposto cd'!BQ53*'[1]Uniforme Apoio'!$BM$30+'Resumo Geral apoio imposto cd'!BT53*'[1]Uniforme Apoio'!$BM$30+'Resumo Geral apoio imposto cd'!BW53*'[1]Uniforme Apoio'!$BM$31+'Resumo Geral apoio imposto cd'!BZ53*'[1]Uniforme Apoio'!$BM$31+'Resumo Geral apoio imposto cd'!CC53*'[1]Uniforme Apoio'!$BM$32+'Resumo Geral apoio imposto cd'!CF53*'[1]Uniforme Apoio'!$BM$33+'Resumo Geral apoio imposto cd'!CI53*'[1]Uniforme Apoio'!$BM$34+'Resumo Geral apoio imposto cd'!CL53*'[1]Uniforme Apoio'!$BM$35+'Resumo Geral apoio imposto cd'!CO53*'[1]Uniforme Apoio'!$BM$36+'Resumo Geral apoio imposto cd'!CR53*'[1]Uniforme Apoio'!$BM$37+'Resumo Geral apoio imposto cd'!CU53*'[1]Uniforme Apoio'!$BM$38+'Resumo Geral apoio imposto cd'!CX53*'[1]Uniforme Apoio'!$BM$39+'Resumo Geral apoio imposto cd'!DA53*'[1]Uniforme Apoio'!$BM$40</f>
        <v>103.18</v>
      </c>
      <c r="DY53" s="19"/>
      <c r="DZ53" s="19">
        <f>AP53*'[1]Equipamentos Jardinagem'!$H$7</f>
        <v>0</v>
      </c>
      <c r="EA53" s="19"/>
      <c r="EB53" s="19">
        <f t="shared" si="43"/>
        <v>103.18</v>
      </c>
      <c r="EC53" s="19">
        <f t="shared" si="44"/>
        <v>501.45400000000001</v>
      </c>
      <c r="ED53" s="19">
        <f t="shared" si="19"/>
        <v>37.609049999999996</v>
      </c>
      <c r="EE53" s="19">
        <f t="shared" si="20"/>
        <v>25.072700000000001</v>
      </c>
      <c r="EF53" s="19">
        <f t="shared" si="21"/>
        <v>5.0145400000000002</v>
      </c>
      <c r="EG53" s="19">
        <f t="shared" si="22"/>
        <v>62.681750000000001</v>
      </c>
      <c r="EH53" s="19">
        <f t="shared" si="23"/>
        <v>200.58160000000001</v>
      </c>
      <c r="EI53" s="19">
        <f t="shared" si="24"/>
        <v>75.218099999999993</v>
      </c>
      <c r="EJ53" s="19">
        <f t="shared" si="25"/>
        <v>15.043620000000001</v>
      </c>
      <c r="EK53" s="19">
        <f t="shared" si="45"/>
        <v>922.67536000000007</v>
      </c>
      <c r="EL53" s="19">
        <f t="shared" si="46"/>
        <v>208.855591</v>
      </c>
      <c r="EM53" s="19">
        <f t="shared" si="47"/>
        <v>69.702106000000001</v>
      </c>
      <c r="EN53" s="19">
        <f t="shared" si="48"/>
        <v>102.547343</v>
      </c>
      <c r="EO53" s="19">
        <f t="shared" si="49"/>
        <v>381.10504000000003</v>
      </c>
      <c r="EP53" s="19">
        <f t="shared" si="50"/>
        <v>3.2594509999999999</v>
      </c>
      <c r="EQ53" s="19">
        <f t="shared" si="51"/>
        <v>1.2536350000000001</v>
      </c>
      <c r="ER53" s="19">
        <f t="shared" si="52"/>
        <v>4.5130859999999995</v>
      </c>
      <c r="ES53" s="19">
        <f t="shared" si="53"/>
        <v>18.804524999999998</v>
      </c>
      <c r="ET53" s="19">
        <f t="shared" si="54"/>
        <v>1.5043619999999998</v>
      </c>
      <c r="EU53" s="19">
        <f t="shared" si="55"/>
        <v>0.75218099999999988</v>
      </c>
      <c r="EV53" s="19">
        <f t="shared" si="56"/>
        <v>8.7754449999999995</v>
      </c>
      <c r="EW53" s="19">
        <f t="shared" si="57"/>
        <v>3.2594509999999999</v>
      </c>
      <c r="EX53" s="19">
        <f t="shared" si="58"/>
        <v>107.81260999999999</v>
      </c>
      <c r="EY53" s="19">
        <f t="shared" si="59"/>
        <v>4.262359</v>
      </c>
      <c r="EZ53" s="19">
        <f t="shared" si="60"/>
        <v>145.17093299999999</v>
      </c>
      <c r="FA53" s="19">
        <f t="shared" si="61"/>
        <v>208.855591</v>
      </c>
      <c r="FB53" s="19">
        <f t="shared" si="62"/>
        <v>34.851053</v>
      </c>
      <c r="FC53" s="19">
        <f t="shared" si="63"/>
        <v>21.061067999999999</v>
      </c>
      <c r="FD53" s="19">
        <f t="shared" si="64"/>
        <v>8.2739910000000005</v>
      </c>
      <c r="FE53" s="19">
        <f t="shared" si="65"/>
        <v>0</v>
      </c>
      <c r="FF53" s="19">
        <f t="shared" si="66"/>
        <v>100.54152699999999</v>
      </c>
      <c r="FG53" s="19">
        <f t="shared" si="67"/>
        <v>373.58323000000001</v>
      </c>
      <c r="FH53" s="19">
        <f t="shared" si="26"/>
        <v>1827.0476489999999</v>
      </c>
      <c r="FI53" s="19">
        <f t="shared" si="27"/>
        <v>4967.0376489999999</v>
      </c>
      <c r="FJ53" s="19">
        <f t="shared" si="68"/>
        <v>206.27</v>
      </c>
      <c r="FK53" s="144">
        <f t="shared" si="84"/>
        <v>3</v>
      </c>
      <c r="FL53" s="144">
        <f t="shared" si="29"/>
        <v>12.25</v>
      </c>
      <c r="FM53" s="20">
        <f t="shared" si="30"/>
        <v>3.4188034188034218</v>
      </c>
      <c r="FN53" s="19">
        <f t="shared" si="69"/>
        <v>169.81325295726509</v>
      </c>
      <c r="FO53" s="20">
        <f t="shared" si="31"/>
        <v>8.6609686609686669</v>
      </c>
      <c r="FP53" s="19">
        <f t="shared" si="70"/>
        <v>430.19357415840483</v>
      </c>
      <c r="FQ53" s="20">
        <f t="shared" si="32"/>
        <v>1.8803418803418819</v>
      </c>
      <c r="FR53" s="19">
        <f t="shared" si="71"/>
        <v>93.397289126495792</v>
      </c>
      <c r="FS53" s="19">
        <f t="shared" si="72"/>
        <v>145.76</v>
      </c>
      <c r="FT53" s="19">
        <f t="shared" si="73"/>
        <v>1045.4341162421656</v>
      </c>
      <c r="FU53" s="145">
        <f t="shared" si="74"/>
        <v>6012.4717652421659</v>
      </c>
    </row>
    <row r="54" spans="1:177" ht="15" customHeight="1">
      <c r="A54" s="186" t="str">
        <f>[1]CCT!D61</f>
        <v>Rodoviários de Patos de Minas + SEAC-MG</v>
      </c>
      <c r="B54" s="147" t="str">
        <f>[1]CCT!C61</f>
        <v>Patos de Minas</v>
      </c>
      <c r="C54" s="141"/>
      <c r="D54" s="17"/>
      <c r="E54" s="17">
        <f t="shared" si="0"/>
        <v>0</v>
      </c>
      <c r="F54" s="18"/>
      <c r="G54" s="17"/>
      <c r="H54" s="17">
        <f t="shared" si="33"/>
        <v>0</v>
      </c>
      <c r="I54" s="18"/>
      <c r="J54" s="17"/>
      <c r="K54" s="17">
        <f t="shared" si="34"/>
        <v>0</v>
      </c>
      <c r="L54" s="17"/>
      <c r="M54" s="17"/>
      <c r="N54" s="17"/>
      <c r="O54" s="17"/>
      <c r="P54" s="17"/>
      <c r="Q54" s="17"/>
      <c r="R54" s="17"/>
      <c r="S54" s="17"/>
      <c r="T54" s="17"/>
      <c r="U54" s="18"/>
      <c r="V54" s="17"/>
      <c r="W54" s="17">
        <f t="shared" si="1"/>
        <v>0</v>
      </c>
      <c r="X54" s="18"/>
      <c r="Y54" s="17"/>
      <c r="Z54" s="17">
        <f t="shared" si="2"/>
        <v>0</v>
      </c>
      <c r="AA54" s="17"/>
      <c r="AB54" s="17"/>
      <c r="AC54" s="17"/>
      <c r="AD54" s="17"/>
      <c r="AE54" s="17"/>
      <c r="AF54" s="17"/>
      <c r="AG54" s="18"/>
      <c r="AH54" s="17"/>
      <c r="AI54" s="17">
        <f t="shared" si="3"/>
        <v>0</v>
      </c>
      <c r="AJ54" s="17"/>
      <c r="AK54" s="17"/>
      <c r="AL54" s="17"/>
      <c r="AM54" s="18"/>
      <c r="AN54" s="17"/>
      <c r="AO54" s="17">
        <f t="shared" si="4"/>
        <v>0</v>
      </c>
      <c r="AP54" s="17"/>
      <c r="AQ54" s="17"/>
      <c r="AR54" s="17"/>
      <c r="AS54" s="17"/>
      <c r="AT54" s="17"/>
      <c r="AU54" s="17"/>
      <c r="AV54" s="18"/>
      <c r="AW54" s="17"/>
      <c r="AX54" s="17">
        <f t="shared" si="5"/>
        <v>0</v>
      </c>
      <c r="AY54" s="17"/>
      <c r="AZ54" s="17"/>
      <c r="BA54" s="17"/>
      <c r="BB54" s="141">
        <f>[1]CCT!AN61</f>
        <v>2</v>
      </c>
      <c r="BC54" s="17">
        <f>[1]CCT!AM61</f>
        <v>2507.27</v>
      </c>
      <c r="BD54" s="17">
        <f t="shared" si="85"/>
        <v>5014.54</v>
      </c>
      <c r="BE54" s="18"/>
      <c r="BF54" s="17"/>
      <c r="BG54" s="17">
        <f t="shared" si="6"/>
        <v>0</v>
      </c>
      <c r="BH54" s="17"/>
      <c r="BI54" s="17"/>
      <c r="BJ54" s="17"/>
      <c r="BK54" s="17"/>
      <c r="BL54" s="17"/>
      <c r="BM54" s="17"/>
      <c r="BN54" s="18"/>
      <c r="BO54" s="17"/>
      <c r="BP54" s="17">
        <f t="shared" si="7"/>
        <v>0</v>
      </c>
      <c r="BQ54" s="18"/>
      <c r="BR54" s="17"/>
      <c r="BS54" s="17">
        <f t="shared" si="8"/>
        <v>0</v>
      </c>
      <c r="BT54" s="18"/>
      <c r="BU54" s="17"/>
      <c r="BV54" s="17">
        <f t="shared" si="9"/>
        <v>0</v>
      </c>
      <c r="BW54" s="18"/>
      <c r="BX54" s="17"/>
      <c r="BY54" s="17">
        <f t="shared" si="10"/>
        <v>0</v>
      </c>
      <c r="BZ54" s="142"/>
      <c r="CA54" s="17"/>
      <c r="CB54" s="17">
        <f t="shared" si="86"/>
        <v>0</v>
      </c>
      <c r="CC54" s="17"/>
      <c r="CD54" s="17"/>
      <c r="CE54" s="17"/>
      <c r="CF54" s="18"/>
      <c r="CG54" s="17"/>
      <c r="CH54" s="17">
        <f t="shared" si="12"/>
        <v>0</v>
      </c>
      <c r="CI54" s="17"/>
      <c r="CJ54" s="17"/>
      <c r="CK54" s="17"/>
      <c r="CL54" s="18"/>
      <c r="CM54" s="17"/>
      <c r="CN54" s="17">
        <f t="shared" si="13"/>
        <v>0</v>
      </c>
      <c r="CO54" s="17"/>
      <c r="CP54" s="17"/>
      <c r="CQ54" s="17"/>
      <c r="CR54" s="17"/>
      <c r="CS54" s="17"/>
      <c r="CT54" s="17">
        <f t="shared" si="77"/>
        <v>0</v>
      </c>
      <c r="CU54" s="17"/>
      <c r="CV54" s="17"/>
      <c r="CW54" s="17"/>
      <c r="CX54" s="17"/>
      <c r="CY54" s="17"/>
      <c r="CZ54" s="17"/>
      <c r="DA54" s="18"/>
      <c r="DB54" s="17"/>
      <c r="DC54" s="17">
        <f t="shared" si="14"/>
        <v>0</v>
      </c>
      <c r="DD54" s="143">
        <f t="shared" si="36"/>
        <v>2</v>
      </c>
      <c r="DE54" s="19">
        <f t="shared" si="37"/>
        <v>5014.54</v>
      </c>
      <c r="DF54" s="19"/>
      <c r="DG54" s="19"/>
      <c r="DH54" s="19">
        <f t="shared" si="15"/>
        <v>0</v>
      </c>
      <c r="DI54" s="19"/>
      <c r="DJ54" s="19">
        <f t="shared" si="38"/>
        <v>0</v>
      </c>
      <c r="DK54" s="19">
        <f t="shared" si="39"/>
        <v>0</v>
      </c>
      <c r="DL54" s="19"/>
      <c r="DM54" s="19">
        <f t="shared" si="40"/>
        <v>5014.54</v>
      </c>
      <c r="DN54" s="19"/>
      <c r="DO54" s="19">
        <f t="shared" si="87"/>
        <v>558</v>
      </c>
      <c r="DP54" s="19">
        <f t="shared" si="81"/>
        <v>0</v>
      </c>
      <c r="DQ54" s="19"/>
      <c r="DR54" s="19">
        <f t="shared" si="41"/>
        <v>6.24</v>
      </c>
      <c r="DS54" s="19">
        <f>VLOOKUP('Resumo Geral apoio imposto cd'!A54,PARAMETROAPOIO,2,FALSE)*DD54</f>
        <v>0</v>
      </c>
      <c r="DT54" s="19">
        <f t="shared" si="82"/>
        <v>0</v>
      </c>
      <c r="DU54" s="19">
        <f t="shared" si="83"/>
        <v>0</v>
      </c>
      <c r="DV54" s="19">
        <f>BB54*[1]Parâmetro!$E$147</f>
        <v>494.84</v>
      </c>
      <c r="DW54" s="19">
        <f t="shared" si="42"/>
        <v>1059.08</v>
      </c>
      <c r="DX54" s="19">
        <f>C54*'[1]Uniforme Apoio'!$BM$9+'Resumo Geral apoio imposto cd'!F54*'[1]Uniforme Apoio'!$BM$10+'Resumo Geral apoio imposto cd'!I54*'[1]Uniforme Apoio'!$BM$11+'Resumo Geral apoio imposto cd'!L54*'[1]Uniforme Apoio'!$BM$12+'Resumo Geral apoio imposto cd'!O54*'[1]Uniforme Apoio'!$BM$13+'Resumo Geral apoio imposto cd'!R54*'[1]Uniforme Apoio'!$BM$14+'Resumo Geral apoio imposto cd'!U54*'[1]Uniforme Apoio'!$BM$15+'Resumo Geral apoio imposto cd'!X54*'[1]Uniforme Apoio'!$BM$17+AA54*'[1]Uniforme Apoio'!$BM$16+'Resumo Geral apoio imposto cd'!AD54*'[1]Uniforme Apoio'!$BM$18+'Resumo Geral apoio imposto cd'!AG54*'[1]Uniforme Apoio'!$BM$19+'Resumo Geral apoio imposto cd'!AJ54*'[1]Uniforme Apoio'!$BM$20+'Resumo Geral apoio imposto cd'!AM54*'[1]Uniforme Apoio'!$BM$21+'Resumo Geral apoio imposto cd'!AP54*'[1]Uniforme Apoio'!$BM$22+'Resumo Geral apoio imposto cd'!AS54*'[1]Uniforme Apoio'!$BM$23+'Resumo Geral apoio imposto cd'!AV54*'[1]Uniforme Apoio'!$BM$24+'Resumo Geral apoio imposto cd'!AY54*'[1]Uniforme Apoio'!$BM$25+'Resumo Geral apoio imposto cd'!BB54*'[1]Uniforme Apoio'!$BM$26+BE54*'[1]Uniforme Apoio'!$BM$27+'Resumo Geral apoio imposto cd'!BH54*'[1]Uniforme Apoio'!$BM$28+'Resumo Geral apoio imposto cd'!BK54*'[1]Uniforme Apoio'!$BM$29+'Resumo Geral apoio imposto cd'!BN54*'[1]Uniforme Apoio'!$BM$30+'Resumo Geral apoio imposto cd'!BQ54*'[1]Uniforme Apoio'!$BM$30+'Resumo Geral apoio imposto cd'!BT54*'[1]Uniforme Apoio'!$BM$30+'Resumo Geral apoio imposto cd'!BW54*'[1]Uniforme Apoio'!$BM$31+'Resumo Geral apoio imposto cd'!BZ54*'[1]Uniforme Apoio'!$BM$31+'Resumo Geral apoio imposto cd'!CC54*'[1]Uniforme Apoio'!$BM$32+'Resumo Geral apoio imposto cd'!CF54*'[1]Uniforme Apoio'!$BM$33+'Resumo Geral apoio imposto cd'!CI54*'[1]Uniforme Apoio'!$BM$34+'Resumo Geral apoio imposto cd'!CL54*'[1]Uniforme Apoio'!$BM$35+'Resumo Geral apoio imposto cd'!CO54*'[1]Uniforme Apoio'!$BM$36+'Resumo Geral apoio imposto cd'!CR54*'[1]Uniforme Apoio'!$BM$37+'Resumo Geral apoio imposto cd'!CU54*'[1]Uniforme Apoio'!$BM$38+'Resumo Geral apoio imposto cd'!CX54*'[1]Uniforme Apoio'!$BM$39+'Resumo Geral apoio imposto cd'!DA54*'[1]Uniforme Apoio'!$BM$40</f>
        <v>206.36</v>
      </c>
      <c r="DY54" s="19"/>
      <c r="DZ54" s="19">
        <f>AP54*'[1]Equipamentos Jardinagem'!$H$7</f>
        <v>0</v>
      </c>
      <c r="EA54" s="19"/>
      <c r="EB54" s="19">
        <f t="shared" si="43"/>
        <v>206.36</v>
      </c>
      <c r="EC54" s="19">
        <f t="shared" si="44"/>
        <v>1002.908</v>
      </c>
      <c r="ED54" s="19">
        <f t="shared" si="19"/>
        <v>75.218099999999993</v>
      </c>
      <c r="EE54" s="19">
        <f t="shared" si="20"/>
        <v>50.145400000000002</v>
      </c>
      <c r="EF54" s="19">
        <f t="shared" si="21"/>
        <v>10.02908</v>
      </c>
      <c r="EG54" s="19">
        <f t="shared" si="22"/>
        <v>125.3635</v>
      </c>
      <c r="EH54" s="19">
        <f t="shared" si="23"/>
        <v>401.16320000000002</v>
      </c>
      <c r="EI54" s="19">
        <f t="shared" si="24"/>
        <v>150.43619999999999</v>
      </c>
      <c r="EJ54" s="19">
        <f t="shared" si="25"/>
        <v>30.087240000000001</v>
      </c>
      <c r="EK54" s="19">
        <f t="shared" si="45"/>
        <v>1845.3507200000001</v>
      </c>
      <c r="EL54" s="19">
        <f t="shared" si="46"/>
        <v>417.71118200000001</v>
      </c>
      <c r="EM54" s="19">
        <f t="shared" si="47"/>
        <v>139.404212</v>
      </c>
      <c r="EN54" s="19">
        <f t="shared" si="48"/>
        <v>205.094686</v>
      </c>
      <c r="EO54" s="19">
        <f t="shared" si="49"/>
        <v>762.21008000000006</v>
      </c>
      <c r="EP54" s="19">
        <f t="shared" si="50"/>
        <v>6.5189019999999998</v>
      </c>
      <c r="EQ54" s="19">
        <f t="shared" si="51"/>
        <v>2.5072700000000001</v>
      </c>
      <c r="ER54" s="19">
        <f t="shared" si="52"/>
        <v>9.026171999999999</v>
      </c>
      <c r="ES54" s="19">
        <f t="shared" si="53"/>
        <v>37.609049999999996</v>
      </c>
      <c r="ET54" s="19">
        <f t="shared" si="54"/>
        <v>3.0087239999999995</v>
      </c>
      <c r="EU54" s="19">
        <f t="shared" si="55"/>
        <v>1.5043619999999998</v>
      </c>
      <c r="EV54" s="19">
        <f t="shared" si="56"/>
        <v>17.550889999999999</v>
      </c>
      <c r="EW54" s="19">
        <f t="shared" si="57"/>
        <v>6.5189019999999998</v>
      </c>
      <c r="EX54" s="19">
        <f t="shared" si="58"/>
        <v>215.62521999999998</v>
      </c>
      <c r="EY54" s="19">
        <f t="shared" si="59"/>
        <v>8.524718</v>
      </c>
      <c r="EZ54" s="19">
        <f t="shared" si="60"/>
        <v>290.34186599999998</v>
      </c>
      <c r="FA54" s="19">
        <f t="shared" si="61"/>
        <v>417.71118200000001</v>
      </c>
      <c r="FB54" s="19">
        <f t="shared" si="62"/>
        <v>69.702106000000001</v>
      </c>
      <c r="FC54" s="19">
        <f t="shared" si="63"/>
        <v>42.122135999999998</v>
      </c>
      <c r="FD54" s="19">
        <f t="shared" si="64"/>
        <v>16.547982000000001</v>
      </c>
      <c r="FE54" s="19">
        <f t="shared" si="65"/>
        <v>0</v>
      </c>
      <c r="FF54" s="19">
        <f t="shared" si="66"/>
        <v>201.08305399999998</v>
      </c>
      <c r="FG54" s="19">
        <f t="shared" si="67"/>
        <v>747.16646000000003</v>
      </c>
      <c r="FH54" s="19">
        <f t="shared" si="26"/>
        <v>3654.0952979999997</v>
      </c>
      <c r="FI54" s="19">
        <f t="shared" si="27"/>
        <v>9934.0752979999997</v>
      </c>
      <c r="FJ54" s="19">
        <f t="shared" si="68"/>
        <v>412.54</v>
      </c>
      <c r="FK54" s="144">
        <f t="shared" si="84"/>
        <v>2</v>
      </c>
      <c r="FL54" s="144">
        <f t="shared" si="29"/>
        <v>11.25</v>
      </c>
      <c r="FM54" s="20">
        <f t="shared" si="30"/>
        <v>2.2535211267605644</v>
      </c>
      <c r="FN54" s="19">
        <f t="shared" si="69"/>
        <v>223.86648558873247</v>
      </c>
      <c r="FO54" s="20">
        <f t="shared" si="31"/>
        <v>8.5633802816901436</v>
      </c>
      <c r="FP54" s="19">
        <f t="shared" si="70"/>
        <v>850.69264523718334</v>
      </c>
      <c r="FQ54" s="20">
        <f t="shared" si="32"/>
        <v>1.8591549295774654</v>
      </c>
      <c r="FR54" s="19">
        <f t="shared" si="71"/>
        <v>184.68985061070427</v>
      </c>
      <c r="FS54" s="19">
        <f t="shared" si="72"/>
        <v>291.52</v>
      </c>
      <c r="FT54" s="19">
        <f t="shared" si="73"/>
        <v>1963.3089814366201</v>
      </c>
      <c r="FU54" s="145">
        <f t="shared" si="74"/>
        <v>11897.384279436619</v>
      </c>
    </row>
    <row r="55" spans="1:177" ht="15" customHeight="1">
      <c r="A55" s="146" t="str">
        <f>[1]CCT!D62</f>
        <v>Fethemg RM</v>
      </c>
      <c r="B55" s="147" t="str">
        <f>[1]CCT!C62</f>
        <v>Pedro Leopoldo</v>
      </c>
      <c r="C55" s="141"/>
      <c r="D55" s="17"/>
      <c r="E55" s="17">
        <f t="shared" si="0"/>
        <v>0</v>
      </c>
      <c r="F55" s="18"/>
      <c r="G55" s="17"/>
      <c r="H55" s="17">
        <f t="shared" si="33"/>
        <v>0</v>
      </c>
      <c r="I55" s="18"/>
      <c r="J55" s="17"/>
      <c r="K55" s="17">
        <f t="shared" si="34"/>
        <v>0</v>
      </c>
      <c r="L55" s="17"/>
      <c r="M55" s="17"/>
      <c r="N55" s="17"/>
      <c r="O55" s="17"/>
      <c r="P55" s="17"/>
      <c r="Q55" s="17"/>
      <c r="R55" s="17"/>
      <c r="S55" s="17"/>
      <c r="T55" s="17"/>
      <c r="U55" s="18"/>
      <c r="V55" s="17"/>
      <c r="W55" s="17">
        <f t="shared" si="1"/>
        <v>0</v>
      </c>
      <c r="X55" s="18"/>
      <c r="Y55" s="17"/>
      <c r="Z55" s="17">
        <f t="shared" si="2"/>
        <v>0</v>
      </c>
      <c r="AA55" s="17"/>
      <c r="AB55" s="17"/>
      <c r="AC55" s="17"/>
      <c r="AD55" s="17"/>
      <c r="AE55" s="17"/>
      <c r="AF55" s="17"/>
      <c r="AG55" s="156"/>
      <c r="AH55" s="17"/>
      <c r="AI55" s="17">
        <f t="shared" si="3"/>
        <v>0</v>
      </c>
      <c r="AJ55" s="17"/>
      <c r="AK55" s="17"/>
      <c r="AL55" s="17"/>
      <c r="AM55" s="18"/>
      <c r="AN55" s="17"/>
      <c r="AO55" s="17">
        <f t="shared" si="4"/>
        <v>0</v>
      </c>
      <c r="AP55" s="17"/>
      <c r="AQ55" s="17"/>
      <c r="AR55" s="17"/>
      <c r="AS55" s="17"/>
      <c r="AT55" s="17"/>
      <c r="AU55" s="17"/>
      <c r="AV55" s="18"/>
      <c r="AW55" s="17"/>
      <c r="AX55" s="17">
        <f t="shared" si="5"/>
        <v>0</v>
      </c>
      <c r="AY55" s="17"/>
      <c r="AZ55" s="17"/>
      <c r="BA55" s="17"/>
      <c r="BB55" s="141"/>
      <c r="BC55" s="17"/>
      <c r="BD55" s="17">
        <f t="shared" si="85"/>
        <v>0</v>
      </c>
      <c r="BE55" s="18"/>
      <c r="BF55" s="17"/>
      <c r="BG55" s="17">
        <f t="shared" si="6"/>
        <v>0</v>
      </c>
      <c r="BH55" s="17"/>
      <c r="BI55" s="17"/>
      <c r="BJ55" s="17"/>
      <c r="BK55" s="17"/>
      <c r="BL55" s="17"/>
      <c r="BM55" s="17"/>
      <c r="BN55" s="18"/>
      <c r="BO55" s="17"/>
      <c r="BP55" s="17">
        <f t="shared" si="7"/>
        <v>0</v>
      </c>
      <c r="BQ55" s="18"/>
      <c r="BR55" s="17"/>
      <c r="BS55" s="17">
        <f t="shared" si="8"/>
        <v>0</v>
      </c>
      <c r="BT55" s="18"/>
      <c r="BU55" s="17"/>
      <c r="BV55" s="17">
        <f t="shared" si="9"/>
        <v>0</v>
      </c>
      <c r="BW55" s="18"/>
      <c r="BX55" s="17"/>
      <c r="BY55" s="17">
        <f t="shared" si="10"/>
        <v>0</v>
      </c>
      <c r="BZ55" s="142">
        <f>[1]CCT!BD62</f>
        <v>1</v>
      </c>
      <c r="CA55" s="17">
        <f>[1]CCT!BC62</f>
        <v>1231.31</v>
      </c>
      <c r="CB55" s="17">
        <f t="shared" si="86"/>
        <v>1231.31</v>
      </c>
      <c r="CC55" s="17"/>
      <c r="CD55" s="17"/>
      <c r="CE55" s="17"/>
      <c r="CF55" s="18"/>
      <c r="CG55" s="17"/>
      <c r="CH55" s="17">
        <f t="shared" si="12"/>
        <v>0</v>
      </c>
      <c r="CI55" s="17"/>
      <c r="CJ55" s="17"/>
      <c r="CK55" s="17"/>
      <c r="CL55" s="18"/>
      <c r="CM55" s="17"/>
      <c r="CN55" s="17">
        <f t="shared" si="13"/>
        <v>0</v>
      </c>
      <c r="CO55" s="17"/>
      <c r="CP55" s="17"/>
      <c r="CQ55" s="17"/>
      <c r="CR55" s="17"/>
      <c r="CS55" s="17"/>
      <c r="CT55" s="17">
        <f t="shared" si="77"/>
        <v>0</v>
      </c>
      <c r="CU55" s="17"/>
      <c r="CV55" s="17"/>
      <c r="CW55" s="17"/>
      <c r="CX55" s="17"/>
      <c r="CY55" s="17"/>
      <c r="CZ55" s="17"/>
      <c r="DA55" s="18"/>
      <c r="DB55" s="17"/>
      <c r="DC55" s="17">
        <f t="shared" si="14"/>
        <v>0</v>
      </c>
      <c r="DD55" s="143">
        <f t="shared" si="36"/>
        <v>1</v>
      </c>
      <c r="DE55" s="19">
        <f t="shared" si="37"/>
        <v>1231.31</v>
      </c>
      <c r="DF55" s="19"/>
      <c r="DG55" s="19"/>
      <c r="DH55" s="19">
        <f t="shared" si="15"/>
        <v>0</v>
      </c>
      <c r="DI55" s="19"/>
      <c r="DJ55" s="19">
        <f t="shared" si="38"/>
        <v>0</v>
      </c>
      <c r="DK55" s="19">
        <f t="shared" si="39"/>
        <v>0</v>
      </c>
      <c r="DL55" s="19"/>
      <c r="DM55" s="19">
        <f t="shared" si="40"/>
        <v>1231.31</v>
      </c>
      <c r="DN55" s="19"/>
      <c r="DO55" s="19">
        <f t="shared" si="87"/>
        <v>279</v>
      </c>
      <c r="DP55" s="19">
        <f t="shared" si="81"/>
        <v>50.121400000000008</v>
      </c>
      <c r="DQ55" s="19"/>
      <c r="DR55" s="19">
        <f t="shared" si="41"/>
        <v>3.12</v>
      </c>
      <c r="DS55" s="19">
        <f>VLOOKUP('Resumo Geral apoio imposto cd'!A55,PARAMETROAPOIO,2,FALSE)*DD55</f>
        <v>0</v>
      </c>
      <c r="DT55" s="19">
        <f t="shared" si="82"/>
        <v>0</v>
      </c>
      <c r="DU55" s="19">
        <f t="shared" si="83"/>
        <v>8.43</v>
      </c>
      <c r="DV55" s="19">
        <f>BB55*[1]Parâmetro!$E$147</f>
        <v>0</v>
      </c>
      <c r="DW55" s="19">
        <f t="shared" si="42"/>
        <v>340.67140000000001</v>
      </c>
      <c r="DX55" s="19">
        <f>C55*'[1]Uniforme Apoio'!$BM$9+'Resumo Geral apoio imposto cd'!F55*'[1]Uniforme Apoio'!$BM$10+'Resumo Geral apoio imposto cd'!I55*'[1]Uniforme Apoio'!$BM$11+'Resumo Geral apoio imposto cd'!L55*'[1]Uniforme Apoio'!$BM$12+'Resumo Geral apoio imposto cd'!O55*'[1]Uniforme Apoio'!$BM$13+'Resumo Geral apoio imposto cd'!R55*'[1]Uniforme Apoio'!$BM$14+'Resumo Geral apoio imposto cd'!U55*'[1]Uniforme Apoio'!$BM$15+'Resumo Geral apoio imposto cd'!X55*'[1]Uniforme Apoio'!$BM$17+AA55*'[1]Uniforme Apoio'!$BM$16+'Resumo Geral apoio imposto cd'!AD55*'[1]Uniforme Apoio'!$BM$18+'Resumo Geral apoio imposto cd'!AG55*'[1]Uniforme Apoio'!$BM$19+'Resumo Geral apoio imposto cd'!AJ55*'[1]Uniforme Apoio'!$BM$20+'Resumo Geral apoio imposto cd'!AM55*'[1]Uniforme Apoio'!$BM$21+'Resumo Geral apoio imposto cd'!AP55*'[1]Uniforme Apoio'!$BM$22+'Resumo Geral apoio imposto cd'!AS55*'[1]Uniforme Apoio'!$BM$23+'Resumo Geral apoio imposto cd'!AV55*'[1]Uniforme Apoio'!$BM$24+'Resumo Geral apoio imposto cd'!AY55*'[1]Uniforme Apoio'!$BM$25+'Resumo Geral apoio imposto cd'!BB55*'[1]Uniforme Apoio'!$BM$26+BE55*'[1]Uniforme Apoio'!$BM$27+'Resumo Geral apoio imposto cd'!BH55*'[1]Uniforme Apoio'!$BM$28+'Resumo Geral apoio imposto cd'!BK55*'[1]Uniforme Apoio'!$BM$29+'Resumo Geral apoio imposto cd'!BN55*'[1]Uniforme Apoio'!$BM$30+'Resumo Geral apoio imposto cd'!BQ55*'[1]Uniforme Apoio'!$BM$30+'Resumo Geral apoio imposto cd'!BT55*'[1]Uniforme Apoio'!$BM$30+'Resumo Geral apoio imposto cd'!BW55*'[1]Uniforme Apoio'!$BM$31+'Resumo Geral apoio imposto cd'!BZ55*'[1]Uniforme Apoio'!$BM$31+'Resumo Geral apoio imposto cd'!CC55*'[1]Uniforme Apoio'!$BM$32+'Resumo Geral apoio imposto cd'!CF55*'[1]Uniforme Apoio'!$BM$33+'Resumo Geral apoio imposto cd'!CI55*'[1]Uniforme Apoio'!$BM$34+'Resumo Geral apoio imposto cd'!CL55*'[1]Uniforme Apoio'!$BM$35+'Resumo Geral apoio imposto cd'!CO55*'[1]Uniforme Apoio'!$BM$36+'Resumo Geral apoio imposto cd'!CR55*'[1]Uniforme Apoio'!$BM$37+'Resumo Geral apoio imposto cd'!CU55*'[1]Uniforme Apoio'!$BM$38+'Resumo Geral apoio imposto cd'!CX55*'[1]Uniforme Apoio'!$BM$39+'Resumo Geral apoio imposto cd'!DA55*'[1]Uniforme Apoio'!$BM$40</f>
        <v>81.430000000000007</v>
      </c>
      <c r="DY55" s="19"/>
      <c r="DZ55" s="19">
        <f>AP55*'[1]Equipamentos Jardinagem'!$H$7</f>
        <v>0</v>
      </c>
      <c r="EA55" s="19"/>
      <c r="EB55" s="19">
        <f t="shared" si="43"/>
        <v>81.430000000000007</v>
      </c>
      <c r="EC55" s="19">
        <f t="shared" si="44"/>
        <v>246.262</v>
      </c>
      <c r="ED55" s="19">
        <f t="shared" si="19"/>
        <v>18.469649999999998</v>
      </c>
      <c r="EE55" s="19">
        <f t="shared" si="20"/>
        <v>12.3131</v>
      </c>
      <c r="EF55" s="19">
        <f t="shared" si="21"/>
        <v>2.4626199999999998</v>
      </c>
      <c r="EG55" s="19">
        <f t="shared" si="22"/>
        <v>30.78275</v>
      </c>
      <c r="EH55" s="19">
        <f t="shared" si="23"/>
        <v>98.504800000000003</v>
      </c>
      <c r="EI55" s="19">
        <f t="shared" si="24"/>
        <v>36.939299999999996</v>
      </c>
      <c r="EJ55" s="19">
        <f t="shared" si="25"/>
        <v>7.3878599999999999</v>
      </c>
      <c r="EK55" s="19">
        <f t="shared" si="45"/>
        <v>453.12208000000004</v>
      </c>
      <c r="EL55" s="19">
        <f t="shared" si="46"/>
        <v>102.568123</v>
      </c>
      <c r="EM55" s="19">
        <f t="shared" si="47"/>
        <v>34.230417999999993</v>
      </c>
      <c r="EN55" s="19">
        <f t="shared" si="48"/>
        <v>50.360578999999994</v>
      </c>
      <c r="EO55" s="19">
        <f t="shared" si="49"/>
        <v>187.15912</v>
      </c>
      <c r="EP55" s="19">
        <f t="shared" si="50"/>
        <v>1.6007029999999998</v>
      </c>
      <c r="EQ55" s="19">
        <f t="shared" si="51"/>
        <v>0.61565499999999995</v>
      </c>
      <c r="ER55" s="19">
        <f t="shared" si="52"/>
        <v>2.2163579999999996</v>
      </c>
      <c r="ES55" s="19">
        <f t="shared" si="53"/>
        <v>9.234824999999999</v>
      </c>
      <c r="ET55" s="19">
        <f t="shared" si="54"/>
        <v>0.73878599999999994</v>
      </c>
      <c r="EU55" s="19">
        <f t="shared" si="55"/>
        <v>0.36939299999999997</v>
      </c>
      <c r="EV55" s="19">
        <f t="shared" si="56"/>
        <v>4.3095850000000002</v>
      </c>
      <c r="EW55" s="19">
        <f t="shared" si="57"/>
        <v>1.6007029999999998</v>
      </c>
      <c r="EX55" s="19">
        <f t="shared" si="58"/>
        <v>52.946329999999996</v>
      </c>
      <c r="EY55" s="19">
        <f t="shared" si="59"/>
        <v>2.0932269999999997</v>
      </c>
      <c r="EZ55" s="19">
        <f t="shared" si="60"/>
        <v>71.29284899999999</v>
      </c>
      <c r="FA55" s="19">
        <f t="shared" si="61"/>
        <v>102.568123</v>
      </c>
      <c r="FB55" s="19">
        <f t="shared" si="62"/>
        <v>17.115208999999997</v>
      </c>
      <c r="FC55" s="19">
        <f t="shared" si="63"/>
        <v>10.343003999999999</v>
      </c>
      <c r="FD55" s="19">
        <f t="shared" si="64"/>
        <v>4.0633229999999996</v>
      </c>
      <c r="FE55" s="19">
        <f t="shared" si="65"/>
        <v>0</v>
      </c>
      <c r="FF55" s="19">
        <f t="shared" si="66"/>
        <v>49.375530999999995</v>
      </c>
      <c r="FG55" s="19">
        <f t="shared" si="67"/>
        <v>183.46518999999998</v>
      </c>
      <c r="FH55" s="19">
        <f t="shared" si="26"/>
        <v>897.25559699999997</v>
      </c>
      <c r="FI55" s="19">
        <f t="shared" si="27"/>
        <v>2550.6669969999998</v>
      </c>
      <c r="FJ55" s="19">
        <f t="shared" si="68"/>
        <v>206.27</v>
      </c>
      <c r="FK55" s="144">
        <f t="shared" si="84"/>
        <v>2</v>
      </c>
      <c r="FL55" s="144">
        <f t="shared" si="29"/>
        <v>11.25</v>
      </c>
      <c r="FM55" s="20">
        <f t="shared" si="30"/>
        <v>2.2535211267605644</v>
      </c>
      <c r="FN55" s="19">
        <f t="shared" si="69"/>
        <v>57.479819650704243</v>
      </c>
      <c r="FO55" s="20">
        <f t="shared" si="31"/>
        <v>8.5633802816901436</v>
      </c>
      <c r="FP55" s="19">
        <f t="shared" si="70"/>
        <v>218.4233146726761</v>
      </c>
      <c r="FQ55" s="20">
        <f t="shared" si="32"/>
        <v>1.8591549295774654</v>
      </c>
      <c r="FR55" s="19">
        <f t="shared" si="71"/>
        <v>47.420851211831</v>
      </c>
      <c r="FS55" s="19">
        <f t="shared" si="72"/>
        <v>145.76</v>
      </c>
      <c r="FT55" s="19">
        <f t="shared" si="73"/>
        <v>675.35398553521134</v>
      </c>
      <c r="FU55" s="145">
        <f t="shared" si="74"/>
        <v>3226.0209825352113</v>
      </c>
    </row>
    <row r="56" spans="1:177" ht="15" customHeight="1">
      <c r="A56" s="186" t="str">
        <f>[1]CCT!D63</f>
        <v>Rodoviários de Poços de Caldas + SEAC-MG</v>
      </c>
      <c r="B56" s="147" t="str">
        <f>[1]CCT!C63</f>
        <v>Poços de Caldas</v>
      </c>
      <c r="C56" s="141"/>
      <c r="D56" s="17"/>
      <c r="E56" s="17">
        <f>C56*D56</f>
        <v>0</v>
      </c>
      <c r="F56" s="18"/>
      <c r="G56" s="17"/>
      <c r="H56" s="17">
        <f>F56*G56</f>
        <v>0</v>
      </c>
      <c r="I56" s="18"/>
      <c r="J56" s="17"/>
      <c r="K56" s="17">
        <f>I56*J56</f>
        <v>0</v>
      </c>
      <c r="L56" s="17"/>
      <c r="M56" s="17"/>
      <c r="N56" s="17"/>
      <c r="O56" s="17"/>
      <c r="P56" s="17"/>
      <c r="Q56" s="17"/>
      <c r="R56" s="17"/>
      <c r="S56" s="17"/>
      <c r="T56" s="17"/>
      <c r="U56" s="18"/>
      <c r="V56" s="17"/>
      <c r="W56" s="17">
        <f>U56*V56</f>
        <v>0</v>
      </c>
      <c r="X56" s="18"/>
      <c r="Y56" s="17"/>
      <c r="Z56" s="17">
        <f>X56*Y56</f>
        <v>0</v>
      </c>
      <c r="AA56" s="17"/>
      <c r="AB56" s="17"/>
      <c r="AC56" s="17"/>
      <c r="AD56" s="17"/>
      <c r="AE56" s="17"/>
      <c r="AF56" s="17"/>
      <c r="AG56" s="156"/>
      <c r="AH56" s="17"/>
      <c r="AI56" s="17">
        <f>AG56*AH56</f>
        <v>0</v>
      </c>
      <c r="AJ56" s="17"/>
      <c r="AK56" s="17"/>
      <c r="AL56" s="17"/>
      <c r="AM56" s="18"/>
      <c r="AN56" s="17"/>
      <c r="AO56" s="17">
        <f>AM56*AN56</f>
        <v>0</v>
      </c>
      <c r="AP56" s="17"/>
      <c r="AQ56" s="17"/>
      <c r="AR56" s="17"/>
      <c r="AS56" s="17"/>
      <c r="AT56" s="17"/>
      <c r="AU56" s="17"/>
      <c r="AV56" s="18"/>
      <c r="AW56" s="17"/>
      <c r="AX56" s="17">
        <f>AV56*AW56</f>
        <v>0</v>
      </c>
      <c r="AY56" s="17"/>
      <c r="AZ56" s="17"/>
      <c r="BA56" s="17"/>
      <c r="BB56" s="141">
        <f>[1]CCT!AN63</f>
        <v>1</v>
      </c>
      <c r="BC56" s="17">
        <f>[1]CCT!AM63</f>
        <v>2507.27</v>
      </c>
      <c r="BD56" s="17">
        <f t="shared" si="85"/>
        <v>2507.27</v>
      </c>
      <c r="BE56" s="18"/>
      <c r="BF56" s="17"/>
      <c r="BG56" s="17">
        <f>BE56*BF56</f>
        <v>0</v>
      </c>
      <c r="BH56" s="17"/>
      <c r="BI56" s="17"/>
      <c r="BJ56" s="17"/>
      <c r="BK56" s="17"/>
      <c r="BL56" s="17"/>
      <c r="BM56" s="17"/>
      <c r="BN56" s="18"/>
      <c r="BO56" s="17"/>
      <c r="BP56" s="17">
        <f>BN56*BO56</f>
        <v>0</v>
      </c>
      <c r="BQ56" s="18"/>
      <c r="BR56" s="17"/>
      <c r="BS56" s="17">
        <f>BQ56*BR56</f>
        <v>0</v>
      </c>
      <c r="BT56" s="18"/>
      <c r="BU56" s="17"/>
      <c r="BV56" s="17">
        <f>BT56*BU56</f>
        <v>0</v>
      </c>
      <c r="BW56" s="18"/>
      <c r="BX56" s="17"/>
      <c r="BY56" s="17">
        <f>BW56*BX56</f>
        <v>0</v>
      </c>
      <c r="BZ56" s="142"/>
      <c r="CA56" s="17"/>
      <c r="CB56" s="17">
        <f t="shared" si="86"/>
        <v>0</v>
      </c>
      <c r="CC56" s="17"/>
      <c r="CD56" s="17"/>
      <c r="CE56" s="17"/>
      <c r="CF56" s="18"/>
      <c r="CG56" s="17"/>
      <c r="CH56" s="17">
        <f>CF56*CG56</f>
        <v>0</v>
      </c>
      <c r="CI56" s="17"/>
      <c r="CJ56" s="17"/>
      <c r="CK56" s="17"/>
      <c r="CL56" s="18"/>
      <c r="CM56" s="17"/>
      <c r="CN56" s="17">
        <f>CL56*CM56</f>
        <v>0</v>
      </c>
      <c r="CO56" s="17"/>
      <c r="CP56" s="17"/>
      <c r="CQ56" s="17"/>
      <c r="CR56" s="17"/>
      <c r="CS56" s="17"/>
      <c r="CT56" s="17">
        <f t="shared" si="77"/>
        <v>0</v>
      </c>
      <c r="CU56" s="17"/>
      <c r="CV56" s="17"/>
      <c r="CW56" s="17"/>
      <c r="CX56" s="17"/>
      <c r="CY56" s="17"/>
      <c r="CZ56" s="17"/>
      <c r="DA56" s="18"/>
      <c r="DB56" s="17"/>
      <c r="DC56" s="17">
        <f>DA56*DB56</f>
        <v>0</v>
      </c>
      <c r="DD56" s="143">
        <f t="shared" si="36"/>
        <v>1</v>
      </c>
      <c r="DE56" s="19">
        <f t="shared" si="37"/>
        <v>2507.27</v>
      </c>
      <c r="DF56" s="19"/>
      <c r="DG56" s="19"/>
      <c r="DH56" s="19">
        <f t="shared" si="15"/>
        <v>0</v>
      </c>
      <c r="DI56" s="19"/>
      <c r="DJ56" s="19">
        <f t="shared" si="38"/>
        <v>0</v>
      </c>
      <c r="DK56" s="19">
        <f t="shared" si="39"/>
        <v>0</v>
      </c>
      <c r="DL56" s="19"/>
      <c r="DM56" s="19">
        <f t="shared" si="40"/>
        <v>2507.27</v>
      </c>
      <c r="DN56" s="19"/>
      <c r="DO56" s="19">
        <f t="shared" si="87"/>
        <v>279</v>
      </c>
      <c r="DP56" s="19">
        <f t="shared" si="81"/>
        <v>0</v>
      </c>
      <c r="DQ56" s="19"/>
      <c r="DR56" s="19">
        <f t="shared" si="41"/>
        <v>3.12</v>
      </c>
      <c r="DS56" s="19">
        <f>VLOOKUP('Resumo Geral apoio imposto cd'!A56,PARAMETROAPOIO,2,FALSE)*DD56</f>
        <v>0</v>
      </c>
      <c r="DT56" s="19">
        <f t="shared" si="82"/>
        <v>0</v>
      </c>
      <c r="DU56" s="19">
        <f t="shared" si="83"/>
        <v>0</v>
      </c>
      <c r="DV56" s="19">
        <f>BB56*[1]Parâmetro!$E$147</f>
        <v>247.42</v>
      </c>
      <c r="DW56" s="19">
        <f t="shared" si="42"/>
        <v>529.54</v>
      </c>
      <c r="DX56" s="19">
        <f>C56*'[1]Uniforme Apoio'!$BM$9+'Resumo Geral apoio imposto cd'!F56*'[1]Uniforme Apoio'!$BM$10+'Resumo Geral apoio imposto cd'!I56*'[1]Uniforme Apoio'!$BM$11+'Resumo Geral apoio imposto cd'!L56*'[1]Uniforme Apoio'!$BM$12+'Resumo Geral apoio imposto cd'!O56*'[1]Uniforme Apoio'!$BM$13+'Resumo Geral apoio imposto cd'!R56*'[1]Uniforme Apoio'!$BM$14+'Resumo Geral apoio imposto cd'!U56*'[1]Uniforme Apoio'!$BM$15+'Resumo Geral apoio imposto cd'!X56*'[1]Uniforme Apoio'!$BM$17+AA56*'[1]Uniforme Apoio'!$BM$16+'Resumo Geral apoio imposto cd'!AD56*'[1]Uniforme Apoio'!$BM$18+'Resumo Geral apoio imposto cd'!AG56*'[1]Uniforme Apoio'!$BM$19+'Resumo Geral apoio imposto cd'!AJ56*'[1]Uniforme Apoio'!$BM$20+'Resumo Geral apoio imposto cd'!AM56*'[1]Uniforme Apoio'!$BM$21+'Resumo Geral apoio imposto cd'!AP56*'[1]Uniforme Apoio'!$BM$22+'Resumo Geral apoio imposto cd'!AS56*'[1]Uniforme Apoio'!$BM$23+'Resumo Geral apoio imposto cd'!AV56*'[1]Uniforme Apoio'!$BM$24+'Resumo Geral apoio imposto cd'!AY56*'[1]Uniforme Apoio'!$BM$25+'Resumo Geral apoio imposto cd'!BB56*'[1]Uniforme Apoio'!$BM$26+BE56*'[1]Uniforme Apoio'!$BM$27+'Resumo Geral apoio imposto cd'!BH56*'[1]Uniforme Apoio'!$BM$28+'Resumo Geral apoio imposto cd'!BK56*'[1]Uniforme Apoio'!$BM$29+'Resumo Geral apoio imposto cd'!BN56*'[1]Uniforme Apoio'!$BM$30+'Resumo Geral apoio imposto cd'!BQ56*'[1]Uniforme Apoio'!$BM$30+'Resumo Geral apoio imposto cd'!BT56*'[1]Uniforme Apoio'!$BM$30+'Resumo Geral apoio imposto cd'!BW56*'[1]Uniforme Apoio'!$BM$31+'Resumo Geral apoio imposto cd'!BZ56*'[1]Uniforme Apoio'!$BM$31+'Resumo Geral apoio imposto cd'!CC56*'[1]Uniforme Apoio'!$BM$32+'Resumo Geral apoio imposto cd'!CF56*'[1]Uniforme Apoio'!$BM$33+'Resumo Geral apoio imposto cd'!CI56*'[1]Uniforme Apoio'!$BM$34+'Resumo Geral apoio imposto cd'!CL56*'[1]Uniforme Apoio'!$BM$35+'Resumo Geral apoio imposto cd'!CO56*'[1]Uniforme Apoio'!$BM$36+'Resumo Geral apoio imposto cd'!CR56*'[1]Uniforme Apoio'!$BM$37+'Resumo Geral apoio imposto cd'!CU56*'[1]Uniforme Apoio'!$BM$38+'Resumo Geral apoio imposto cd'!CX56*'[1]Uniforme Apoio'!$BM$39+'Resumo Geral apoio imposto cd'!DA56*'[1]Uniforme Apoio'!$BM$40</f>
        <v>103.18</v>
      </c>
      <c r="DY56" s="19"/>
      <c r="DZ56" s="19">
        <f>AP56*'[1]Equipamentos Jardinagem'!$H$7</f>
        <v>0</v>
      </c>
      <c r="EA56" s="19"/>
      <c r="EB56" s="19">
        <f t="shared" si="43"/>
        <v>103.18</v>
      </c>
      <c r="EC56" s="19">
        <f t="shared" si="44"/>
        <v>501.45400000000001</v>
      </c>
      <c r="ED56" s="19">
        <f t="shared" si="19"/>
        <v>37.609049999999996</v>
      </c>
      <c r="EE56" s="19">
        <f t="shared" si="20"/>
        <v>25.072700000000001</v>
      </c>
      <c r="EF56" s="19">
        <f t="shared" si="21"/>
        <v>5.0145400000000002</v>
      </c>
      <c r="EG56" s="19">
        <f t="shared" si="22"/>
        <v>62.681750000000001</v>
      </c>
      <c r="EH56" s="19">
        <f t="shared" si="23"/>
        <v>200.58160000000001</v>
      </c>
      <c r="EI56" s="19">
        <f t="shared" si="24"/>
        <v>75.218099999999993</v>
      </c>
      <c r="EJ56" s="19">
        <f t="shared" si="25"/>
        <v>15.043620000000001</v>
      </c>
      <c r="EK56" s="19">
        <f t="shared" si="45"/>
        <v>922.67536000000007</v>
      </c>
      <c r="EL56" s="19">
        <f t="shared" si="46"/>
        <v>208.855591</v>
      </c>
      <c r="EM56" s="19">
        <f t="shared" si="47"/>
        <v>69.702106000000001</v>
      </c>
      <c r="EN56" s="19">
        <f t="shared" si="48"/>
        <v>102.547343</v>
      </c>
      <c r="EO56" s="19">
        <f t="shared" si="49"/>
        <v>381.10504000000003</v>
      </c>
      <c r="EP56" s="19">
        <f t="shared" si="50"/>
        <v>3.2594509999999999</v>
      </c>
      <c r="EQ56" s="19">
        <f t="shared" si="51"/>
        <v>1.2536350000000001</v>
      </c>
      <c r="ER56" s="19">
        <f t="shared" si="52"/>
        <v>4.5130859999999995</v>
      </c>
      <c r="ES56" s="19">
        <f t="shared" si="53"/>
        <v>18.804524999999998</v>
      </c>
      <c r="ET56" s="19">
        <f t="shared" si="54"/>
        <v>1.5043619999999998</v>
      </c>
      <c r="EU56" s="19">
        <f t="shared" si="55"/>
        <v>0.75218099999999988</v>
      </c>
      <c r="EV56" s="19">
        <f t="shared" si="56"/>
        <v>8.7754449999999995</v>
      </c>
      <c r="EW56" s="19">
        <f t="shared" si="57"/>
        <v>3.2594509999999999</v>
      </c>
      <c r="EX56" s="19">
        <f t="shared" si="58"/>
        <v>107.81260999999999</v>
      </c>
      <c r="EY56" s="19">
        <f t="shared" si="59"/>
        <v>4.262359</v>
      </c>
      <c r="EZ56" s="19">
        <f t="shared" si="60"/>
        <v>145.17093299999999</v>
      </c>
      <c r="FA56" s="19">
        <f t="shared" si="61"/>
        <v>208.855591</v>
      </c>
      <c r="FB56" s="19">
        <f t="shared" si="62"/>
        <v>34.851053</v>
      </c>
      <c r="FC56" s="19">
        <f t="shared" si="63"/>
        <v>21.061067999999999</v>
      </c>
      <c r="FD56" s="19">
        <f t="shared" si="64"/>
        <v>8.2739910000000005</v>
      </c>
      <c r="FE56" s="19">
        <f t="shared" si="65"/>
        <v>0</v>
      </c>
      <c r="FF56" s="19">
        <f t="shared" si="66"/>
        <v>100.54152699999999</v>
      </c>
      <c r="FG56" s="19">
        <f t="shared" si="67"/>
        <v>373.58323000000001</v>
      </c>
      <c r="FH56" s="19">
        <f t="shared" si="26"/>
        <v>1827.0476489999999</v>
      </c>
      <c r="FI56" s="19">
        <f t="shared" si="27"/>
        <v>4967.0376489999999</v>
      </c>
      <c r="FJ56" s="19">
        <f t="shared" si="68"/>
        <v>206.27</v>
      </c>
      <c r="FK56" s="144">
        <f t="shared" si="84"/>
        <v>5</v>
      </c>
      <c r="FL56" s="144">
        <f t="shared" si="29"/>
        <v>14.25</v>
      </c>
      <c r="FM56" s="20">
        <f t="shared" si="30"/>
        <v>5.8309037900874632</v>
      </c>
      <c r="FN56" s="19">
        <f t="shared" si="69"/>
        <v>289.6231865306122</v>
      </c>
      <c r="FO56" s="20">
        <f t="shared" si="31"/>
        <v>8.8629737609329435</v>
      </c>
      <c r="FP56" s="19">
        <f t="shared" si="70"/>
        <v>440.22724352653051</v>
      </c>
      <c r="FQ56" s="20">
        <f t="shared" si="32"/>
        <v>1.9241982507288626</v>
      </c>
      <c r="FR56" s="19">
        <f t="shared" si="71"/>
        <v>95.575651555102013</v>
      </c>
      <c r="FS56" s="19">
        <f t="shared" si="72"/>
        <v>145.76</v>
      </c>
      <c r="FT56" s="19">
        <f t="shared" si="73"/>
        <v>1177.4560816122446</v>
      </c>
      <c r="FU56" s="145">
        <f t="shared" si="74"/>
        <v>6144.4937306122447</v>
      </c>
    </row>
    <row r="57" spans="1:177" ht="15" customHeight="1">
      <c r="A57" s="149" t="str">
        <f>[1]CCT!D64</f>
        <v>Fethemg Interior</v>
      </c>
      <c r="B57" s="150" t="str">
        <f>[1]CCT!C64</f>
        <v>Ponte Nova</v>
      </c>
      <c r="C57" s="141"/>
      <c r="D57" s="17"/>
      <c r="E57" s="17"/>
      <c r="F57" s="18"/>
      <c r="G57" s="17"/>
      <c r="H57" s="17"/>
      <c r="I57" s="18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8"/>
      <c r="V57" s="17"/>
      <c r="W57" s="17"/>
      <c r="X57" s="18"/>
      <c r="Y57" s="17"/>
      <c r="Z57" s="17"/>
      <c r="AA57" s="17"/>
      <c r="AB57" s="17"/>
      <c r="AC57" s="17"/>
      <c r="AD57" s="17"/>
      <c r="AE57" s="17"/>
      <c r="AF57" s="17"/>
      <c r="AG57" s="156"/>
      <c r="AH57" s="17"/>
      <c r="AI57" s="17"/>
      <c r="AJ57" s="17"/>
      <c r="AK57" s="17"/>
      <c r="AL57" s="17"/>
      <c r="AM57" s="18"/>
      <c r="AN57" s="17"/>
      <c r="AO57" s="17"/>
      <c r="AP57" s="17"/>
      <c r="AQ57" s="17"/>
      <c r="AR57" s="17"/>
      <c r="AS57" s="17"/>
      <c r="AT57" s="17"/>
      <c r="AU57" s="17"/>
      <c r="AV57" s="18"/>
      <c r="AW57" s="17"/>
      <c r="AX57" s="17"/>
      <c r="AY57" s="17"/>
      <c r="AZ57" s="17"/>
      <c r="BA57" s="17"/>
      <c r="BB57" s="141"/>
      <c r="BC57" s="17"/>
      <c r="BD57" s="17">
        <f t="shared" si="85"/>
        <v>0</v>
      </c>
      <c r="BE57" s="18"/>
      <c r="BF57" s="17"/>
      <c r="BG57" s="17"/>
      <c r="BH57" s="17"/>
      <c r="BI57" s="17"/>
      <c r="BJ57" s="17"/>
      <c r="BK57" s="17"/>
      <c r="BL57" s="17"/>
      <c r="BM57" s="17"/>
      <c r="BN57" s="18">
        <f>[1]CCT!AV64</f>
        <v>1</v>
      </c>
      <c r="BO57" s="17">
        <f>[1]CCT!AU64</f>
        <v>1043.74</v>
      </c>
      <c r="BP57" s="17">
        <f>BN57*BO57</f>
        <v>1043.74</v>
      </c>
      <c r="BQ57" s="18"/>
      <c r="BR57" s="17"/>
      <c r="BS57" s="17"/>
      <c r="BT57" s="18"/>
      <c r="BU57" s="17"/>
      <c r="BV57" s="17"/>
      <c r="BW57" s="18"/>
      <c r="BX57" s="17"/>
      <c r="BY57" s="17"/>
      <c r="BZ57" s="142"/>
      <c r="CA57" s="17"/>
      <c r="CB57" s="17"/>
      <c r="CC57" s="17"/>
      <c r="CD57" s="17"/>
      <c r="CE57" s="17"/>
      <c r="CF57" s="18"/>
      <c r="CG57" s="17"/>
      <c r="CH57" s="17"/>
      <c r="CI57" s="17"/>
      <c r="CJ57" s="17"/>
      <c r="CK57" s="17"/>
      <c r="CL57" s="18"/>
      <c r="CM57" s="17"/>
      <c r="CN57" s="17"/>
      <c r="CO57" s="17"/>
      <c r="CP57" s="17"/>
      <c r="CQ57" s="17"/>
      <c r="CR57" s="17"/>
      <c r="CS57" s="17"/>
      <c r="CT57" s="17">
        <f t="shared" si="77"/>
        <v>0</v>
      </c>
      <c r="CU57" s="17"/>
      <c r="CV57" s="17"/>
      <c r="CW57" s="17"/>
      <c r="CX57" s="17"/>
      <c r="CY57" s="17"/>
      <c r="CZ57" s="17"/>
      <c r="DA57" s="18"/>
      <c r="DB57" s="17"/>
      <c r="DC57" s="17"/>
      <c r="DD57" s="143">
        <f t="shared" si="36"/>
        <v>1</v>
      </c>
      <c r="DE57" s="19">
        <f t="shared" si="37"/>
        <v>1043.74</v>
      </c>
      <c r="DF57" s="19"/>
      <c r="DG57" s="19"/>
      <c r="DH57" s="19">
        <f t="shared" si="15"/>
        <v>0</v>
      </c>
      <c r="DI57" s="19"/>
      <c r="DJ57" s="19">
        <f t="shared" si="38"/>
        <v>94.885454545454536</v>
      </c>
      <c r="DK57" s="19">
        <f t="shared" si="39"/>
        <v>0</v>
      </c>
      <c r="DL57" s="19"/>
      <c r="DM57" s="19">
        <f t="shared" si="40"/>
        <v>1138.6254545454544</v>
      </c>
      <c r="DN57" s="19"/>
      <c r="DO57" s="19">
        <f t="shared" si="87"/>
        <v>279</v>
      </c>
      <c r="DP57" s="19">
        <f t="shared" si="81"/>
        <v>61.375599999999999</v>
      </c>
      <c r="DQ57" s="19"/>
      <c r="DR57" s="19">
        <f t="shared" si="41"/>
        <v>3.12</v>
      </c>
      <c r="DS57" s="19">
        <f>VLOOKUP('Resumo Geral apoio imposto cd'!A57,PARAMETROAPOIO,2,FALSE)*DD57</f>
        <v>0</v>
      </c>
      <c r="DT57" s="19">
        <f t="shared" si="82"/>
        <v>0</v>
      </c>
      <c r="DU57" s="19">
        <f t="shared" si="83"/>
        <v>8.43</v>
      </c>
      <c r="DV57" s="19">
        <f>BB57*[1]Parâmetro!$E$147</f>
        <v>0</v>
      </c>
      <c r="DW57" s="19">
        <f t="shared" si="42"/>
        <v>351.92560000000003</v>
      </c>
      <c r="DX57" s="19">
        <f>C57*'[1]Uniforme Apoio'!$BM$9+'Resumo Geral apoio imposto cd'!F57*'[1]Uniforme Apoio'!$BM$10+'Resumo Geral apoio imposto cd'!I57*'[1]Uniforme Apoio'!$BM$11+'Resumo Geral apoio imposto cd'!L57*'[1]Uniforme Apoio'!$BM$12+'Resumo Geral apoio imposto cd'!O57*'[1]Uniforme Apoio'!$BM$13+'Resumo Geral apoio imposto cd'!R57*'[1]Uniforme Apoio'!$BM$14+'Resumo Geral apoio imposto cd'!U57*'[1]Uniforme Apoio'!$BM$15+'Resumo Geral apoio imposto cd'!X57*'[1]Uniforme Apoio'!$BM$17+AA57*'[1]Uniforme Apoio'!$BM$16+'Resumo Geral apoio imposto cd'!AD57*'[1]Uniforme Apoio'!$BM$18+'Resumo Geral apoio imposto cd'!AG57*'[1]Uniforme Apoio'!$BM$19+'Resumo Geral apoio imposto cd'!AJ57*'[1]Uniforme Apoio'!$BM$20+'Resumo Geral apoio imposto cd'!AM57*'[1]Uniforme Apoio'!$BM$21+'Resumo Geral apoio imposto cd'!AP57*'[1]Uniforme Apoio'!$BM$22+'Resumo Geral apoio imposto cd'!AS57*'[1]Uniforme Apoio'!$BM$23+'Resumo Geral apoio imposto cd'!AV57*'[1]Uniforme Apoio'!$BM$24+'Resumo Geral apoio imposto cd'!AY57*'[1]Uniforme Apoio'!$BM$25+'Resumo Geral apoio imposto cd'!BB57*'[1]Uniforme Apoio'!$BM$26+BE57*'[1]Uniforme Apoio'!$BM$27+'Resumo Geral apoio imposto cd'!BH57*'[1]Uniforme Apoio'!$BM$28+'Resumo Geral apoio imposto cd'!BK57*'[1]Uniforme Apoio'!$BM$29+'Resumo Geral apoio imposto cd'!BN57*'[1]Uniforme Apoio'!$BM$30+'Resumo Geral apoio imposto cd'!BQ57*'[1]Uniforme Apoio'!$BM$30+'Resumo Geral apoio imposto cd'!BT57*'[1]Uniforme Apoio'!$BM$30+'Resumo Geral apoio imposto cd'!BW57*'[1]Uniforme Apoio'!$BM$31+'Resumo Geral apoio imposto cd'!BZ57*'[1]Uniforme Apoio'!$BM$31+'Resumo Geral apoio imposto cd'!CC57*'[1]Uniforme Apoio'!$BM$32+'Resumo Geral apoio imposto cd'!CF57*'[1]Uniforme Apoio'!$BM$33+'Resumo Geral apoio imposto cd'!CI57*'[1]Uniforme Apoio'!$BM$34+'Resumo Geral apoio imposto cd'!CL57*'[1]Uniforme Apoio'!$BM$35+'Resumo Geral apoio imposto cd'!CO57*'[1]Uniforme Apoio'!$BM$36+'Resumo Geral apoio imposto cd'!CR57*'[1]Uniforme Apoio'!$BM$37+'Resumo Geral apoio imposto cd'!CU57*'[1]Uniforme Apoio'!$BM$38+'Resumo Geral apoio imposto cd'!CX57*'[1]Uniforme Apoio'!$BM$39+'Resumo Geral apoio imposto cd'!DA57*'[1]Uniforme Apoio'!$BM$40</f>
        <v>85.68</v>
      </c>
      <c r="DY57" s="19"/>
      <c r="DZ57" s="19">
        <f>AP57*'[1]Equipamentos Jardinagem'!$H$7</f>
        <v>0</v>
      </c>
      <c r="EA57" s="19"/>
      <c r="EB57" s="19">
        <f t="shared" si="43"/>
        <v>85.68</v>
      </c>
      <c r="EC57" s="19">
        <f t="shared" si="44"/>
        <v>227.72509090909091</v>
      </c>
      <c r="ED57" s="19">
        <f t="shared" si="19"/>
        <v>17.079381818181815</v>
      </c>
      <c r="EE57" s="19">
        <f t="shared" si="20"/>
        <v>11.386254545454545</v>
      </c>
      <c r="EF57" s="19">
        <f t="shared" si="21"/>
        <v>2.2772509090909088</v>
      </c>
      <c r="EG57" s="19">
        <f t="shared" si="22"/>
        <v>28.465636363636364</v>
      </c>
      <c r="EH57" s="19">
        <f t="shared" si="23"/>
        <v>91.090036363636358</v>
      </c>
      <c r="EI57" s="19">
        <f t="shared" si="24"/>
        <v>34.158763636363631</v>
      </c>
      <c r="EJ57" s="19">
        <f t="shared" si="25"/>
        <v>6.8317527272727263</v>
      </c>
      <c r="EK57" s="19">
        <f t="shared" si="45"/>
        <v>419.01416727272721</v>
      </c>
      <c r="EL57" s="19">
        <f t="shared" si="46"/>
        <v>94.847500363636357</v>
      </c>
      <c r="EM57" s="19">
        <f t="shared" si="47"/>
        <v>31.653787636363631</v>
      </c>
      <c r="EN57" s="19">
        <f t="shared" si="48"/>
        <v>46.569781090909082</v>
      </c>
      <c r="EO57" s="19">
        <f t="shared" si="49"/>
        <v>173.07106909090908</v>
      </c>
      <c r="EP57" s="19">
        <f t="shared" si="50"/>
        <v>1.4802130909090907</v>
      </c>
      <c r="EQ57" s="19">
        <f t="shared" si="51"/>
        <v>0.56931272727272719</v>
      </c>
      <c r="ER57" s="19">
        <f t="shared" si="52"/>
        <v>2.0495258181818179</v>
      </c>
      <c r="ES57" s="19">
        <f t="shared" si="53"/>
        <v>8.5396909090909077</v>
      </c>
      <c r="ET57" s="19">
        <f t="shared" si="54"/>
        <v>0.68317527272727263</v>
      </c>
      <c r="EU57" s="19">
        <f t="shared" si="55"/>
        <v>0.34158763636363632</v>
      </c>
      <c r="EV57" s="19">
        <f t="shared" si="56"/>
        <v>3.9851890909090906</v>
      </c>
      <c r="EW57" s="19">
        <f t="shared" si="57"/>
        <v>1.4802130909090907</v>
      </c>
      <c r="EX57" s="19">
        <f t="shared" si="58"/>
        <v>48.960894545454536</v>
      </c>
      <c r="EY57" s="19">
        <f t="shared" si="59"/>
        <v>1.9356632727272725</v>
      </c>
      <c r="EZ57" s="19">
        <f t="shared" si="60"/>
        <v>65.9264138181818</v>
      </c>
      <c r="FA57" s="19">
        <f t="shared" si="61"/>
        <v>94.847500363636357</v>
      </c>
      <c r="FB57" s="19">
        <f t="shared" si="62"/>
        <v>15.826893818181816</v>
      </c>
      <c r="FC57" s="19">
        <f t="shared" si="63"/>
        <v>9.5644538181818159</v>
      </c>
      <c r="FD57" s="19">
        <f t="shared" si="64"/>
        <v>3.7574639999999997</v>
      </c>
      <c r="FE57" s="19">
        <f t="shared" si="65"/>
        <v>0</v>
      </c>
      <c r="FF57" s="19">
        <f t="shared" si="66"/>
        <v>45.658880727272717</v>
      </c>
      <c r="FG57" s="19">
        <f t="shared" si="67"/>
        <v>169.65519272727272</v>
      </c>
      <c r="FH57" s="19">
        <f t="shared" si="26"/>
        <v>829.71636872727265</v>
      </c>
      <c r="FI57" s="19">
        <f t="shared" si="27"/>
        <v>2405.9474232727271</v>
      </c>
      <c r="FJ57" s="19">
        <f t="shared" si="68"/>
        <v>206.27</v>
      </c>
      <c r="FK57" s="144">
        <f t="shared" si="84"/>
        <v>3</v>
      </c>
      <c r="FL57" s="144">
        <f t="shared" si="29"/>
        <v>12.25</v>
      </c>
      <c r="FM57" s="20">
        <f t="shared" si="30"/>
        <v>3.4188034188034218</v>
      </c>
      <c r="FN57" s="19">
        <f t="shared" si="69"/>
        <v>82.254612761460834</v>
      </c>
      <c r="FO57" s="20">
        <f t="shared" si="31"/>
        <v>8.6609686609686669</v>
      </c>
      <c r="FP57" s="19">
        <f t="shared" si="70"/>
        <v>208.37835232903407</v>
      </c>
      <c r="FQ57" s="20">
        <f t="shared" si="32"/>
        <v>1.8803418803418819</v>
      </c>
      <c r="FR57" s="19">
        <f t="shared" si="71"/>
        <v>45.240037018803456</v>
      </c>
      <c r="FS57" s="19">
        <f t="shared" si="72"/>
        <v>145.76</v>
      </c>
      <c r="FT57" s="19">
        <f t="shared" si="73"/>
        <v>687.90300210929843</v>
      </c>
      <c r="FU57" s="145">
        <f t="shared" si="74"/>
        <v>3093.8504253820256</v>
      </c>
    </row>
    <row r="58" spans="1:177" ht="15" customHeight="1">
      <c r="A58" s="187" t="str">
        <f>[1]CCT!D65</f>
        <v>Rodoviários de Pouso Alegre + SEAC-MG</v>
      </c>
      <c r="B58" s="147" t="str">
        <f>[1]CCT!C65</f>
        <v>Pouso Alegre</v>
      </c>
      <c r="C58" s="141"/>
      <c r="D58" s="151"/>
      <c r="E58" s="17">
        <f t="shared" si="0"/>
        <v>0</v>
      </c>
      <c r="F58" s="18"/>
      <c r="G58" s="151"/>
      <c r="H58" s="17">
        <f t="shared" si="33"/>
        <v>0</v>
      </c>
      <c r="I58" s="18"/>
      <c r="J58" s="151"/>
      <c r="K58" s="17">
        <f t="shared" si="34"/>
        <v>0</v>
      </c>
      <c r="L58" s="17"/>
      <c r="M58" s="17"/>
      <c r="N58" s="17"/>
      <c r="O58" s="17"/>
      <c r="P58" s="17"/>
      <c r="Q58" s="17"/>
      <c r="R58" s="17"/>
      <c r="S58" s="17"/>
      <c r="T58" s="17"/>
      <c r="U58" s="18"/>
      <c r="V58" s="151"/>
      <c r="W58" s="17">
        <f t="shared" si="1"/>
        <v>0</v>
      </c>
      <c r="X58" s="18"/>
      <c r="Y58" s="151"/>
      <c r="Z58" s="17">
        <f t="shared" si="2"/>
        <v>0</v>
      </c>
      <c r="AA58" s="17"/>
      <c r="AB58" s="17"/>
      <c r="AC58" s="17"/>
      <c r="AD58" s="17"/>
      <c r="AE58" s="17"/>
      <c r="AF58" s="17"/>
      <c r="AG58" s="18"/>
      <c r="AH58" s="17"/>
      <c r="AI58" s="17">
        <f t="shared" si="3"/>
        <v>0</v>
      </c>
      <c r="AJ58" s="17"/>
      <c r="AK58" s="17"/>
      <c r="AL58" s="17"/>
      <c r="AM58" s="18"/>
      <c r="AN58" s="151"/>
      <c r="AO58" s="17">
        <f t="shared" si="4"/>
        <v>0</v>
      </c>
      <c r="AP58" s="17"/>
      <c r="AQ58" s="17"/>
      <c r="AR58" s="17"/>
      <c r="AS58" s="17"/>
      <c r="AT58" s="17"/>
      <c r="AU58" s="17"/>
      <c r="AV58" s="152"/>
      <c r="AW58" s="151"/>
      <c r="AX58" s="17">
        <f t="shared" si="5"/>
        <v>0</v>
      </c>
      <c r="AY58" s="17"/>
      <c r="AZ58" s="17"/>
      <c r="BA58" s="17"/>
      <c r="BB58" s="141">
        <f>[1]CCT!AN65</f>
        <v>1</v>
      </c>
      <c r="BC58" s="17">
        <f>[1]CCT!AM65</f>
        <v>2507.27</v>
      </c>
      <c r="BD58" s="17">
        <f t="shared" si="85"/>
        <v>2507.27</v>
      </c>
      <c r="BE58" s="152"/>
      <c r="BF58" s="151"/>
      <c r="BG58" s="17">
        <f t="shared" si="6"/>
        <v>0</v>
      </c>
      <c r="BH58" s="17"/>
      <c r="BI58" s="17"/>
      <c r="BJ58" s="17"/>
      <c r="BK58" s="17"/>
      <c r="BL58" s="17"/>
      <c r="BM58" s="17"/>
      <c r="BN58" s="18"/>
      <c r="BO58" s="17"/>
      <c r="BP58" s="17">
        <f t="shared" si="7"/>
        <v>0</v>
      </c>
      <c r="BQ58" s="18"/>
      <c r="BR58" s="17"/>
      <c r="BS58" s="17">
        <f t="shared" si="8"/>
        <v>0</v>
      </c>
      <c r="BT58" s="18"/>
      <c r="BU58" s="17"/>
      <c r="BV58" s="17">
        <f t="shared" si="9"/>
        <v>0</v>
      </c>
      <c r="BW58" s="18"/>
      <c r="BX58" s="17"/>
      <c r="BY58" s="17">
        <f t="shared" si="10"/>
        <v>0</v>
      </c>
      <c r="BZ58" s="153"/>
      <c r="CA58" s="151"/>
      <c r="CB58" s="17">
        <f t="shared" ref="CB58:CB64" si="88">BZ58*CA58</f>
        <v>0</v>
      </c>
      <c r="CC58" s="17"/>
      <c r="CD58" s="17"/>
      <c r="CE58" s="17"/>
      <c r="CF58" s="152"/>
      <c r="CG58" s="151"/>
      <c r="CH58" s="17">
        <f t="shared" si="12"/>
        <v>0</v>
      </c>
      <c r="CI58" s="17"/>
      <c r="CJ58" s="17"/>
      <c r="CK58" s="17"/>
      <c r="CL58" s="152"/>
      <c r="CM58" s="151"/>
      <c r="CN58" s="17">
        <f t="shared" si="13"/>
        <v>0</v>
      </c>
      <c r="CO58" s="17"/>
      <c r="CP58" s="17"/>
      <c r="CQ58" s="17"/>
      <c r="CR58" s="17"/>
      <c r="CS58" s="17"/>
      <c r="CT58" s="17">
        <f t="shared" si="77"/>
        <v>0</v>
      </c>
      <c r="CU58" s="17"/>
      <c r="CV58" s="17"/>
      <c r="CW58" s="17"/>
      <c r="CX58" s="17"/>
      <c r="CY58" s="17"/>
      <c r="CZ58" s="17"/>
      <c r="DA58" s="152"/>
      <c r="DB58" s="151"/>
      <c r="DC58" s="17">
        <f t="shared" si="14"/>
        <v>0</v>
      </c>
      <c r="DD58" s="143">
        <f t="shared" si="36"/>
        <v>1</v>
      </c>
      <c r="DE58" s="19">
        <f t="shared" si="37"/>
        <v>2507.27</v>
      </c>
      <c r="DF58" s="19"/>
      <c r="DG58" s="19"/>
      <c r="DH58" s="19">
        <f t="shared" si="15"/>
        <v>0</v>
      </c>
      <c r="DI58" s="19"/>
      <c r="DJ58" s="19">
        <f t="shared" si="38"/>
        <v>0</v>
      </c>
      <c r="DK58" s="19">
        <f t="shared" si="39"/>
        <v>0</v>
      </c>
      <c r="DL58" s="19"/>
      <c r="DM58" s="19">
        <f t="shared" si="40"/>
        <v>2507.27</v>
      </c>
      <c r="DN58" s="19"/>
      <c r="DO58" s="19">
        <f t="shared" si="87"/>
        <v>279</v>
      </c>
      <c r="DP58" s="19">
        <f t="shared" si="81"/>
        <v>0</v>
      </c>
      <c r="DQ58" s="19"/>
      <c r="DR58" s="19">
        <f t="shared" si="41"/>
        <v>3.12</v>
      </c>
      <c r="DS58" s="19">
        <f>VLOOKUP('Resumo Geral apoio imposto cd'!A58,PARAMETROAPOIO,2,FALSE)*DD58</f>
        <v>0</v>
      </c>
      <c r="DT58" s="19">
        <f t="shared" si="82"/>
        <v>0</v>
      </c>
      <c r="DU58" s="19">
        <f t="shared" si="83"/>
        <v>0</v>
      </c>
      <c r="DV58" s="19">
        <f>BB58*[1]Parâmetro!$E$147</f>
        <v>247.42</v>
      </c>
      <c r="DW58" s="19">
        <f t="shared" si="42"/>
        <v>529.54</v>
      </c>
      <c r="DX58" s="19">
        <f>C58*'[1]Uniforme Apoio'!$BM$9+'Resumo Geral apoio imposto cd'!F58*'[1]Uniforme Apoio'!$BM$10+'Resumo Geral apoio imposto cd'!I58*'[1]Uniforme Apoio'!$BM$11+'Resumo Geral apoio imposto cd'!L58*'[1]Uniforme Apoio'!$BM$12+'Resumo Geral apoio imposto cd'!O58*'[1]Uniforme Apoio'!$BM$13+'Resumo Geral apoio imposto cd'!R58*'[1]Uniforme Apoio'!$BM$14+'Resumo Geral apoio imposto cd'!U58*'[1]Uniforme Apoio'!$BM$15+'Resumo Geral apoio imposto cd'!X58*'[1]Uniforme Apoio'!$BM$17+AA58*'[1]Uniforme Apoio'!$BM$16+'Resumo Geral apoio imposto cd'!AD58*'[1]Uniforme Apoio'!$BM$18+'Resumo Geral apoio imposto cd'!AG58*'[1]Uniforme Apoio'!$BM$19+'Resumo Geral apoio imposto cd'!AJ58*'[1]Uniforme Apoio'!$BM$20+'Resumo Geral apoio imposto cd'!AM58*'[1]Uniforme Apoio'!$BM$21+'Resumo Geral apoio imposto cd'!AP58*'[1]Uniforme Apoio'!$BM$22+'Resumo Geral apoio imposto cd'!AS58*'[1]Uniforme Apoio'!$BM$23+'Resumo Geral apoio imposto cd'!AV58*'[1]Uniforme Apoio'!$BM$24+'Resumo Geral apoio imposto cd'!AY58*'[1]Uniforme Apoio'!$BM$25+'Resumo Geral apoio imposto cd'!BB58*'[1]Uniforme Apoio'!$BM$26+BE58*'[1]Uniforme Apoio'!$BM$27+'Resumo Geral apoio imposto cd'!BH58*'[1]Uniforme Apoio'!$BM$28+'Resumo Geral apoio imposto cd'!BK58*'[1]Uniforme Apoio'!$BM$29+'Resumo Geral apoio imposto cd'!BN58*'[1]Uniforme Apoio'!$BM$30+'Resumo Geral apoio imposto cd'!BQ58*'[1]Uniforme Apoio'!$BM$30+'Resumo Geral apoio imposto cd'!BT58*'[1]Uniforme Apoio'!$BM$30+'Resumo Geral apoio imposto cd'!BW58*'[1]Uniforme Apoio'!$BM$31+'Resumo Geral apoio imposto cd'!BZ58*'[1]Uniforme Apoio'!$BM$31+'Resumo Geral apoio imposto cd'!CC58*'[1]Uniforme Apoio'!$BM$32+'Resumo Geral apoio imposto cd'!CF58*'[1]Uniforme Apoio'!$BM$33+'Resumo Geral apoio imposto cd'!CI58*'[1]Uniforme Apoio'!$BM$34+'Resumo Geral apoio imposto cd'!CL58*'[1]Uniforme Apoio'!$BM$35+'Resumo Geral apoio imposto cd'!CO58*'[1]Uniforme Apoio'!$BM$36+'Resumo Geral apoio imposto cd'!CR58*'[1]Uniforme Apoio'!$BM$37+'Resumo Geral apoio imposto cd'!CU58*'[1]Uniforme Apoio'!$BM$38+'Resumo Geral apoio imposto cd'!CX58*'[1]Uniforme Apoio'!$BM$39+'Resumo Geral apoio imposto cd'!DA58*'[1]Uniforme Apoio'!$BM$40</f>
        <v>103.18</v>
      </c>
      <c r="DY58" s="19"/>
      <c r="DZ58" s="19">
        <f>AP58*'[1]Equipamentos Jardinagem'!$H$7</f>
        <v>0</v>
      </c>
      <c r="EA58" s="19"/>
      <c r="EB58" s="19">
        <f t="shared" si="43"/>
        <v>103.18</v>
      </c>
      <c r="EC58" s="19">
        <f t="shared" si="44"/>
        <v>501.45400000000001</v>
      </c>
      <c r="ED58" s="19">
        <f t="shared" si="19"/>
        <v>37.609049999999996</v>
      </c>
      <c r="EE58" s="19">
        <f t="shared" si="20"/>
        <v>25.072700000000001</v>
      </c>
      <c r="EF58" s="19">
        <f t="shared" si="21"/>
        <v>5.0145400000000002</v>
      </c>
      <c r="EG58" s="19">
        <f t="shared" si="22"/>
        <v>62.681750000000001</v>
      </c>
      <c r="EH58" s="19">
        <f t="shared" si="23"/>
        <v>200.58160000000001</v>
      </c>
      <c r="EI58" s="19">
        <f t="shared" si="24"/>
        <v>75.218099999999993</v>
      </c>
      <c r="EJ58" s="19">
        <f t="shared" si="25"/>
        <v>15.043620000000001</v>
      </c>
      <c r="EK58" s="19">
        <f t="shared" si="45"/>
        <v>922.67536000000007</v>
      </c>
      <c r="EL58" s="19">
        <f t="shared" si="46"/>
        <v>208.855591</v>
      </c>
      <c r="EM58" s="19">
        <f t="shared" si="47"/>
        <v>69.702106000000001</v>
      </c>
      <c r="EN58" s="19">
        <f t="shared" si="48"/>
        <v>102.547343</v>
      </c>
      <c r="EO58" s="19">
        <f t="shared" si="49"/>
        <v>381.10504000000003</v>
      </c>
      <c r="EP58" s="19">
        <f t="shared" si="50"/>
        <v>3.2594509999999999</v>
      </c>
      <c r="EQ58" s="19">
        <f t="shared" si="51"/>
        <v>1.2536350000000001</v>
      </c>
      <c r="ER58" s="19">
        <f t="shared" si="52"/>
        <v>4.5130859999999995</v>
      </c>
      <c r="ES58" s="19">
        <f t="shared" si="53"/>
        <v>18.804524999999998</v>
      </c>
      <c r="ET58" s="19">
        <f t="shared" si="54"/>
        <v>1.5043619999999998</v>
      </c>
      <c r="EU58" s="19">
        <f t="shared" si="55"/>
        <v>0.75218099999999988</v>
      </c>
      <c r="EV58" s="19">
        <f t="shared" si="56"/>
        <v>8.7754449999999995</v>
      </c>
      <c r="EW58" s="19">
        <f t="shared" si="57"/>
        <v>3.2594509999999999</v>
      </c>
      <c r="EX58" s="19">
        <f t="shared" si="58"/>
        <v>107.81260999999999</v>
      </c>
      <c r="EY58" s="19">
        <f t="shared" si="59"/>
        <v>4.262359</v>
      </c>
      <c r="EZ58" s="19">
        <f t="shared" si="60"/>
        <v>145.17093299999999</v>
      </c>
      <c r="FA58" s="19">
        <f t="shared" si="61"/>
        <v>208.855591</v>
      </c>
      <c r="FB58" s="19">
        <f t="shared" si="62"/>
        <v>34.851053</v>
      </c>
      <c r="FC58" s="19">
        <f t="shared" si="63"/>
        <v>21.061067999999999</v>
      </c>
      <c r="FD58" s="19">
        <f t="shared" si="64"/>
        <v>8.2739910000000005</v>
      </c>
      <c r="FE58" s="19">
        <f t="shared" si="65"/>
        <v>0</v>
      </c>
      <c r="FF58" s="19">
        <f t="shared" si="66"/>
        <v>100.54152699999999</v>
      </c>
      <c r="FG58" s="19">
        <f t="shared" si="67"/>
        <v>373.58323000000001</v>
      </c>
      <c r="FH58" s="19">
        <f t="shared" si="26"/>
        <v>1827.0476489999999</v>
      </c>
      <c r="FI58" s="19">
        <f t="shared" si="27"/>
        <v>4967.0376489999999</v>
      </c>
      <c r="FJ58" s="19">
        <f t="shared" si="68"/>
        <v>206.27</v>
      </c>
      <c r="FK58" s="144">
        <f t="shared" si="84"/>
        <v>2</v>
      </c>
      <c r="FL58" s="144">
        <f t="shared" si="29"/>
        <v>11.25</v>
      </c>
      <c r="FM58" s="20">
        <f t="shared" si="30"/>
        <v>2.2535211267605644</v>
      </c>
      <c r="FN58" s="19">
        <f t="shared" si="69"/>
        <v>111.93324279436624</v>
      </c>
      <c r="FO58" s="20">
        <f t="shared" si="31"/>
        <v>8.5633802816901436</v>
      </c>
      <c r="FP58" s="19">
        <f t="shared" si="70"/>
        <v>425.34632261859167</v>
      </c>
      <c r="FQ58" s="20">
        <f t="shared" si="32"/>
        <v>1.8591549295774654</v>
      </c>
      <c r="FR58" s="19">
        <f t="shared" si="71"/>
        <v>92.344925305352135</v>
      </c>
      <c r="FS58" s="19">
        <f t="shared" si="72"/>
        <v>145.76</v>
      </c>
      <c r="FT58" s="19">
        <f t="shared" si="73"/>
        <v>981.65449071831006</v>
      </c>
      <c r="FU58" s="145">
        <f t="shared" si="74"/>
        <v>5948.6921397183096</v>
      </c>
    </row>
    <row r="59" spans="1:177" ht="15" customHeight="1">
      <c r="A59" s="187" t="str">
        <f>[1]CCT!D66</f>
        <v>Rodoviários de Belo Horizonte + SEAC-MG</v>
      </c>
      <c r="B59" s="147" t="str">
        <f>[1]CCT!C66</f>
        <v>Ribeirão das Neves</v>
      </c>
      <c r="C59" s="141"/>
      <c r="D59" s="17"/>
      <c r="E59" s="17">
        <f t="shared" si="0"/>
        <v>0</v>
      </c>
      <c r="F59" s="18"/>
      <c r="G59" s="17"/>
      <c r="H59" s="17">
        <f t="shared" si="33"/>
        <v>0</v>
      </c>
      <c r="I59" s="18"/>
      <c r="J59" s="17"/>
      <c r="K59" s="17">
        <f t="shared" si="34"/>
        <v>0</v>
      </c>
      <c r="L59" s="17"/>
      <c r="M59" s="17"/>
      <c r="N59" s="17"/>
      <c r="O59" s="17"/>
      <c r="P59" s="17"/>
      <c r="Q59" s="17"/>
      <c r="R59" s="17"/>
      <c r="S59" s="17"/>
      <c r="T59" s="17"/>
      <c r="U59" s="18"/>
      <c r="V59" s="17"/>
      <c r="W59" s="17">
        <f t="shared" si="1"/>
        <v>0</v>
      </c>
      <c r="X59" s="18"/>
      <c r="Y59" s="17"/>
      <c r="Z59" s="17">
        <f t="shared" si="2"/>
        <v>0</v>
      </c>
      <c r="AA59" s="17"/>
      <c r="AB59" s="17"/>
      <c r="AC59" s="17"/>
      <c r="AD59" s="17"/>
      <c r="AE59" s="17"/>
      <c r="AF59" s="17"/>
      <c r="AG59" s="18"/>
      <c r="AH59" s="17"/>
      <c r="AI59" s="17">
        <f t="shared" si="3"/>
        <v>0</v>
      </c>
      <c r="AJ59" s="17"/>
      <c r="AK59" s="17"/>
      <c r="AL59" s="17"/>
      <c r="AM59" s="18"/>
      <c r="AN59" s="17"/>
      <c r="AO59" s="17">
        <f t="shared" si="4"/>
        <v>0</v>
      </c>
      <c r="AP59" s="17"/>
      <c r="AQ59" s="17"/>
      <c r="AR59" s="17"/>
      <c r="AS59" s="17"/>
      <c r="AT59" s="17"/>
      <c r="AU59" s="17"/>
      <c r="AV59" s="18"/>
      <c r="AW59" s="17"/>
      <c r="AX59" s="17">
        <f t="shared" si="5"/>
        <v>0</v>
      </c>
      <c r="AY59" s="17"/>
      <c r="AZ59" s="17"/>
      <c r="BA59" s="17"/>
      <c r="BB59" s="141">
        <f>[1]CCT!AN66</f>
        <v>2</v>
      </c>
      <c r="BC59" s="17">
        <f>[1]CCT!AM66</f>
        <v>2507.27</v>
      </c>
      <c r="BD59" s="17">
        <f t="shared" si="85"/>
        <v>5014.54</v>
      </c>
      <c r="BE59" s="18"/>
      <c r="BF59" s="17"/>
      <c r="BG59" s="17">
        <f t="shared" si="6"/>
        <v>0</v>
      </c>
      <c r="BH59" s="17"/>
      <c r="BI59" s="17"/>
      <c r="BJ59" s="17"/>
      <c r="BK59" s="17"/>
      <c r="BL59" s="17"/>
      <c r="BM59" s="17"/>
      <c r="BN59" s="18"/>
      <c r="BO59" s="17"/>
      <c r="BP59" s="17">
        <f t="shared" si="7"/>
        <v>0</v>
      </c>
      <c r="BQ59" s="18"/>
      <c r="BR59" s="17"/>
      <c r="BS59" s="17">
        <f t="shared" si="8"/>
        <v>0</v>
      </c>
      <c r="BT59" s="18"/>
      <c r="BU59" s="17"/>
      <c r="BV59" s="17">
        <f t="shared" si="9"/>
        <v>0</v>
      </c>
      <c r="BW59" s="18"/>
      <c r="BX59" s="17"/>
      <c r="BY59" s="17">
        <f t="shared" si="10"/>
        <v>0</v>
      </c>
      <c r="BZ59" s="142"/>
      <c r="CA59" s="17"/>
      <c r="CB59" s="17">
        <f t="shared" si="88"/>
        <v>0</v>
      </c>
      <c r="CC59" s="17"/>
      <c r="CD59" s="17"/>
      <c r="CE59" s="17"/>
      <c r="CF59" s="18"/>
      <c r="CG59" s="17"/>
      <c r="CH59" s="17">
        <f t="shared" si="12"/>
        <v>0</v>
      </c>
      <c r="CI59" s="17"/>
      <c r="CJ59" s="17"/>
      <c r="CK59" s="17"/>
      <c r="CL59" s="18"/>
      <c r="CM59" s="17"/>
      <c r="CN59" s="17">
        <f t="shared" si="13"/>
        <v>0</v>
      </c>
      <c r="CO59" s="17"/>
      <c r="CP59" s="17"/>
      <c r="CQ59" s="17"/>
      <c r="CR59" s="17"/>
      <c r="CS59" s="17"/>
      <c r="CT59" s="17">
        <f t="shared" si="77"/>
        <v>0</v>
      </c>
      <c r="CU59" s="17"/>
      <c r="CV59" s="17"/>
      <c r="CW59" s="17"/>
      <c r="CX59" s="17"/>
      <c r="CY59" s="17"/>
      <c r="CZ59" s="17"/>
      <c r="DA59" s="18"/>
      <c r="DB59" s="17"/>
      <c r="DC59" s="17">
        <f t="shared" si="14"/>
        <v>0</v>
      </c>
      <c r="DD59" s="143">
        <f t="shared" si="36"/>
        <v>2</v>
      </c>
      <c r="DE59" s="19">
        <f t="shared" si="37"/>
        <v>5014.54</v>
      </c>
      <c r="DF59" s="19"/>
      <c r="DG59" s="19"/>
      <c r="DH59" s="19">
        <f t="shared" si="15"/>
        <v>0</v>
      </c>
      <c r="DI59" s="19"/>
      <c r="DJ59" s="19">
        <f t="shared" si="38"/>
        <v>0</v>
      </c>
      <c r="DK59" s="19">
        <f t="shared" si="39"/>
        <v>0</v>
      </c>
      <c r="DL59" s="19"/>
      <c r="DM59" s="19">
        <f t="shared" si="40"/>
        <v>5014.54</v>
      </c>
      <c r="DN59" s="19"/>
      <c r="DO59" s="19">
        <f t="shared" si="87"/>
        <v>558</v>
      </c>
      <c r="DP59" s="19">
        <f t="shared" si="81"/>
        <v>0</v>
      </c>
      <c r="DQ59" s="19"/>
      <c r="DR59" s="19">
        <f t="shared" si="41"/>
        <v>6.24</v>
      </c>
      <c r="DS59" s="19">
        <f>VLOOKUP('Resumo Geral apoio imposto cd'!A59,PARAMETROAPOIO,2,FALSE)*DD59</f>
        <v>0</v>
      </c>
      <c r="DT59" s="19">
        <f t="shared" si="82"/>
        <v>0</v>
      </c>
      <c r="DU59" s="19">
        <f t="shared" si="83"/>
        <v>0</v>
      </c>
      <c r="DV59" s="19">
        <f>BB59*[1]Parâmetro!$E$147</f>
        <v>494.84</v>
      </c>
      <c r="DW59" s="19">
        <f t="shared" si="42"/>
        <v>1059.08</v>
      </c>
      <c r="DX59" s="19">
        <f>C59*'[1]Uniforme Apoio'!$BM$9+'Resumo Geral apoio imposto cd'!F59*'[1]Uniforme Apoio'!$BM$10+'Resumo Geral apoio imposto cd'!I59*'[1]Uniforme Apoio'!$BM$11+'Resumo Geral apoio imposto cd'!L59*'[1]Uniforme Apoio'!$BM$12+'Resumo Geral apoio imposto cd'!O59*'[1]Uniforme Apoio'!$BM$13+'Resumo Geral apoio imposto cd'!R59*'[1]Uniforme Apoio'!$BM$14+'Resumo Geral apoio imposto cd'!U59*'[1]Uniforme Apoio'!$BM$15+'Resumo Geral apoio imposto cd'!X59*'[1]Uniforme Apoio'!$BM$17+AA59*'[1]Uniforme Apoio'!$BM$16+'Resumo Geral apoio imposto cd'!AD59*'[1]Uniforme Apoio'!$BM$18+'Resumo Geral apoio imposto cd'!AG59*'[1]Uniforme Apoio'!$BM$19+'Resumo Geral apoio imposto cd'!AJ59*'[1]Uniforme Apoio'!$BM$20+'Resumo Geral apoio imposto cd'!AM59*'[1]Uniforme Apoio'!$BM$21+'Resumo Geral apoio imposto cd'!AP59*'[1]Uniforme Apoio'!$BM$22+'Resumo Geral apoio imposto cd'!AS59*'[1]Uniforme Apoio'!$BM$23+'Resumo Geral apoio imposto cd'!AV59*'[1]Uniforme Apoio'!$BM$24+'Resumo Geral apoio imposto cd'!AY59*'[1]Uniforme Apoio'!$BM$25+'Resumo Geral apoio imposto cd'!BB59*'[1]Uniforme Apoio'!$BM$26+BE59*'[1]Uniforme Apoio'!$BM$27+'Resumo Geral apoio imposto cd'!BH59*'[1]Uniforme Apoio'!$BM$28+'Resumo Geral apoio imposto cd'!BK59*'[1]Uniforme Apoio'!$BM$29+'Resumo Geral apoio imposto cd'!BN59*'[1]Uniforme Apoio'!$BM$30+'Resumo Geral apoio imposto cd'!BQ59*'[1]Uniforme Apoio'!$BM$30+'Resumo Geral apoio imposto cd'!BT59*'[1]Uniforme Apoio'!$BM$30+'Resumo Geral apoio imposto cd'!BW59*'[1]Uniforme Apoio'!$BM$31+'Resumo Geral apoio imposto cd'!BZ59*'[1]Uniforme Apoio'!$BM$31+'Resumo Geral apoio imposto cd'!CC59*'[1]Uniforme Apoio'!$BM$32+'Resumo Geral apoio imposto cd'!CF59*'[1]Uniforme Apoio'!$BM$33+'Resumo Geral apoio imposto cd'!CI59*'[1]Uniforme Apoio'!$BM$34+'Resumo Geral apoio imposto cd'!CL59*'[1]Uniforme Apoio'!$BM$35+'Resumo Geral apoio imposto cd'!CO59*'[1]Uniforme Apoio'!$BM$36+'Resumo Geral apoio imposto cd'!CR59*'[1]Uniforme Apoio'!$BM$37+'Resumo Geral apoio imposto cd'!CU59*'[1]Uniforme Apoio'!$BM$38+'Resumo Geral apoio imposto cd'!CX59*'[1]Uniforme Apoio'!$BM$39+'Resumo Geral apoio imposto cd'!DA59*'[1]Uniforme Apoio'!$BM$40</f>
        <v>206.36</v>
      </c>
      <c r="DY59" s="19"/>
      <c r="DZ59" s="19">
        <f>AP59*'[1]Equipamentos Jardinagem'!$H$7</f>
        <v>0</v>
      </c>
      <c r="EA59" s="19"/>
      <c r="EB59" s="19">
        <f t="shared" si="43"/>
        <v>206.36</v>
      </c>
      <c r="EC59" s="19">
        <f t="shared" si="44"/>
        <v>1002.908</v>
      </c>
      <c r="ED59" s="19">
        <f t="shared" si="19"/>
        <v>75.218099999999993</v>
      </c>
      <c r="EE59" s="19">
        <f t="shared" si="20"/>
        <v>50.145400000000002</v>
      </c>
      <c r="EF59" s="19">
        <f t="shared" si="21"/>
        <v>10.02908</v>
      </c>
      <c r="EG59" s="19">
        <f t="shared" si="22"/>
        <v>125.3635</v>
      </c>
      <c r="EH59" s="19">
        <f t="shared" si="23"/>
        <v>401.16320000000002</v>
      </c>
      <c r="EI59" s="19">
        <f t="shared" si="24"/>
        <v>150.43619999999999</v>
      </c>
      <c r="EJ59" s="19">
        <f t="shared" si="25"/>
        <v>30.087240000000001</v>
      </c>
      <c r="EK59" s="19">
        <f t="shared" si="45"/>
        <v>1845.3507200000001</v>
      </c>
      <c r="EL59" s="19">
        <f t="shared" si="46"/>
        <v>417.71118200000001</v>
      </c>
      <c r="EM59" s="19">
        <f t="shared" si="47"/>
        <v>139.404212</v>
      </c>
      <c r="EN59" s="19">
        <f t="shared" si="48"/>
        <v>205.094686</v>
      </c>
      <c r="EO59" s="19">
        <f t="shared" si="49"/>
        <v>762.21008000000006</v>
      </c>
      <c r="EP59" s="19">
        <f t="shared" si="50"/>
        <v>6.5189019999999998</v>
      </c>
      <c r="EQ59" s="19">
        <f t="shared" si="51"/>
        <v>2.5072700000000001</v>
      </c>
      <c r="ER59" s="19">
        <f t="shared" si="52"/>
        <v>9.026171999999999</v>
      </c>
      <c r="ES59" s="19">
        <f t="shared" si="53"/>
        <v>37.609049999999996</v>
      </c>
      <c r="ET59" s="19">
        <f t="shared" si="54"/>
        <v>3.0087239999999995</v>
      </c>
      <c r="EU59" s="19">
        <f t="shared" si="55"/>
        <v>1.5043619999999998</v>
      </c>
      <c r="EV59" s="19">
        <f t="shared" si="56"/>
        <v>17.550889999999999</v>
      </c>
      <c r="EW59" s="19">
        <f t="shared" si="57"/>
        <v>6.5189019999999998</v>
      </c>
      <c r="EX59" s="19">
        <f t="shared" si="58"/>
        <v>215.62521999999998</v>
      </c>
      <c r="EY59" s="19">
        <f t="shared" si="59"/>
        <v>8.524718</v>
      </c>
      <c r="EZ59" s="19">
        <f t="shared" si="60"/>
        <v>290.34186599999998</v>
      </c>
      <c r="FA59" s="19">
        <f t="shared" si="61"/>
        <v>417.71118200000001</v>
      </c>
      <c r="FB59" s="19">
        <f t="shared" si="62"/>
        <v>69.702106000000001</v>
      </c>
      <c r="FC59" s="19">
        <f t="shared" si="63"/>
        <v>42.122135999999998</v>
      </c>
      <c r="FD59" s="19">
        <f t="shared" si="64"/>
        <v>16.547982000000001</v>
      </c>
      <c r="FE59" s="19">
        <f t="shared" si="65"/>
        <v>0</v>
      </c>
      <c r="FF59" s="19">
        <f t="shared" si="66"/>
        <v>201.08305399999998</v>
      </c>
      <c r="FG59" s="19">
        <f t="shared" si="67"/>
        <v>747.16646000000003</v>
      </c>
      <c r="FH59" s="19">
        <f t="shared" si="26"/>
        <v>3654.0952979999997</v>
      </c>
      <c r="FI59" s="19">
        <f t="shared" si="27"/>
        <v>9934.0752979999997</v>
      </c>
      <c r="FJ59" s="19">
        <f t="shared" si="68"/>
        <v>412.54</v>
      </c>
      <c r="FK59" s="144">
        <f t="shared" si="84"/>
        <v>4</v>
      </c>
      <c r="FL59" s="144">
        <f t="shared" si="29"/>
        <v>13.25</v>
      </c>
      <c r="FM59" s="20">
        <f t="shared" si="30"/>
        <v>4.6109510086455305</v>
      </c>
      <c r="FN59" s="19">
        <f t="shared" si="69"/>
        <v>458.05534515273746</v>
      </c>
      <c r="FO59" s="20">
        <f t="shared" si="31"/>
        <v>8.7608069164265068</v>
      </c>
      <c r="FP59" s="19">
        <f t="shared" si="70"/>
        <v>870.30515579020107</v>
      </c>
      <c r="FQ59" s="20">
        <f t="shared" si="32"/>
        <v>1.9020172910662811</v>
      </c>
      <c r="FR59" s="19">
        <f t="shared" si="71"/>
        <v>188.94782987550417</v>
      </c>
      <c r="FS59" s="19">
        <f t="shared" si="72"/>
        <v>291.52</v>
      </c>
      <c r="FT59" s="19">
        <f t="shared" si="73"/>
        <v>2221.3683308184427</v>
      </c>
      <c r="FU59" s="145">
        <f t="shared" si="74"/>
        <v>12155.443628818442</v>
      </c>
    </row>
    <row r="60" spans="1:177" ht="15" customHeight="1">
      <c r="A60" s="186" t="str">
        <f>[1]CCT!D67</f>
        <v>CCT Rodoviários de Belo Horizonte e RMBH + SEAC-MG</v>
      </c>
      <c r="B60" s="188" t="str">
        <f>[1]CCT!C67</f>
        <v>Santa Luzia</v>
      </c>
      <c r="C60" s="141"/>
      <c r="D60" s="17"/>
      <c r="E60" s="17">
        <f t="shared" si="0"/>
        <v>0</v>
      </c>
      <c r="F60" s="18"/>
      <c r="G60" s="17"/>
      <c r="H60" s="17">
        <f t="shared" si="33"/>
        <v>0</v>
      </c>
      <c r="I60" s="18"/>
      <c r="J60" s="17"/>
      <c r="K60" s="17">
        <f t="shared" si="34"/>
        <v>0</v>
      </c>
      <c r="L60" s="17"/>
      <c r="M60" s="17"/>
      <c r="N60" s="17"/>
      <c r="O60" s="17"/>
      <c r="P60" s="17"/>
      <c r="Q60" s="17"/>
      <c r="R60" s="17"/>
      <c r="S60" s="17"/>
      <c r="T60" s="17"/>
      <c r="U60" s="18"/>
      <c r="V60" s="17"/>
      <c r="W60" s="17">
        <f t="shared" si="1"/>
        <v>0</v>
      </c>
      <c r="X60" s="18"/>
      <c r="Y60" s="17"/>
      <c r="Z60" s="17">
        <f t="shared" si="2"/>
        <v>0</v>
      </c>
      <c r="AA60" s="17"/>
      <c r="AB60" s="17"/>
      <c r="AC60" s="17"/>
      <c r="AD60" s="17"/>
      <c r="AE60" s="17"/>
      <c r="AF60" s="17"/>
      <c r="AG60" s="18"/>
      <c r="AH60" s="17"/>
      <c r="AI60" s="17">
        <f t="shared" si="3"/>
        <v>0</v>
      </c>
      <c r="AJ60" s="17"/>
      <c r="AK60" s="17"/>
      <c r="AL60" s="17"/>
      <c r="AM60" s="18"/>
      <c r="AN60" s="17"/>
      <c r="AO60" s="17">
        <f t="shared" si="4"/>
        <v>0</v>
      </c>
      <c r="AP60" s="17"/>
      <c r="AQ60" s="17"/>
      <c r="AR60" s="17"/>
      <c r="AS60" s="17"/>
      <c r="AT60" s="17"/>
      <c r="AU60" s="17"/>
      <c r="AV60" s="18"/>
      <c r="AW60" s="17"/>
      <c r="AX60" s="17">
        <f t="shared" si="5"/>
        <v>0</v>
      </c>
      <c r="AY60" s="17"/>
      <c r="AZ60" s="17"/>
      <c r="BA60" s="17"/>
      <c r="BB60" s="141">
        <f>[1]CCT!AN67</f>
        <v>1</v>
      </c>
      <c r="BC60" s="17">
        <f>[1]CCT!AM67</f>
        <v>2507.27</v>
      </c>
      <c r="BD60" s="17">
        <f t="shared" si="85"/>
        <v>2507.27</v>
      </c>
      <c r="BE60" s="18"/>
      <c r="BF60" s="17"/>
      <c r="BG60" s="17">
        <f t="shared" si="6"/>
        <v>0</v>
      </c>
      <c r="BH60" s="17"/>
      <c r="BI60" s="17"/>
      <c r="BJ60" s="17"/>
      <c r="BK60" s="17"/>
      <c r="BL60" s="17"/>
      <c r="BM60" s="17"/>
      <c r="BN60" s="18"/>
      <c r="BO60" s="17"/>
      <c r="BP60" s="17">
        <f t="shared" si="7"/>
        <v>0</v>
      </c>
      <c r="BQ60" s="18"/>
      <c r="BR60" s="17"/>
      <c r="BS60" s="17">
        <f t="shared" si="8"/>
        <v>0</v>
      </c>
      <c r="BT60" s="18"/>
      <c r="BU60" s="17"/>
      <c r="BV60" s="17">
        <f t="shared" si="9"/>
        <v>0</v>
      </c>
      <c r="BW60" s="18"/>
      <c r="BX60" s="17"/>
      <c r="BY60" s="17">
        <f t="shared" si="10"/>
        <v>0</v>
      </c>
      <c r="BZ60" s="142"/>
      <c r="CA60" s="17"/>
      <c r="CB60" s="17">
        <f t="shared" si="88"/>
        <v>0</v>
      </c>
      <c r="CC60" s="17"/>
      <c r="CD60" s="17"/>
      <c r="CE60" s="17"/>
      <c r="CF60" s="18"/>
      <c r="CG60" s="17"/>
      <c r="CH60" s="17">
        <f t="shared" si="12"/>
        <v>0</v>
      </c>
      <c r="CI60" s="17"/>
      <c r="CJ60" s="17"/>
      <c r="CK60" s="17"/>
      <c r="CL60" s="18"/>
      <c r="CM60" s="17"/>
      <c r="CN60" s="17">
        <f t="shared" si="13"/>
        <v>0</v>
      </c>
      <c r="CO60" s="17"/>
      <c r="CP60" s="17"/>
      <c r="CQ60" s="17"/>
      <c r="CR60" s="17"/>
      <c r="CS60" s="17"/>
      <c r="CT60" s="17">
        <f t="shared" si="77"/>
        <v>0</v>
      </c>
      <c r="CU60" s="17"/>
      <c r="CV60" s="17"/>
      <c r="CW60" s="17"/>
      <c r="CX60" s="17"/>
      <c r="CY60" s="17"/>
      <c r="CZ60" s="17"/>
      <c r="DA60" s="18"/>
      <c r="DB60" s="17"/>
      <c r="DC60" s="17">
        <f t="shared" si="14"/>
        <v>0</v>
      </c>
      <c r="DD60" s="143">
        <f t="shared" si="36"/>
        <v>1</v>
      </c>
      <c r="DE60" s="19">
        <f t="shared" si="37"/>
        <v>2507.27</v>
      </c>
      <c r="DF60" s="19"/>
      <c r="DG60" s="19"/>
      <c r="DH60" s="19">
        <f t="shared" si="15"/>
        <v>0</v>
      </c>
      <c r="DI60" s="19"/>
      <c r="DJ60" s="19">
        <f t="shared" si="38"/>
        <v>0</v>
      </c>
      <c r="DK60" s="19">
        <f t="shared" si="39"/>
        <v>0</v>
      </c>
      <c r="DL60" s="19"/>
      <c r="DM60" s="19">
        <f t="shared" si="40"/>
        <v>2507.27</v>
      </c>
      <c r="DN60" s="19"/>
      <c r="DO60" s="19">
        <f t="shared" si="87"/>
        <v>279</v>
      </c>
      <c r="DP60" s="19">
        <f t="shared" si="81"/>
        <v>0</v>
      </c>
      <c r="DQ60" s="19"/>
      <c r="DR60" s="19">
        <f t="shared" si="41"/>
        <v>3.12</v>
      </c>
      <c r="DS60" s="19">
        <f>VLOOKUP('Resumo Geral apoio imposto cd'!A60,PARAMETROAPOIO,2,FALSE)*DD60</f>
        <v>0</v>
      </c>
      <c r="DT60" s="19">
        <f t="shared" si="82"/>
        <v>0</v>
      </c>
      <c r="DU60" s="19">
        <f t="shared" si="83"/>
        <v>0</v>
      </c>
      <c r="DV60" s="19">
        <f>BB60*[1]Parâmetro!$E$147</f>
        <v>247.42</v>
      </c>
      <c r="DW60" s="19">
        <f t="shared" si="42"/>
        <v>529.54</v>
      </c>
      <c r="DX60" s="19">
        <f>C60*'[1]Uniforme Apoio'!$BM$9+'Resumo Geral apoio imposto cd'!F60*'[1]Uniforme Apoio'!$BM$10+'Resumo Geral apoio imposto cd'!I60*'[1]Uniforme Apoio'!$BM$11+'Resumo Geral apoio imposto cd'!L60*'[1]Uniforme Apoio'!$BM$12+'Resumo Geral apoio imposto cd'!O60*'[1]Uniforme Apoio'!$BM$13+'Resumo Geral apoio imposto cd'!R60*'[1]Uniforme Apoio'!$BM$14+'Resumo Geral apoio imposto cd'!U60*'[1]Uniforme Apoio'!$BM$15+'Resumo Geral apoio imposto cd'!X60*'[1]Uniforme Apoio'!$BM$17+AA60*'[1]Uniforme Apoio'!$BM$16+'Resumo Geral apoio imposto cd'!AD60*'[1]Uniforme Apoio'!$BM$18+'Resumo Geral apoio imposto cd'!AG60*'[1]Uniforme Apoio'!$BM$19+'Resumo Geral apoio imposto cd'!AJ60*'[1]Uniforme Apoio'!$BM$20+'Resumo Geral apoio imposto cd'!AM60*'[1]Uniforme Apoio'!$BM$21+'Resumo Geral apoio imposto cd'!AP60*'[1]Uniforme Apoio'!$BM$22+'Resumo Geral apoio imposto cd'!AS60*'[1]Uniforme Apoio'!$BM$23+'Resumo Geral apoio imposto cd'!AV60*'[1]Uniforme Apoio'!$BM$24+'Resumo Geral apoio imposto cd'!AY60*'[1]Uniforme Apoio'!$BM$25+'Resumo Geral apoio imposto cd'!BB60*'[1]Uniforme Apoio'!$BM$26+BE60*'[1]Uniforme Apoio'!$BM$27+'Resumo Geral apoio imposto cd'!BH60*'[1]Uniforme Apoio'!$BM$28+'Resumo Geral apoio imposto cd'!BK60*'[1]Uniforme Apoio'!$BM$29+'Resumo Geral apoio imposto cd'!BN60*'[1]Uniforme Apoio'!$BM$30+'Resumo Geral apoio imposto cd'!BQ60*'[1]Uniforme Apoio'!$BM$30+'Resumo Geral apoio imposto cd'!BT60*'[1]Uniforme Apoio'!$BM$30+'Resumo Geral apoio imposto cd'!BW60*'[1]Uniforme Apoio'!$BM$31+'Resumo Geral apoio imposto cd'!BZ60*'[1]Uniforme Apoio'!$BM$31+'Resumo Geral apoio imposto cd'!CC60*'[1]Uniforme Apoio'!$BM$32+'Resumo Geral apoio imposto cd'!CF60*'[1]Uniforme Apoio'!$BM$33+'Resumo Geral apoio imposto cd'!CI60*'[1]Uniforme Apoio'!$BM$34+'Resumo Geral apoio imposto cd'!CL60*'[1]Uniforme Apoio'!$BM$35+'Resumo Geral apoio imposto cd'!CO60*'[1]Uniforme Apoio'!$BM$36+'Resumo Geral apoio imposto cd'!CR60*'[1]Uniforme Apoio'!$BM$37+'Resumo Geral apoio imposto cd'!CU60*'[1]Uniforme Apoio'!$BM$38+'Resumo Geral apoio imposto cd'!CX60*'[1]Uniforme Apoio'!$BM$39+'Resumo Geral apoio imposto cd'!DA60*'[1]Uniforme Apoio'!$BM$40</f>
        <v>103.18</v>
      </c>
      <c r="DY60" s="19"/>
      <c r="DZ60" s="19">
        <f>AP60*'[1]Equipamentos Jardinagem'!$H$7</f>
        <v>0</v>
      </c>
      <c r="EA60" s="19"/>
      <c r="EB60" s="19">
        <f t="shared" si="43"/>
        <v>103.18</v>
      </c>
      <c r="EC60" s="19">
        <f t="shared" si="44"/>
        <v>501.45400000000001</v>
      </c>
      <c r="ED60" s="19">
        <f t="shared" si="19"/>
        <v>37.609049999999996</v>
      </c>
      <c r="EE60" s="19">
        <f t="shared" si="20"/>
        <v>25.072700000000001</v>
      </c>
      <c r="EF60" s="19">
        <f t="shared" si="21"/>
        <v>5.0145400000000002</v>
      </c>
      <c r="EG60" s="19">
        <f t="shared" si="22"/>
        <v>62.681750000000001</v>
      </c>
      <c r="EH60" s="19">
        <f t="shared" si="23"/>
        <v>200.58160000000001</v>
      </c>
      <c r="EI60" s="19">
        <f t="shared" si="24"/>
        <v>75.218099999999993</v>
      </c>
      <c r="EJ60" s="19">
        <f t="shared" si="25"/>
        <v>15.043620000000001</v>
      </c>
      <c r="EK60" s="19">
        <f t="shared" si="45"/>
        <v>922.67536000000007</v>
      </c>
      <c r="EL60" s="19">
        <f t="shared" si="46"/>
        <v>208.855591</v>
      </c>
      <c r="EM60" s="19">
        <f t="shared" si="47"/>
        <v>69.702106000000001</v>
      </c>
      <c r="EN60" s="19">
        <f t="shared" si="48"/>
        <v>102.547343</v>
      </c>
      <c r="EO60" s="19">
        <f t="shared" si="49"/>
        <v>381.10504000000003</v>
      </c>
      <c r="EP60" s="19">
        <f t="shared" si="50"/>
        <v>3.2594509999999999</v>
      </c>
      <c r="EQ60" s="19">
        <f t="shared" si="51"/>
        <v>1.2536350000000001</v>
      </c>
      <c r="ER60" s="19">
        <f t="shared" si="52"/>
        <v>4.5130859999999995</v>
      </c>
      <c r="ES60" s="19">
        <f t="shared" si="53"/>
        <v>18.804524999999998</v>
      </c>
      <c r="ET60" s="19">
        <f t="shared" si="54"/>
        <v>1.5043619999999998</v>
      </c>
      <c r="EU60" s="19">
        <f t="shared" si="55"/>
        <v>0.75218099999999988</v>
      </c>
      <c r="EV60" s="19">
        <f t="shared" si="56"/>
        <v>8.7754449999999995</v>
      </c>
      <c r="EW60" s="19">
        <f t="shared" si="57"/>
        <v>3.2594509999999999</v>
      </c>
      <c r="EX60" s="19">
        <f t="shared" si="58"/>
        <v>107.81260999999999</v>
      </c>
      <c r="EY60" s="19">
        <f t="shared" si="59"/>
        <v>4.262359</v>
      </c>
      <c r="EZ60" s="19">
        <f t="shared" si="60"/>
        <v>145.17093299999999</v>
      </c>
      <c r="FA60" s="19">
        <f t="shared" si="61"/>
        <v>208.855591</v>
      </c>
      <c r="FB60" s="19">
        <f t="shared" si="62"/>
        <v>34.851053</v>
      </c>
      <c r="FC60" s="19">
        <f t="shared" si="63"/>
        <v>21.061067999999999</v>
      </c>
      <c r="FD60" s="19">
        <f t="shared" si="64"/>
        <v>8.2739910000000005</v>
      </c>
      <c r="FE60" s="19">
        <f t="shared" si="65"/>
        <v>0</v>
      </c>
      <c r="FF60" s="19">
        <f t="shared" si="66"/>
        <v>100.54152699999999</v>
      </c>
      <c r="FG60" s="19">
        <f t="shared" si="67"/>
        <v>373.58323000000001</v>
      </c>
      <c r="FH60" s="19">
        <f t="shared" si="26"/>
        <v>1827.0476489999999</v>
      </c>
      <c r="FI60" s="19">
        <f t="shared" si="27"/>
        <v>4967.0376489999999</v>
      </c>
      <c r="FJ60" s="19">
        <f t="shared" si="68"/>
        <v>206.27</v>
      </c>
      <c r="FK60" s="144">
        <f t="shared" si="84"/>
        <v>2</v>
      </c>
      <c r="FL60" s="144">
        <f t="shared" si="29"/>
        <v>11.25</v>
      </c>
      <c r="FM60" s="20">
        <f t="shared" si="30"/>
        <v>2.2535211267605644</v>
      </c>
      <c r="FN60" s="19">
        <f t="shared" si="69"/>
        <v>111.93324279436624</v>
      </c>
      <c r="FO60" s="20">
        <f t="shared" si="31"/>
        <v>8.5633802816901436</v>
      </c>
      <c r="FP60" s="19">
        <f t="shared" si="70"/>
        <v>425.34632261859167</v>
      </c>
      <c r="FQ60" s="20">
        <f t="shared" si="32"/>
        <v>1.8591549295774654</v>
      </c>
      <c r="FR60" s="19">
        <f t="shared" si="71"/>
        <v>92.344925305352135</v>
      </c>
      <c r="FS60" s="19">
        <f t="shared" si="72"/>
        <v>145.76</v>
      </c>
      <c r="FT60" s="19">
        <f t="shared" si="73"/>
        <v>981.65449071831006</v>
      </c>
      <c r="FU60" s="145">
        <f t="shared" si="74"/>
        <v>5948.6921397183096</v>
      </c>
    </row>
    <row r="61" spans="1:177" ht="15" customHeight="1">
      <c r="A61" s="187" t="str">
        <f>[1]CCT!D68</f>
        <v>Região de Divinopolis</v>
      </c>
      <c r="B61" s="147" t="str">
        <f>[1]CCT!C68</f>
        <v>Santo Antônio do Monte</v>
      </c>
      <c r="C61" s="141"/>
      <c r="D61" s="151"/>
      <c r="E61" s="17">
        <f t="shared" si="0"/>
        <v>0</v>
      </c>
      <c r="F61" s="18"/>
      <c r="G61" s="151"/>
      <c r="H61" s="17">
        <f t="shared" si="33"/>
        <v>0</v>
      </c>
      <c r="I61" s="18"/>
      <c r="J61" s="151"/>
      <c r="K61" s="17">
        <f t="shared" si="34"/>
        <v>0</v>
      </c>
      <c r="L61" s="17"/>
      <c r="M61" s="17"/>
      <c r="N61" s="17"/>
      <c r="O61" s="17"/>
      <c r="P61" s="17"/>
      <c r="Q61" s="17"/>
      <c r="R61" s="17"/>
      <c r="S61" s="17"/>
      <c r="T61" s="17"/>
      <c r="U61" s="18"/>
      <c r="V61" s="151"/>
      <c r="W61" s="17">
        <f t="shared" si="1"/>
        <v>0</v>
      </c>
      <c r="X61" s="18"/>
      <c r="Y61" s="151"/>
      <c r="Z61" s="17">
        <f t="shared" si="2"/>
        <v>0</v>
      </c>
      <c r="AA61" s="17"/>
      <c r="AB61" s="17"/>
      <c r="AC61" s="17"/>
      <c r="AD61" s="17"/>
      <c r="AE61" s="17"/>
      <c r="AF61" s="17"/>
      <c r="AG61" s="18"/>
      <c r="AH61" s="17"/>
      <c r="AI61" s="17">
        <f t="shared" si="3"/>
        <v>0</v>
      </c>
      <c r="AJ61" s="17"/>
      <c r="AK61" s="17"/>
      <c r="AL61" s="17"/>
      <c r="AM61" s="18"/>
      <c r="AN61" s="151"/>
      <c r="AO61" s="17">
        <f t="shared" si="4"/>
        <v>0</v>
      </c>
      <c r="AP61" s="17"/>
      <c r="AQ61" s="17"/>
      <c r="AR61" s="17"/>
      <c r="AS61" s="17"/>
      <c r="AT61" s="17"/>
      <c r="AU61" s="17"/>
      <c r="AV61" s="152"/>
      <c r="AW61" s="151"/>
      <c r="AX61" s="17">
        <f t="shared" si="5"/>
        <v>0</v>
      </c>
      <c r="AY61" s="17"/>
      <c r="AZ61" s="17"/>
      <c r="BA61" s="17"/>
      <c r="BB61" s="141"/>
      <c r="BC61" s="17"/>
      <c r="BD61" s="17">
        <f t="shared" si="85"/>
        <v>0</v>
      </c>
      <c r="BE61" s="152"/>
      <c r="BF61" s="151"/>
      <c r="BG61" s="17">
        <f t="shared" si="6"/>
        <v>0</v>
      </c>
      <c r="BH61" s="17"/>
      <c r="BI61" s="17"/>
      <c r="BJ61" s="17"/>
      <c r="BK61" s="17"/>
      <c r="BL61" s="17"/>
      <c r="BM61" s="17"/>
      <c r="BN61" s="18">
        <f>[1]CCT!AV68</f>
        <v>1</v>
      </c>
      <c r="BO61" s="17">
        <f>[1]CCT!AU68</f>
        <v>1043.74</v>
      </c>
      <c r="BP61" s="17">
        <f t="shared" si="7"/>
        <v>1043.74</v>
      </c>
      <c r="BQ61" s="18"/>
      <c r="BR61" s="17"/>
      <c r="BS61" s="17">
        <f t="shared" si="8"/>
        <v>0</v>
      </c>
      <c r="BT61" s="18"/>
      <c r="BU61" s="17"/>
      <c r="BV61" s="17">
        <f t="shared" si="9"/>
        <v>0</v>
      </c>
      <c r="BW61" s="18"/>
      <c r="BX61" s="17"/>
      <c r="BY61" s="17">
        <f t="shared" si="10"/>
        <v>0</v>
      </c>
      <c r="BZ61" s="153"/>
      <c r="CA61" s="151"/>
      <c r="CB61" s="17">
        <f t="shared" si="88"/>
        <v>0</v>
      </c>
      <c r="CC61" s="17"/>
      <c r="CD61" s="17"/>
      <c r="CE61" s="17"/>
      <c r="CF61" s="152"/>
      <c r="CG61" s="151"/>
      <c r="CH61" s="17">
        <f t="shared" si="12"/>
        <v>0</v>
      </c>
      <c r="CI61" s="17"/>
      <c r="CJ61" s="17"/>
      <c r="CK61" s="17"/>
      <c r="CL61" s="152"/>
      <c r="CM61" s="151"/>
      <c r="CN61" s="17">
        <f t="shared" si="13"/>
        <v>0</v>
      </c>
      <c r="CO61" s="17"/>
      <c r="CP61" s="17"/>
      <c r="CQ61" s="17"/>
      <c r="CR61" s="17"/>
      <c r="CS61" s="17"/>
      <c r="CT61" s="17">
        <f t="shared" si="77"/>
        <v>0</v>
      </c>
      <c r="CU61" s="17"/>
      <c r="CV61" s="17"/>
      <c r="CW61" s="17"/>
      <c r="CX61" s="17"/>
      <c r="CY61" s="17"/>
      <c r="CZ61" s="17"/>
      <c r="DA61" s="152"/>
      <c r="DB61" s="151"/>
      <c r="DC61" s="17">
        <f t="shared" si="14"/>
        <v>0</v>
      </c>
      <c r="DD61" s="143">
        <f t="shared" si="36"/>
        <v>1</v>
      </c>
      <c r="DE61" s="19">
        <f t="shared" si="37"/>
        <v>1043.74</v>
      </c>
      <c r="DF61" s="19"/>
      <c r="DG61" s="19"/>
      <c r="DH61" s="19">
        <f t="shared" si="15"/>
        <v>0</v>
      </c>
      <c r="DI61" s="19"/>
      <c r="DJ61" s="19">
        <f t="shared" si="38"/>
        <v>94.885454545454536</v>
      </c>
      <c r="DK61" s="19">
        <f t="shared" si="39"/>
        <v>0</v>
      </c>
      <c r="DL61" s="19"/>
      <c r="DM61" s="19">
        <f t="shared" si="40"/>
        <v>1138.6254545454544</v>
      </c>
      <c r="DN61" s="19"/>
      <c r="DO61" s="19">
        <f t="shared" si="87"/>
        <v>279</v>
      </c>
      <c r="DP61" s="19">
        <f t="shared" si="81"/>
        <v>61.375599999999999</v>
      </c>
      <c r="DQ61" s="19"/>
      <c r="DR61" s="19">
        <f t="shared" si="41"/>
        <v>3.12</v>
      </c>
      <c r="DS61" s="19">
        <f>VLOOKUP('Resumo Geral apoio imposto cd'!A61,PARAMETROAPOIO,2,FALSE)*DD61</f>
        <v>28.19</v>
      </c>
      <c r="DT61" s="19">
        <f t="shared" si="82"/>
        <v>0</v>
      </c>
      <c r="DU61" s="19">
        <f t="shared" si="83"/>
        <v>0</v>
      </c>
      <c r="DV61" s="19">
        <f>BB61*[1]Parâmetro!$E$147</f>
        <v>0</v>
      </c>
      <c r="DW61" s="19">
        <f t="shared" si="42"/>
        <v>371.68560000000002</v>
      </c>
      <c r="DX61" s="19">
        <f>C61*'[1]Uniforme Apoio'!$BM$9+'Resumo Geral apoio imposto cd'!F61*'[1]Uniforme Apoio'!$BM$10+'Resumo Geral apoio imposto cd'!I61*'[1]Uniforme Apoio'!$BM$11+'Resumo Geral apoio imposto cd'!L61*'[1]Uniforme Apoio'!$BM$12+'Resumo Geral apoio imposto cd'!O61*'[1]Uniforme Apoio'!$BM$13+'Resumo Geral apoio imposto cd'!R61*'[1]Uniforme Apoio'!$BM$14+'Resumo Geral apoio imposto cd'!U61*'[1]Uniforme Apoio'!$BM$15+'Resumo Geral apoio imposto cd'!X61*'[1]Uniforme Apoio'!$BM$17+AA61*'[1]Uniforme Apoio'!$BM$16+'Resumo Geral apoio imposto cd'!AD61*'[1]Uniforme Apoio'!$BM$18+'Resumo Geral apoio imposto cd'!AG61*'[1]Uniforme Apoio'!$BM$19+'Resumo Geral apoio imposto cd'!AJ61*'[1]Uniforme Apoio'!$BM$20+'Resumo Geral apoio imposto cd'!AM61*'[1]Uniforme Apoio'!$BM$21+'Resumo Geral apoio imposto cd'!AP61*'[1]Uniforme Apoio'!$BM$22+'Resumo Geral apoio imposto cd'!AS61*'[1]Uniforme Apoio'!$BM$23+'Resumo Geral apoio imposto cd'!AV61*'[1]Uniforme Apoio'!$BM$24+'Resumo Geral apoio imposto cd'!AY61*'[1]Uniforme Apoio'!$BM$25+'Resumo Geral apoio imposto cd'!BB61*'[1]Uniforme Apoio'!$BM$26+BE61*'[1]Uniforme Apoio'!$BM$27+'Resumo Geral apoio imposto cd'!BH61*'[1]Uniforme Apoio'!$BM$28+'Resumo Geral apoio imposto cd'!BK61*'[1]Uniforme Apoio'!$BM$29+'Resumo Geral apoio imposto cd'!BN61*'[1]Uniforme Apoio'!$BM$30+'Resumo Geral apoio imposto cd'!BQ61*'[1]Uniforme Apoio'!$BM$30+'Resumo Geral apoio imposto cd'!BT61*'[1]Uniforme Apoio'!$BM$30+'Resumo Geral apoio imposto cd'!BW61*'[1]Uniforme Apoio'!$BM$31+'Resumo Geral apoio imposto cd'!BZ61*'[1]Uniforme Apoio'!$BM$31+'Resumo Geral apoio imposto cd'!CC61*'[1]Uniforme Apoio'!$BM$32+'Resumo Geral apoio imposto cd'!CF61*'[1]Uniforme Apoio'!$BM$33+'Resumo Geral apoio imposto cd'!CI61*'[1]Uniforme Apoio'!$BM$34+'Resumo Geral apoio imposto cd'!CL61*'[1]Uniforme Apoio'!$BM$35+'Resumo Geral apoio imposto cd'!CO61*'[1]Uniforme Apoio'!$BM$36+'Resumo Geral apoio imposto cd'!CR61*'[1]Uniforme Apoio'!$BM$37+'Resumo Geral apoio imposto cd'!CU61*'[1]Uniforme Apoio'!$BM$38+'Resumo Geral apoio imposto cd'!CX61*'[1]Uniforme Apoio'!$BM$39+'Resumo Geral apoio imposto cd'!DA61*'[1]Uniforme Apoio'!$BM$40</f>
        <v>85.68</v>
      </c>
      <c r="DY61" s="19"/>
      <c r="DZ61" s="19">
        <f>AP61*'[1]Equipamentos Jardinagem'!$H$7</f>
        <v>0</v>
      </c>
      <c r="EA61" s="19"/>
      <c r="EB61" s="19">
        <f t="shared" si="43"/>
        <v>85.68</v>
      </c>
      <c r="EC61" s="19">
        <f t="shared" si="44"/>
        <v>227.72509090909091</v>
      </c>
      <c r="ED61" s="19">
        <f t="shared" si="19"/>
        <v>17.079381818181815</v>
      </c>
      <c r="EE61" s="19">
        <f t="shared" si="20"/>
        <v>11.386254545454545</v>
      </c>
      <c r="EF61" s="19">
        <f t="shared" si="21"/>
        <v>2.2772509090909088</v>
      </c>
      <c r="EG61" s="19">
        <f t="shared" si="22"/>
        <v>28.465636363636364</v>
      </c>
      <c r="EH61" s="19">
        <f t="shared" si="23"/>
        <v>91.090036363636358</v>
      </c>
      <c r="EI61" s="19">
        <f t="shared" si="24"/>
        <v>34.158763636363631</v>
      </c>
      <c r="EJ61" s="19">
        <f t="shared" si="25"/>
        <v>6.8317527272727263</v>
      </c>
      <c r="EK61" s="19">
        <f t="shared" si="45"/>
        <v>419.01416727272721</v>
      </c>
      <c r="EL61" s="19">
        <f t="shared" si="46"/>
        <v>94.847500363636357</v>
      </c>
      <c r="EM61" s="19">
        <f t="shared" si="47"/>
        <v>31.653787636363631</v>
      </c>
      <c r="EN61" s="19">
        <f t="shared" si="48"/>
        <v>46.569781090909082</v>
      </c>
      <c r="EO61" s="19">
        <f t="shared" si="49"/>
        <v>173.07106909090908</v>
      </c>
      <c r="EP61" s="19">
        <f t="shared" si="50"/>
        <v>1.4802130909090907</v>
      </c>
      <c r="EQ61" s="19">
        <f t="shared" si="51"/>
        <v>0.56931272727272719</v>
      </c>
      <c r="ER61" s="19">
        <f t="shared" si="52"/>
        <v>2.0495258181818179</v>
      </c>
      <c r="ES61" s="19">
        <f t="shared" si="53"/>
        <v>8.5396909090909077</v>
      </c>
      <c r="ET61" s="19">
        <f t="shared" si="54"/>
        <v>0.68317527272727263</v>
      </c>
      <c r="EU61" s="19">
        <f t="shared" si="55"/>
        <v>0.34158763636363632</v>
      </c>
      <c r="EV61" s="19">
        <f t="shared" si="56"/>
        <v>3.9851890909090906</v>
      </c>
      <c r="EW61" s="19">
        <f t="shared" si="57"/>
        <v>1.4802130909090907</v>
      </c>
      <c r="EX61" s="19">
        <f t="shared" si="58"/>
        <v>48.960894545454536</v>
      </c>
      <c r="EY61" s="19">
        <f t="shared" si="59"/>
        <v>1.9356632727272725</v>
      </c>
      <c r="EZ61" s="19">
        <f t="shared" si="60"/>
        <v>65.9264138181818</v>
      </c>
      <c r="FA61" s="19">
        <f t="shared" si="61"/>
        <v>94.847500363636357</v>
      </c>
      <c r="FB61" s="19">
        <f t="shared" si="62"/>
        <v>15.826893818181816</v>
      </c>
      <c r="FC61" s="19">
        <f t="shared" si="63"/>
        <v>9.5644538181818159</v>
      </c>
      <c r="FD61" s="19">
        <f t="shared" si="64"/>
        <v>3.7574639999999997</v>
      </c>
      <c r="FE61" s="19">
        <f t="shared" si="65"/>
        <v>0</v>
      </c>
      <c r="FF61" s="19">
        <f t="shared" si="66"/>
        <v>45.658880727272717</v>
      </c>
      <c r="FG61" s="19">
        <f t="shared" si="67"/>
        <v>169.65519272727272</v>
      </c>
      <c r="FH61" s="19">
        <f t="shared" si="26"/>
        <v>829.71636872727265</v>
      </c>
      <c r="FI61" s="19">
        <f t="shared" si="27"/>
        <v>2425.7074232727273</v>
      </c>
      <c r="FJ61" s="19">
        <f t="shared" si="68"/>
        <v>206.27</v>
      </c>
      <c r="FK61" s="144">
        <f t="shared" si="84"/>
        <v>3</v>
      </c>
      <c r="FL61" s="144">
        <f t="shared" si="29"/>
        <v>12.25</v>
      </c>
      <c r="FM61" s="20">
        <f t="shared" si="30"/>
        <v>3.4188034188034218</v>
      </c>
      <c r="FN61" s="19">
        <f t="shared" si="69"/>
        <v>82.930168317016395</v>
      </c>
      <c r="FO61" s="20">
        <f t="shared" si="31"/>
        <v>8.6609686609686669</v>
      </c>
      <c r="FP61" s="19">
        <f t="shared" si="70"/>
        <v>210.08975973644149</v>
      </c>
      <c r="FQ61" s="20">
        <f t="shared" si="32"/>
        <v>1.8803418803418819</v>
      </c>
      <c r="FR61" s="19">
        <f t="shared" si="71"/>
        <v>45.611592574359015</v>
      </c>
      <c r="FS61" s="19">
        <f t="shared" si="72"/>
        <v>145.76</v>
      </c>
      <c r="FT61" s="19">
        <f t="shared" si="73"/>
        <v>690.66152062781691</v>
      </c>
      <c r="FU61" s="145">
        <f t="shared" si="74"/>
        <v>3116.3689439005443</v>
      </c>
    </row>
    <row r="62" spans="1:177" ht="15" customHeight="1">
      <c r="A62" s="187" t="str">
        <f>[1]CCT!D69</f>
        <v>Sethac Norte de Minas</v>
      </c>
      <c r="B62" s="157" t="str">
        <f>[1]CCT!C69</f>
        <v>São João da Ponte</v>
      </c>
      <c r="C62" s="141"/>
      <c r="D62" s="17"/>
      <c r="E62" s="17">
        <f t="shared" si="0"/>
        <v>0</v>
      </c>
      <c r="F62" s="18"/>
      <c r="G62" s="17"/>
      <c r="H62" s="17">
        <f t="shared" si="33"/>
        <v>0</v>
      </c>
      <c r="I62" s="18"/>
      <c r="J62" s="17"/>
      <c r="K62" s="17">
        <f t="shared" si="34"/>
        <v>0</v>
      </c>
      <c r="L62" s="17"/>
      <c r="M62" s="17"/>
      <c r="N62" s="17"/>
      <c r="O62" s="17"/>
      <c r="P62" s="17"/>
      <c r="Q62" s="17"/>
      <c r="R62" s="17"/>
      <c r="S62" s="17"/>
      <c r="T62" s="17"/>
      <c r="U62" s="18"/>
      <c r="V62" s="17"/>
      <c r="W62" s="17">
        <f t="shared" si="1"/>
        <v>0</v>
      </c>
      <c r="X62" s="18"/>
      <c r="Y62" s="17"/>
      <c r="Z62" s="17">
        <f t="shared" si="2"/>
        <v>0</v>
      </c>
      <c r="AA62" s="17"/>
      <c r="AB62" s="17"/>
      <c r="AC62" s="17"/>
      <c r="AD62" s="17"/>
      <c r="AE62" s="17"/>
      <c r="AF62" s="17"/>
      <c r="AG62" s="18"/>
      <c r="AH62" s="17"/>
      <c r="AI62" s="17">
        <f t="shared" si="3"/>
        <v>0</v>
      </c>
      <c r="AJ62" s="17"/>
      <c r="AK62" s="17"/>
      <c r="AL62" s="17"/>
      <c r="AM62" s="18"/>
      <c r="AN62" s="17"/>
      <c r="AO62" s="17">
        <f t="shared" si="4"/>
        <v>0</v>
      </c>
      <c r="AP62" s="17"/>
      <c r="AQ62" s="17"/>
      <c r="AR62" s="17"/>
      <c r="AS62" s="17"/>
      <c r="AT62" s="17"/>
      <c r="AU62" s="17"/>
      <c r="AV62" s="18"/>
      <c r="AW62" s="17"/>
      <c r="AX62" s="17">
        <f t="shared" si="5"/>
        <v>0</v>
      </c>
      <c r="AY62" s="17"/>
      <c r="AZ62" s="17"/>
      <c r="BA62" s="17"/>
      <c r="BB62" s="141"/>
      <c r="BC62" s="17"/>
      <c r="BD62" s="17">
        <f t="shared" si="85"/>
        <v>0</v>
      </c>
      <c r="BE62" s="18"/>
      <c r="BF62" s="17"/>
      <c r="BG62" s="17">
        <f t="shared" si="6"/>
        <v>0</v>
      </c>
      <c r="BH62" s="17"/>
      <c r="BI62" s="17"/>
      <c r="BJ62" s="17"/>
      <c r="BK62" s="17"/>
      <c r="BL62" s="17"/>
      <c r="BM62" s="17"/>
      <c r="BN62" s="18">
        <f>[1]CCT!AV69</f>
        <v>1</v>
      </c>
      <c r="BO62" s="17">
        <f>[1]CCT!AU69</f>
        <v>1043.74</v>
      </c>
      <c r="BP62" s="17">
        <f t="shared" si="7"/>
        <v>1043.74</v>
      </c>
      <c r="BQ62" s="18"/>
      <c r="BR62" s="17"/>
      <c r="BS62" s="17">
        <f t="shared" si="8"/>
        <v>0</v>
      </c>
      <c r="BT62" s="18"/>
      <c r="BU62" s="17"/>
      <c r="BV62" s="17">
        <f t="shared" si="9"/>
        <v>0</v>
      </c>
      <c r="BW62" s="18"/>
      <c r="BX62" s="17"/>
      <c r="BY62" s="17">
        <f t="shared" si="10"/>
        <v>0</v>
      </c>
      <c r="BZ62" s="142"/>
      <c r="CA62" s="17"/>
      <c r="CB62" s="17">
        <f t="shared" si="88"/>
        <v>0</v>
      </c>
      <c r="CC62" s="17"/>
      <c r="CD62" s="17"/>
      <c r="CE62" s="17"/>
      <c r="CF62" s="18"/>
      <c r="CG62" s="17"/>
      <c r="CH62" s="17">
        <f t="shared" si="12"/>
        <v>0</v>
      </c>
      <c r="CI62" s="17"/>
      <c r="CJ62" s="17"/>
      <c r="CK62" s="17"/>
      <c r="CL62" s="18"/>
      <c r="CM62" s="17"/>
      <c r="CN62" s="17">
        <f t="shared" si="13"/>
        <v>0</v>
      </c>
      <c r="CO62" s="17"/>
      <c r="CP62" s="17"/>
      <c r="CQ62" s="17"/>
      <c r="CR62" s="17"/>
      <c r="CS62" s="17"/>
      <c r="CT62" s="17">
        <f t="shared" si="77"/>
        <v>0</v>
      </c>
      <c r="CU62" s="17"/>
      <c r="CV62" s="17"/>
      <c r="CW62" s="17"/>
      <c r="CX62" s="17"/>
      <c r="CY62" s="17"/>
      <c r="CZ62" s="17"/>
      <c r="DA62" s="18"/>
      <c r="DB62" s="17"/>
      <c r="DC62" s="17">
        <f t="shared" si="14"/>
        <v>0</v>
      </c>
      <c r="DD62" s="143">
        <f t="shared" si="36"/>
        <v>1</v>
      </c>
      <c r="DE62" s="19">
        <f t="shared" si="37"/>
        <v>1043.74</v>
      </c>
      <c r="DF62" s="19"/>
      <c r="DG62" s="19"/>
      <c r="DH62" s="19">
        <f t="shared" si="15"/>
        <v>0</v>
      </c>
      <c r="DI62" s="19"/>
      <c r="DJ62" s="19">
        <f t="shared" si="38"/>
        <v>94.885454545454536</v>
      </c>
      <c r="DK62" s="19">
        <f t="shared" si="39"/>
        <v>0</v>
      </c>
      <c r="DL62" s="19"/>
      <c r="DM62" s="19">
        <f t="shared" si="40"/>
        <v>1138.6254545454544</v>
      </c>
      <c r="DN62" s="19"/>
      <c r="DO62" s="19">
        <f t="shared" si="87"/>
        <v>279</v>
      </c>
      <c r="DP62" s="19">
        <f t="shared" si="81"/>
        <v>61.375599999999999</v>
      </c>
      <c r="DQ62" s="19"/>
      <c r="DR62" s="19">
        <f t="shared" si="41"/>
        <v>3.12</v>
      </c>
      <c r="DS62" s="19">
        <f>VLOOKUP('Resumo Geral apoio imposto cd'!A62,PARAMETROAPOIO,2,FALSE)*DD62</f>
        <v>28.19</v>
      </c>
      <c r="DT62" s="19">
        <f t="shared" si="82"/>
        <v>0</v>
      </c>
      <c r="DU62" s="19">
        <f t="shared" si="83"/>
        <v>0</v>
      </c>
      <c r="DV62" s="19">
        <f>BB62*[1]Parâmetro!$E$147</f>
        <v>0</v>
      </c>
      <c r="DW62" s="19">
        <f t="shared" si="42"/>
        <v>371.68560000000002</v>
      </c>
      <c r="DX62" s="19">
        <f>C62*'[1]Uniforme Apoio'!$BM$9+'Resumo Geral apoio imposto cd'!F62*'[1]Uniforme Apoio'!$BM$10+'Resumo Geral apoio imposto cd'!I62*'[1]Uniforme Apoio'!$BM$11+'Resumo Geral apoio imposto cd'!L62*'[1]Uniforme Apoio'!$BM$12+'Resumo Geral apoio imposto cd'!O62*'[1]Uniforme Apoio'!$BM$13+'Resumo Geral apoio imposto cd'!R62*'[1]Uniforme Apoio'!$BM$14+'Resumo Geral apoio imposto cd'!U62*'[1]Uniforme Apoio'!$BM$15+'Resumo Geral apoio imposto cd'!X62*'[1]Uniforme Apoio'!$BM$17+AA62*'[1]Uniforme Apoio'!$BM$16+'Resumo Geral apoio imposto cd'!AD62*'[1]Uniforme Apoio'!$BM$18+'Resumo Geral apoio imposto cd'!AG62*'[1]Uniforme Apoio'!$BM$19+'Resumo Geral apoio imposto cd'!AJ62*'[1]Uniforme Apoio'!$BM$20+'Resumo Geral apoio imposto cd'!AM62*'[1]Uniforme Apoio'!$BM$21+'Resumo Geral apoio imposto cd'!AP62*'[1]Uniforme Apoio'!$BM$22+'Resumo Geral apoio imposto cd'!AS62*'[1]Uniforme Apoio'!$BM$23+'Resumo Geral apoio imposto cd'!AV62*'[1]Uniforme Apoio'!$BM$24+'Resumo Geral apoio imposto cd'!AY62*'[1]Uniforme Apoio'!$BM$25+'Resumo Geral apoio imposto cd'!BB62*'[1]Uniforme Apoio'!$BM$26+BE62*'[1]Uniforme Apoio'!$BM$27+'Resumo Geral apoio imposto cd'!BH62*'[1]Uniforme Apoio'!$BM$28+'Resumo Geral apoio imposto cd'!BK62*'[1]Uniforme Apoio'!$BM$29+'Resumo Geral apoio imposto cd'!BN62*'[1]Uniforme Apoio'!$BM$30+'Resumo Geral apoio imposto cd'!BQ62*'[1]Uniforme Apoio'!$BM$30+'Resumo Geral apoio imposto cd'!BT62*'[1]Uniforme Apoio'!$BM$30+'Resumo Geral apoio imposto cd'!BW62*'[1]Uniforme Apoio'!$BM$31+'Resumo Geral apoio imposto cd'!BZ62*'[1]Uniforme Apoio'!$BM$31+'Resumo Geral apoio imposto cd'!CC62*'[1]Uniforme Apoio'!$BM$32+'Resumo Geral apoio imposto cd'!CF62*'[1]Uniforme Apoio'!$BM$33+'Resumo Geral apoio imposto cd'!CI62*'[1]Uniforme Apoio'!$BM$34+'Resumo Geral apoio imposto cd'!CL62*'[1]Uniforme Apoio'!$BM$35+'Resumo Geral apoio imposto cd'!CO62*'[1]Uniforme Apoio'!$BM$36+'Resumo Geral apoio imposto cd'!CR62*'[1]Uniforme Apoio'!$BM$37+'Resumo Geral apoio imposto cd'!CU62*'[1]Uniforme Apoio'!$BM$38+'Resumo Geral apoio imposto cd'!CX62*'[1]Uniforme Apoio'!$BM$39+'Resumo Geral apoio imposto cd'!DA62*'[1]Uniforme Apoio'!$BM$40</f>
        <v>85.68</v>
      </c>
      <c r="DY62" s="19"/>
      <c r="DZ62" s="19">
        <f>AP62*'[1]Equipamentos Jardinagem'!$H$7</f>
        <v>0</v>
      </c>
      <c r="EA62" s="19"/>
      <c r="EB62" s="19">
        <f t="shared" si="43"/>
        <v>85.68</v>
      </c>
      <c r="EC62" s="19">
        <f t="shared" si="44"/>
        <v>227.72509090909091</v>
      </c>
      <c r="ED62" s="19">
        <f t="shared" si="19"/>
        <v>17.079381818181815</v>
      </c>
      <c r="EE62" s="19">
        <f t="shared" si="20"/>
        <v>11.386254545454545</v>
      </c>
      <c r="EF62" s="19">
        <f t="shared" si="21"/>
        <v>2.2772509090909088</v>
      </c>
      <c r="EG62" s="19">
        <f t="shared" si="22"/>
        <v>28.465636363636364</v>
      </c>
      <c r="EH62" s="19">
        <f t="shared" si="23"/>
        <v>91.090036363636358</v>
      </c>
      <c r="EI62" s="19">
        <f t="shared" si="24"/>
        <v>34.158763636363631</v>
      </c>
      <c r="EJ62" s="19">
        <f t="shared" si="25"/>
        <v>6.8317527272727263</v>
      </c>
      <c r="EK62" s="19">
        <f t="shared" si="45"/>
        <v>419.01416727272721</v>
      </c>
      <c r="EL62" s="19">
        <f t="shared" si="46"/>
        <v>94.847500363636357</v>
      </c>
      <c r="EM62" s="19">
        <f t="shared" si="47"/>
        <v>31.653787636363631</v>
      </c>
      <c r="EN62" s="19">
        <f t="shared" si="48"/>
        <v>46.569781090909082</v>
      </c>
      <c r="EO62" s="19">
        <f t="shared" si="49"/>
        <v>173.07106909090908</v>
      </c>
      <c r="EP62" s="19">
        <f t="shared" si="50"/>
        <v>1.4802130909090907</v>
      </c>
      <c r="EQ62" s="19">
        <f t="shared" si="51"/>
        <v>0.56931272727272719</v>
      </c>
      <c r="ER62" s="19">
        <f t="shared" si="52"/>
        <v>2.0495258181818179</v>
      </c>
      <c r="ES62" s="19">
        <f t="shared" si="53"/>
        <v>8.5396909090909077</v>
      </c>
      <c r="ET62" s="19">
        <f t="shared" si="54"/>
        <v>0.68317527272727263</v>
      </c>
      <c r="EU62" s="19">
        <f t="shared" si="55"/>
        <v>0.34158763636363632</v>
      </c>
      <c r="EV62" s="19">
        <f t="shared" si="56"/>
        <v>3.9851890909090906</v>
      </c>
      <c r="EW62" s="19">
        <f t="shared" si="57"/>
        <v>1.4802130909090907</v>
      </c>
      <c r="EX62" s="19">
        <f t="shared" si="58"/>
        <v>48.960894545454536</v>
      </c>
      <c r="EY62" s="19">
        <f t="shared" si="59"/>
        <v>1.9356632727272725</v>
      </c>
      <c r="EZ62" s="19">
        <f t="shared" si="60"/>
        <v>65.9264138181818</v>
      </c>
      <c r="FA62" s="19">
        <f t="shared" si="61"/>
        <v>94.847500363636357</v>
      </c>
      <c r="FB62" s="19">
        <f t="shared" si="62"/>
        <v>15.826893818181816</v>
      </c>
      <c r="FC62" s="19">
        <f t="shared" si="63"/>
        <v>9.5644538181818159</v>
      </c>
      <c r="FD62" s="19">
        <f t="shared" si="64"/>
        <v>3.7574639999999997</v>
      </c>
      <c r="FE62" s="19">
        <f t="shared" si="65"/>
        <v>0</v>
      </c>
      <c r="FF62" s="19">
        <f t="shared" si="66"/>
        <v>45.658880727272717</v>
      </c>
      <c r="FG62" s="19">
        <f t="shared" si="67"/>
        <v>169.65519272727272</v>
      </c>
      <c r="FH62" s="19">
        <f t="shared" si="26"/>
        <v>829.71636872727265</v>
      </c>
      <c r="FI62" s="19">
        <f t="shared" si="27"/>
        <v>2425.7074232727273</v>
      </c>
      <c r="FJ62" s="19">
        <f t="shared" si="68"/>
        <v>206.27</v>
      </c>
      <c r="FK62" s="144">
        <f t="shared" si="84"/>
        <v>3.5000000000000004</v>
      </c>
      <c r="FL62" s="144">
        <f t="shared" si="29"/>
        <v>12.75</v>
      </c>
      <c r="FM62" s="20">
        <f t="shared" si="30"/>
        <v>4.0114613180515759</v>
      </c>
      <c r="FN62" s="19">
        <f t="shared" si="69"/>
        <v>97.306314973691073</v>
      </c>
      <c r="FO62" s="20">
        <f t="shared" si="31"/>
        <v>8.7106017191977063</v>
      </c>
      <c r="FP62" s="19">
        <f t="shared" si="70"/>
        <v>211.29371251430058</v>
      </c>
      <c r="FQ62" s="20">
        <f t="shared" si="32"/>
        <v>1.8911174785100282</v>
      </c>
      <c r="FR62" s="19">
        <f t="shared" si="71"/>
        <v>45.872977059025779</v>
      </c>
      <c r="FS62" s="19">
        <f t="shared" si="72"/>
        <v>145.76</v>
      </c>
      <c r="FT62" s="19">
        <f t="shared" si="73"/>
        <v>706.50300454701733</v>
      </c>
      <c r="FU62" s="145">
        <f t="shared" si="74"/>
        <v>3132.2104278197448</v>
      </c>
    </row>
    <row r="63" spans="1:177" ht="15" customHeight="1">
      <c r="A63" s="187" t="str">
        <f>[1]CCT!D70</f>
        <v>Região de Juiz de Fora</v>
      </c>
      <c r="B63" s="189" t="str">
        <f>[1]CCT!C70</f>
        <v>São João Del Rey</v>
      </c>
      <c r="C63" s="141"/>
      <c r="D63" s="17"/>
      <c r="E63" s="17"/>
      <c r="F63" s="18"/>
      <c r="G63" s="17"/>
      <c r="H63" s="17"/>
      <c r="I63" s="18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8"/>
      <c r="V63" s="17"/>
      <c r="W63" s="17"/>
      <c r="X63" s="18"/>
      <c r="Y63" s="17"/>
      <c r="Z63" s="17"/>
      <c r="AA63" s="17"/>
      <c r="AB63" s="17"/>
      <c r="AC63" s="17"/>
      <c r="AD63" s="17"/>
      <c r="AE63" s="17"/>
      <c r="AF63" s="17"/>
      <c r="AG63" s="18"/>
      <c r="AH63" s="17"/>
      <c r="AI63" s="17"/>
      <c r="AJ63" s="17"/>
      <c r="AK63" s="17"/>
      <c r="AL63" s="17"/>
      <c r="AM63" s="18"/>
      <c r="AN63" s="17"/>
      <c r="AO63" s="17"/>
      <c r="AP63" s="17"/>
      <c r="AQ63" s="17"/>
      <c r="AR63" s="17"/>
      <c r="AS63" s="17"/>
      <c r="AT63" s="17"/>
      <c r="AU63" s="17"/>
      <c r="AV63" s="18"/>
      <c r="AW63" s="17"/>
      <c r="AX63" s="17"/>
      <c r="AY63" s="17"/>
      <c r="AZ63" s="17"/>
      <c r="BA63" s="17"/>
      <c r="BB63" s="141"/>
      <c r="BC63" s="17"/>
      <c r="BD63" s="17">
        <f t="shared" si="85"/>
        <v>0</v>
      </c>
      <c r="BE63" s="18"/>
      <c r="BF63" s="17"/>
      <c r="BG63" s="17"/>
      <c r="BH63" s="17"/>
      <c r="BI63" s="17"/>
      <c r="BJ63" s="17"/>
      <c r="BK63" s="17"/>
      <c r="BL63" s="17"/>
      <c r="BM63" s="17"/>
      <c r="BN63" s="18"/>
      <c r="BO63" s="17"/>
      <c r="BP63" s="17"/>
      <c r="BQ63" s="18">
        <f>[1]CCT!AX70</f>
        <v>2</v>
      </c>
      <c r="BR63" s="17">
        <f>[1]CCT!AW70</f>
        <v>1043.74</v>
      </c>
      <c r="BS63" s="17">
        <f t="shared" si="8"/>
        <v>2087.48</v>
      </c>
      <c r="BT63" s="18">
        <f>[1]CCT!AZ70</f>
        <v>2</v>
      </c>
      <c r="BU63" s="17">
        <f>[1]CCT!AY70</f>
        <v>1043.74</v>
      </c>
      <c r="BV63" s="17">
        <f t="shared" si="9"/>
        <v>2087.48</v>
      </c>
      <c r="BW63" s="18"/>
      <c r="BX63" s="17"/>
      <c r="BY63" s="17"/>
      <c r="BZ63" s="142">
        <f>[1]CCT!BD70</f>
        <v>1</v>
      </c>
      <c r="CA63" s="17">
        <f>[1]CCT!BC70</f>
        <v>1231.31</v>
      </c>
      <c r="CB63" s="17">
        <f t="shared" si="88"/>
        <v>1231.31</v>
      </c>
      <c r="CC63" s="17"/>
      <c r="CD63" s="17"/>
      <c r="CE63" s="17"/>
      <c r="CF63" s="18"/>
      <c r="CG63" s="17"/>
      <c r="CH63" s="17"/>
      <c r="CI63" s="17"/>
      <c r="CJ63" s="17"/>
      <c r="CK63" s="17"/>
      <c r="CL63" s="18"/>
      <c r="CM63" s="17"/>
      <c r="CN63" s="17"/>
      <c r="CO63" s="17"/>
      <c r="CP63" s="17"/>
      <c r="CQ63" s="17"/>
      <c r="CR63" s="17"/>
      <c r="CS63" s="17"/>
      <c r="CT63" s="17">
        <f t="shared" si="77"/>
        <v>0</v>
      </c>
      <c r="CU63" s="17"/>
      <c r="CV63" s="17"/>
      <c r="CW63" s="17"/>
      <c r="CX63" s="17"/>
      <c r="CY63" s="17"/>
      <c r="CZ63" s="17"/>
      <c r="DA63" s="18"/>
      <c r="DB63" s="17"/>
      <c r="DC63" s="17"/>
      <c r="DD63" s="143">
        <f t="shared" si="36"/>
        <v>5</v>
      </c>
      <c r="DE63" s="19">
        <f t="shared" si="37"/>
        <v>5406.27</v>
      </c>
      <c r="DF63" s="19"/>
      <c r="DG63" s="19"/>
      <c r="DH63" s="19">
        <f t="shared" si="15"/>
        <v>302.52803899999998</v>
      </c>
      <c r="DI63" s="19"/>
      <c r="DJ63" s="19">
        <f t="shared" si="38"/>
        <v>332.38374727272731</v>
      </c>
      <c r="DK63" s="19">
        <f t="shared" si="39"/>
        <v>113.86254545454545</v>
      </c>
      <c r="DL63" s="19"/>
      <c r="DM63" s="19">
        <f t="shared" si="40"/>
        <v>6155.0443317272729</v>
      </c>
      <c r="DN63" s="19"/>
      <c r="DO63" s="19">
        <f t="shared" si="87"/>
        <v>1395</v>
      </c>
      <c r="DP63" s="19">
        <f t="shared" si="81"/>
        <v>295.62379999999996</v>
      </c>
      <c r="DQ63" s="19"/>
      <c r="DR63" s="19">
        <f t="shared" si="41"/>
        <v>15.600000000000001</v>
      </c>
      <c r="DS63" s="19">
        <f>VLOOKUP('Resumo Geral apoio imposto cd'!A63,PARAMETROAPOIO,2,FALSE)*DD63</f>
        <v>0</v>
      </c>
      <c r="DT63" s="19">
        <f t="shared" si="82"/>
        <v>0</v>
      </c>
      <c r="DU63" s="19">
        <f t="shared" si="83"/>
        <v>0</v>
      </c>
      <c r="DV63" s="19">
        <f>BB63*[1]Parâmetro!$E$147</f>
        <v>0</v>
      </c>
      <c r="DW63" s="19">
        <f t="shared" si="42"/>
        <v>1706.2237999999998</v>
      </c>
      <c r="DX63" s="19">
        <f>C63*'[1]Uniforme Apoio'!$BM$9+'Resumo Geral apoio imposto cd'!F63*'[1]Uniforme Apoio'!$BM$10+'Resumo Geral apoio imposto cd'!I63*'[1]Uniforme Apoio'!$BM$11+'Resumo Geral apoio imposto cd'!L63*'[1]Uniforme Apoio'!$BM$12+'Resumo Geral apoio imposto cd'!O63*'[1]Uniforme Apoio'!$BM$13+'Resumo Geral apoio imposto cd'!R63*'[1]Uniforme Apoio'!$BM$14+'Resumo Geral apoio imposto cd'!U63*'[1]Uniforme Apoio'!$BM$15+'Resumo Geral apoio imposto cd'!X63*'[1]Uniforme Apoio'!$BM$17+AA63*'[1]Uniforme Apoio'!$BM$16+'Resumo Geral apoio imposto cd'!AD63*'[1]Uniforme Apoio'!$BM$18+'Resumo Geral apoio imposto cd'!AG63*'[1]Uniforme Apoio'!$BM$19+'Resumo Geral apoio imposto cd'!AJ63*'[1]Uniforme Apoio'!$BM$20+'Resumo Geral apoio imposto cd'!AM63*'[1]Uniforme Apoio'!$BM$21+'Resumo Geral apoio imposto cd'!AP63*'[1]Uniforme Apoio'!$BM$22+'Resumo Geral apoio imposto cd'!AS63*'[1]Uniforme Apoio'!$BM$23+'Resumo Geral apoio imposto cd'!AV63*'[1]Uniforme Apoio'!$BM$24+'Resumo Geral apoio imposto cd'!AY63*'[1]Uniforme Apoio'!$BM$25+'Resumo Geral apoio imposto cd'!BB63*'[1]Uniforme Apoio'!$BM$26+BE63*'[1]Uniforme Apoio'!$BM$27+'Resumo Geral apoio imposto cd'!BH63*'[1]Uniforme Apoio'!$BM$28+'Resumo Geral apoio imposto cd'!BK63*'[1]Uniforme Apoio'!$BM$29+'Resumo Geral apoio imposto cd'!BN63*'[1]Uniforme Apoio'!$BM$30+'Resumo Geral apoio imposto cd'!BQ63*'[1]Uniforme Apoio'!$BM$30+'Resumo Geral apoio imposto cd'!BT63*'[1]Uniforme Apoio'!$BM$30+'Resumo Geral apoio imposto cd'!BW63*'[1]Uniforme Apoio'!$BM$31+'Resumo Geral apoio imposto cd'!BZ63*'[1]Uniforme Apoio'!$BM$31+'Resumo Geral apoio imposto cd'!CC63*'[1]Uniforme Apoio'!$BM$32+'Resumo Geral apoio imposto cd'!CF63*'[1]Uniforme Apoio'!$BM$33+'Resumo Geral apoio imposto cd'!CI63*'[1]Uniforme Apoio'!$BM$34+'Resumo Geral apoio imposto cd'!CL63*'[1]Uniforme Apoio'!$BM$35+'Resumo Geral apoio imposto cd'!CO63*'[1]Uniforme Apoio'!$BM$36+'Resumo Geral apoio imposto cd'!CR63*'[1]Uniforme Apoio'!$BM$37+'Resumo Geral apoio imposto cd'!CU63*'[1]Uniforme Apoio'!$BM$38+'Resumo Geral apoio imposto cd'!CX63*'[1]Uniforme Apoio'!$BM$39+'Resumo Geral apoio imposto cd'!DA63*'[1]Uniforme Apoio'!$BM$40</f>
        <v>424.15000000000003</v>
      </c>
      <c r="DY63" s="19"/>
      <c r="DZ63" s="19">
        <f>AP63*'[1]Equipamentos Jardinagem'!$H$7</f>
        <v>0</v>
      </c>
      <c r="EA63" s="19"/>
      <c r="EB63" s="19">
        <f t="shared" si="43"/>
        <v>424.15000000000003</v>
      </c>
      <c r="EC63" s="19">
        <f t="shared" si="44"/>
        <v>1231.0088663454546</v>
      </c>
      <c r="ED63" s="19">
        <f t="shared" si="19"/>
        <v>92.325664975909092</v>
      </c>
      <c r="EE63" s="19">
        <f t="shared" si="20"/>
        <v>61.55044331727273</v>
      </c>
      <c r="EF63" s="19">
        <f t="shared" si="21"/>
        <v>12.310088663454547</v>
      </c>
      <c r="EG63" s="19">
        <f t="shared" si="22"/>
        <v>153.87610829318183</v>
      </c>
      <c r="EH63" s="19">
        <f t="shared" si="23"/>
        <v>492.40354653818184</v>
      </c>
      <c r="EI63" s="19">
        <f t="shared" si="24"/>
        <v>184.65132995181818</v>
      </c>
      <c r="EJ63" s="19">
        <f t="shared" si="25"/>
        <v>36.930265990363637</v>
      </c>
      <c r="EK63" s="19">
        <f t="shared" si="45"/>
        <v>2265.0563140756367</v>
      </c>
      <c r="EL63" s="19">
        <f t="shared" si="46"/>
        <v>512.71519283288183</v>
      </c>
      <c r="EM63" s="19">
        <f t="shared" si="47"/>
        <v>171.11023242201819</v>
      </c>
      <c r="EN63" s="19">
        <f t="shared" si="48"/>
        <v>251.74131316764544</v>
      </c>
      <c r="EO63" s="19">
        <f t="shared" si="49"/>
        <v>935.56673842254543</v>
      </c>
      <c r="EP63" s="19">
        <f t="shared" si="50"/>
        <v>8.0015576312454542</v>
      </c>
      <c r="EQ63" s="19">
        <f t="shared" si="51"/>
        <v>3.0775221658636367</v>
      </c>
      <c r="ER63" s="19">
        <f t="shared" si="52"/>
        <v>11.079079797109092</v>
      </c>
      <c r="ES63" s="19">
        <f t="shared" si="53"/>
        <v>46.162832487954546</v>
      </c>
      <c r="ET63" s="19">
        <f t="shared" si="54"/>
        <v>3.6930265990363633</v>
      </c>
      <c r="EU63" s="19">
        <f t="shared" si="55"/>
        <v>1.8465132995181817</v>
      </c>
      <c r="EV63" s="19">
        <f t="shared" si="56"/>
        <v>21.542655161045456</v>
      </c>
      <c r="EW63" s="19">
        <f t="shared" si="57"/>
        <v>8.0015576312454542</v>
      </c>
      <c r="EX63" s="19">
        <f t="shared" si="58"/>
        <v>264.66690626427271</v>
      </c>
      <c r="EY63" s="19">
        <f t="shared" si="59"/>
        <v>10.463575363936364</v>
      </c>
      <c r="EZ63" s="19">
        <f t="shared" si="60"/>
        <v>356.37706680700904</v>
      </c>
      <c r="FA63" s="19">
        <f t="shared" si="61"/>
        <v>512.71519283288183</v>
      </c>
      <c r="FB63" s="19">
        <f t="shared" si="62"/>
        <v>85.555116211009093</v>
      </c>
      <c r="FC63" s="19">
        <f t="shared" si="63"/>
        <v>51.70237238650909</v>
      </c>
      <c r="FD63" s="19">
        <f t="shared" si="64"/>
        <v>20.311646294700001</v>
      </c>
      <c r="FE63" s="19">
        <f t="shared" si="65"/>
        <v>0</v>
      </c>
      <c r="FF63" s="19">
        <f t="shared" si="66"/>
        <v>246.81727770226362</v>
      </c>
      <c r="FG63" s="19">
        <f t="shared" si="67"/>
        <v>917.10160542736367</v>
      </c>
      <c r="FH63" s="19">
        <f t="shared" si="26"/>
        <v>4485.1808045296639</v>
      </c>
      <c r="FI63" s="19">
        <f t="shared" si="27"/>
        <v>12770.598936256936</v>
      </c>
      <c r="FJ63" s="19">
        <f t="shared" si="68"/>
        <v>1031.3500000000001</v>
      </c>
      <c r="FK63" s="144">
        <f t="shared" si="84"/>
        <v>2</v>
      </c>
      <c r="FL63" s="144">
        <f t="shared" si="29"/>
        <v>11.25</v>
      </c>
      <c r="FM63" s="20">
        <f t="shared" si="30"/>
        <v>2.2535211267605644</v>
      </c>
      <c r="FN63" s="19">
        <f t="shared" si="69"/>
        <v>287.78814504240995</v>
      </c>
      <c r="FO63" s="20">
        <f t="shared" si="31"/>
        <v>8.5633802816901436</v>
      </c>
      <c r="FP63" s="19">
        <f t="shared" si="70"/>
        <v>1093.5949511611577</v>
      </c>
      <c r="FQ63" s="20">
        <f t="shared" si="32"/>
        <v>1.8591549295774654</v>
      </c>
      <c r="FR63" s="19">
        <f t="shared" si="71"/>
        <v>237.42521965998822</v>
      </c>
      <c r="FS63" s="19">
        <f t="shared" si="72"/>
        <v>728.8</v>
      </c>
      <c r="FT63" s="19">
        <f t="shared" si="73"/>
        <v>3378.958315863556</v>
      </c>
      <c r="FU63" s="145">
        <f t="shared" si="74"/>
        <v>16149.557252120492</v>
      </c>
    </row>
    <row r="64" spans="1:177" ht="15" customHeight="1">
      <c r="A64" s="187" t="str">
        <f>[1]CCT!D71</f>
        <v>Rodoviários de São João Del Rei + SEAC-MG</v>
      </c>
      <c r="B64" s="189" t="str">
        <f>[1]CCT!C71</f>
        <v>São João Del Rey</v>
      </c>
      <c r="C64" s="141"/>
      <c r="D64" s="17"/>
      <c r="E64" s="17">
        <f t="shared" si="0"/>
        <v>0</v>
      </c>
      <c r="F64" s="18"/>
      <c r="G64" s="17"/>
      <c r="H64" s="17">
        <f t="shared" si="33"/>
        <v>0</v>
      </c>
      <c r="I64" s="18"/>
      <c r="J64" s="17"/>
      <c r="K64" s="17">
        <f t="shared" si="34"/>
        <v>0</v>
      </c>
      <c r="L64" s="17"/>
      <c r="M64" s="17"/>
      <c r="N64" s="17"/>
      <c r="O64" s="17"/>
      <c r="P64" s="17"/>
      <c r="Q64" s="17"/>
      <c r="R64" s="17"/>
      <c r="S64" s="17"/>
      <c r="T64" s="17"/>
      <c r="U64" s="18"/>
      <c r="V64" s="17"/>
      <c r="W64" s="17">
        <f t="shared" si="1"/>
        <v>0</v>
      </c>
      <c r="X64" s="18"/>
      <c r="Y64" s="17"/>
      <c r="Z64" s="17">
        <f t="shared" si="2"/>
        <v>0</v>
      </c>
      <c r="AA64" s="17"/>
      <c r="AB64" s="17"/>
      <c r="AC64" s="17"/>
      <c r="AD64" s="17"/>
      <c r="AE64" s="17"/>
      <c r="AF64" s="17"/>
      <c r="AG64" s="18"/>
      <c r="AH64" s="17"/>
      <c r="AI64" s="17">
        <f t="shared" si="3"/>
        <v>0</v>
      </c>
      <c r="AJ64" s="17"/>
      <c r="AK64" s="17"/>
      <c r="AL64" s="17"/>
      <c r="AM64" s="18"/>
      <c r="AN64" s="17"/>
      <c r="AO64" s="17">
        <f t="shared" si="4"/>
        <v>0</v>
      </c>
      <c r="AP64" s="17"/>
      <c r="AQ64" s="17"/>
      <c r="AR64" s="17"/>
      <c r="AS64" s="17"/>
      <c r="AT64" s="17"/>
      <c r="AU64" s="17"/>
      <c r="AV64" s="18"/>
      <c r="AW64" s="17"/>
      <c r="AX64" s="17">
        <f t="shared" si="5"/>
        <v>0</v>
      </c>
      <c r="AY64" s="17"/>
      <c r="AZ64" s="17"/>
      <c r="BA64" s="17"/>
      <c r="BB64" s="141">
        <f>[1]CCT!AN71</f>
        <v>1</v>
      </c>
      <c r="BC64" s="17">
        <f>[1]CCT!AM71</f>
        <v>2110.36</v>
      </c>
      <c r="BD64" s="17">
        <f t="shared" si="85"/>
        <v>2110.36</v>
      </c>
      <c r="BE64" s="18"/>
      <c r="BF64" s="17"/>
      <c r="BG64" s="17">
        <f t="shared" si="6"/>
        <v>0</v>
      </c>
      <c r="BH64" s="17"/>
      <c r="BI64" s="17"/>
      <c r="BJ64" s="17"/>
      <c r="BK64" s="17"/>
      <c r="BL64" s="17"/>
      <c r="BM64" s="17"/>
      <c r="BN64" s="18"/>
      <c r="BO64" s="17"/>
      <c r="BP64" s="17">
        <f t="shared" si="7"/>
        <v>0</v>
      </c>
      <c r="BQ64" s="18"/>
      <c r="BR64" s="17"/>
      <c r="BS64" s="17">
        <f t="shared" si="8"/>
        <v>0</v>
      </c>
      <c r="BT64" s="18"/>
      <c r="BU64" s="17"/>
      <c r="BV64" s="17">
        <f t="shared" si="9"/>
        <v>0</v>
      </c>
      <c r="BW64" s="18"/>
      <c r="BX64" s="17"/>
      <c r="BY64" s="17">
        <f t="shared" si="10"/>
        <v>0</v>
      </c>
      <c r="BZ64" s="142"/>
      <c r="CA64" s="17"/>
      <c r="CB64" s="17">
        <f t="shared" si="88"/>
        <v>0</v>
      </c>
      <c r="CC64" s="17"/>
      <c r="CD64" s="17"/>
      <c r="CE64" s="17"/>
      <c r="CF64" s="18"/>
      <c r="CG64" s="17"/>
      <c r="CH64" s="17">
        <f t="shared" si="12"/>
        <v>0</v>
      </c>
      <c r="CI64" s="17"/>
      <c r="CJ64" s="17"/>
      <c r="CK64" s="17"/>
      <c r="CL64" s="18"/>
      <c r="CM64" s="17"/>
      <c r="CN64" s="17">
        <f t="shared" si="13"/>
        <v>0</v>
      </c>
      <c r="CO64" s="17"/>
      <c r="CP64" s="17"/>
      <c r="CQ64" s="17"/>
      <c r="CR64" s="17"/>
      <c r="CS64" s="17"/>
      <c r="CT64" s="17">
        <f t="shared" si="77"/>
        <v>0</v>
      </c>
      <c r="CU64" s="17"/>
      <c r="CV64" s="17"/>
      <c r="CW64" s="17"/>
      <c r="CX64" s="17"/>
      <c r="CY64" s="17"/>
      <c r="CZ64" s="17"/>
      <c r="DA64" s="18"/>
      <c r="DB64" s="17"/>
      <c r="DC64" s="17">
        <f t="shared" si="14"/>
        <v>0</v>
      </c>
      <c r="DD64" s="143">
        <f t="shared" si="36"/>
        <v>1</v>
      </c>
      <c r="DE64" s="19">
        <f t="shared" si="37"/>
        <v>2110.36</v>
      </c>
      <c r="DF64" s="19"/>
      <c r="DG64" s="19"/>
      <c r="DH64" s="19">
        <f t="shared" si="15"/>
        <v>0</v>
      </c>
      <c r="DI64" s="19"/>
      <c r="DJ64" s="19">
        <f t="shared" si="38"/>
        <v>0</v>
      </c>
      <c r="DK64" s="19">
        <f t="shared" si="39"/>
        <v>0</v>
      </c>
      <c r="DL64" s="19"/>
      <c r="DM64" s="19">
        <f t="shared" si="40"/>
        <v>2110.36</v>
      </c>
      <c r="DN64" s="19"/>
      <c r="DO64" s="19">
        <f t="shared" si="87"/>
        <v>195</v>
      </c>
      <c r="DP64" s="19">
        <f t="shared" si="81"/>
        <v>0</v>
      </c>
      <c r="DQ64" s="19"/>
      <c r="DR64" s="19">
        <f t="shared" si="41"/>
        <v>3.12</v>
      </c>
      <c r="DS64" s="19">
        <f>VLOOKUP('Resumo Geral apoio imposto cd'!A64,PARAMETROAPOIO,2,FALSE)*DD64</f>
        <v>0</v>
      </c>
      <c r="DT64" s="19">
        <f t="shared" si="82"/>
        <v>0</v>
      </c>
      <c r="DU64" s="19">
        <f t="shared" si="83"/>
        <v>0</v>
      </c>
      <c r="DV64" s="19">
        <f>BB64*[1]Parâmetro!$E$147</f>
        <v>247.42</v>
      </c>
      <c r="DW64" s="19">
        <f t="shared" si="42"/>
        <v>445.53999999999996</v>
      </c>
      <c r="DX64" s="19">
        <f>C64*'[1]Uniforme Apoio'!$BM$9+'Resumo Geral apoio imposto cd'!F64*'[1]Uniforme Apoio'!$BM$10+'Resumo Geral apoio imposto cd'!I64*'[1]Uniforme Apoio'!$BM$11+'Resumo Geral apoio imposto cd'!L64*'[1]Uniforme Apoio'!$BM$12+'Resumo Geral apoio imposto cd'!O64*'[1]Uniforme Apoio'!$BM$13+'Resumo Geral apoio imposto cd'!R64*'[1]Uniforme Apoio'!$BM$14+'Resumo Geral apoio imposto cd'!U64*'[1]Uniforme Apoio'!$BM$15+'Resumo Geral apoio imposto cd'!X64*'[1]Uniforme Apoio'!$BM$17+AA64*'[1]Uniforme Apoio'!$BM$16+'Resumo Geral apoio imposto cd'!AD64*'[1]Uniforme Apoio'!$BM$18+'Resumo Geral apoio imposto cd'!AG64*'[1]Uniforme Apoio'!$BM$19+'Resumo Geral apoio imposto cd'!AJ64*'[1]Uniforme Apoio'!$BM$20+'Resumo Geral apoio imposto cd'!AM64*'[1]Uniforme Apoio'!$BM$21+'Resumo Geral apoio imposto cd'!AP64*'[1]Uniforme Apoio'!$BM$22+'Resumo Geral apoio imposto cd'!AS64*'[1]Uniforme Apoio'!$BM$23+'Resumo Geral apoio imposto cd'!AV64*'[1]Uniforme Apoio'!$BM$24+'Resumo Geral apoio imposto cd'!AY64*'[1]Uniforme Apoio'!$BM$25+'Resumo Geral apoio imposto cd'!BB64*'[1]Uniforme Apoio'!$BM$26+BE64*'[1]Uniforme Apoio'!$BM$27+'Resumo Geral apoio imposto cd'!BH64*'[1]Uniforme Apoio'!$BM$28+'Resumo Geral apoio imposto cd'!BK64*'[1]Uniforme Apoio'!$BM$29+'Resumo Geral apoio imposto cd'!BN64*'[1]Uniforme Apoio'!$BM$30+'Resumo Geral apoio imposto cd'!BQ64*'[1]Uniforme Apoio'!$BM$30+'Resumo Geral apoio imposto cd'!BT64*'[1]Uniforme Apoio'!$BM$30+'Resumo Geral apoio imposto cd'!BW64*'[1]Uniforme Apoio'!$BM$31+'Resumo Geral apoio imposto cd'!BZ64*'[1]Uniforme Apoio'!$BM$31+'Resumo Geral apoio imposto cd'!CC64*'[1]Uniforme Apoio'!$BM$32+'Resumo Geral apoio imposto cd'!CF64*'[1]Uniforme Apoio'!$BM$33+'Resumo Geral apoio imposto cd'!CI64*'[1]Uniforme Apoio'!$BM$34+'Resumo Geral apoio imposto cd'!CL64*'[1]Uniforme Apoio'!$BM$35+'Resumo Geral apoio imposto cd'!CO64*'[1]Uniforme Apoio'!$BM$36+'Resumo Geral apoio imposto cd'!CR64*'[1]Uniforme Apoio'!$BM$37+'Resumo Geral apoio imposto cd'!CU64*'[1]Uniforme Apoio'!$BM$38+'Resumo Geral apoio imposto cd'!CX64*'[1]Uniforme Apoio'!$BM$39+'Resumo Geral apoio imposto cd'!DA64*'[1]Uniforme Apoio'!$BM$40</f>
        <v>103.18</v>
      </c>
      <c r="DY64" s="19"/>
      <c r="DZ64" s="19">
        <f>AP64*'[1]Equipamentos Jardinagem'!$H$7</f>
        <v>0</v>
      </c>
      <c r="EA64" s="19"/>
      <c r="EB64" s="19">
        <f t="shared" si="43"/>
        <v>103.18</v>
      </c>
      <c r="EC64" s="19">
        <f t="shared" si="44"/>
        <v>422.07200000000006</v>
      </c>
      <c r="ED64" s="19">
        <f t="shared" si="19"/>
        <v>31.6554</v>
      </c>
      <c r="EE64" s="19">
        <f t="shared" si="20"/>
        <v>21.1036</v>
      </c>
      <c r="EF64" s="19">
        <f t="shared" si="21"/>
        <v>4.22072</v>
      </c>
      <c r="EG64" s="19">
        <f t="shared" si="22"/>
        <v>52.759000000000007</v>
      </c>
      <c r="EH64" s="19">
        <f t="shared" si="23"/>
        <v>168.8288</v>
      </c>
      <c r="EI64" s="19">
        <f t="shared" si="24"/>
        <v>63.3108</v>
      </c>
      <c r="EJ64" s="19">
        <f t="shared" si="25"/>
        <v>12.662160000000002</v>
      </c>
      <c r="EK64" s="19">
        <f t="shared" si="45"/>
        <v>776.61248000000001</v>
      </c>
      <c r="EL64" s="19">
        <f t="shared" si="46"/>
        <v>175.79298800000001</v>
      </c>
      <c r="EM64" s="19">
        <f t="shared" si="47"/>
        <v>58.668008</v>
      </c>
      <c r="EN64" s="19">
        <f t="shared" si="48"/>
        <v>86.313724000000008</v>
      </c>
      <c r="EO64" s="19">
        <f t="shared" si="49"/>
        <v>320.77472</v>
      </c>
      <c r="EP64" s="19">
        <f t="shared" si="50"/>
        <v>2.743468</v>
      </c>
      <c r="EQ64" s="19">
        <f t="shared" si="51"/>
        <v>1.05518</v>
      </c>
      <c r="ER64" s="19">
        <f t="shared" si="52"/>
        <v>3.798648</v>
      </c>
      <c r="ES64" s="19">
        <f t="shared" si="53"/>
        <v>15.8277</v>
      </c>
      <c r="ET64" s="19">
        <f t="shared" si="54"/>
        <v>1.266216</v>
      </c>
      <c r="EU64" s="19">
        <f t="shared" si="55"/>
        <v>0.633108</v>
      </c>
      <c r="EV64" s="19">
        <f t="shared" si="56"/>
        <v>7.3862600000000009</v>
      </c>
      <c r="EW64" s="19">
        <f t="shared" si="57"/>
        <v>2.743468</v>
      </c>
      <c r="EX64" s="19">
        <f t="shared" si="58"/>
        <v>90.745480000000001</v>
      </c>
      <c r="EY64" s="19">
        <f t="shared" si="59"/>
        <v>3.587612</v>
      </c>
      <c r="EZ64" s="19">
        <f t="shared" si="60"/>
        <v>122.18984399999999</v>
      </c>
      <c r="FA64" s="19">
        <f t="shared" si="61"/>
        <v>175.79298800000001</v>
      </c>
      <c r="FB64" s="19">
        <f t="shared" si="62"/>
        <v>29.334004</v>
      </c>
      <c r="FC64" s="19">
        <f t="shared" si="63"/>
        <v>17.727024</v>
      </c>
      <c r="FD64" s="19">
        <f t="shared" si="64"/>
        <v>6.964188</v>
      </c>
      <c r="FE64" s="19">
        <f t="shared" si="65"/>
        <v>0</v>
      </c>
      <c r="FF64" s="19">
        <f t="shared" si="66"/>
        <v>84.625435999999993</v>
      </c>
      <c r="FG64" s="19">
        <f t="shared" si="67"/>
        <v>314.44364000000002</v>
      </c>
      <c r="FH64" s="19">
        <f t="shared" si="26"/>
        <v>1537.819332</v>
      </c>
      <c r="FI64" s="19">
        <f t="shared" si="27"/>
        <v>4196.899332</v>
      </c>
      <c r="FJ64" s="19">
        <f t="shared" si="68"/>
        <v>206.27</v>
      </c>
      <c r="FK64" s="144">
        <f t="shared" si="84"/>
        <v>2</v>
      </c>
      <c r="FL64" s="144">
        <f t="shared" si="29"/>
        <v>11.25</v>
      </c>
      <c r="FM64" s="20">
        <f t="shared" si="30"/>
        <v>2.2535211267605644</v>
      </c>
      <c r="FN64" s="19">
        <f t="shared" si="69"/>
        <v>94.578013115493007</v>
      </c>
      <c r="FO64" s="20">
        <f t="shared" si="31"/>
        <v>8.5633802816901436</v>
      </c>
      <c r="FP64" s="19">
        <f t="shared" si="70"/>
        <v>359.39644983887337</v>
      </c>
      <c r="FQ64" s="20">
        <f t="shared" si="32"/>
        <v>1.8591549295774654</v>
      </c>
      <c r="FR64" s="19">
        <f t="shared" si="71"/>
        <v>78.026860820281726</v>
      </c>
      <c r="FS64" s="19">
        <f t="shared" si="72"/>
        <v>145.76</v>
      </c>
      <c r="FT64" s="19">
        <f t="shared" si="73"/>
        <v>884.03132377464806</v>
      </c>
      <c r="FU64" s="145">
        <f t="shared" si="74"/>
        <v>5080.9306557746477</v>
      </c>
    </row>
    <row r="65" spans="1:177" ht="15" customHeight="1">
      <c r="A65" s="187" t="str">
        <f>[1]CCT!D72</f>
        <v>Sete Lagoas</v>
      </c>
      <c r="B65" s="189" t="str">
        <f>[1]CCT!C72</f>
        <v>Sete Lagoas</v>
      </c>
      <c r="C65" s="141"/>
      <c r="D65" s="17"/>
      <c r="E65" s="17"/>
      <c r="F65" s="18"/>
      <c r="G65" s="17"/>
      <c r="H65" s="17"/>
      <c r="I65" s="18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8"/>
      <c r="V65" s="17"/>
      <c r="W65" s="17"/>
      <c r="X65" s="18"/>
      <c r="Y65" s="17"/>
      <c r="Z65" s="17"/>
      <c r="AA65" s="17"/>
      <c r="AB65" s="17"/>
      <c r="AC65" s="17"/>
      <c r="AD65" s="17"/>
      <c r="AE65" s="17"/>
      <c r="AF65" s="17"/>
      <c r="AG65" s="18"/>
      <c r="AH65" s="17"/>
      <c r="AI65" s="17"/>
      <c r="AJ65" s="17"/>
      <c r="AK65" s="17"/>
      <c r="AL65" s="17"/>
      <c r="AM65" s="18"/>
      <c r="AN65" s="17"/>
      <c r="AO65" s="17"/>
      <c r="AP65" s="17"/>
      <c r="AQ65" s="17"/>
      <c r="AR65" s="17"/>
      <c r="AS65" s="17"/>
      <c r="AT65" s="17"/>
      <c r="AU65" s="17"/>
      <c r="AV65" s="18"/>
      <c r="AW65" s="17"/>
      <c r="AX65" s="17"/>
      <c r="AY65" s="17"/>
      <c r="AZ65" s="17"/>
      <c r="BA65" s="17"/>
      <c r="BB65" s="141"/>
      <c r="BC65" s="17"/>
      <c r="BD65" s="17">
        <f t="shared" si="85"/>
        <v>0</v>
      </c>
      <c r="BE65" s="18"/>
      <c r="BF65" s="17"/>
      <c r="BG65" s="17"/>
      <c r="BH65" s="17"/>
      <c r="BI65" s="17"/>
      <c r="BJ65" s="17"/>
      <c r="BK65" s="17"/>
      <c r="BL65" s="17"/>
      <c r="BM65" s="17"/>
      <c r="BN65" s="18"/>
      <c r="BO65" s="17"/>
      <c r="BP65" s="17"/>
      <c r="BQ65" s="18">
        <f>[1]CCT!AX72</f>
        <v>2</v>
      </c>
      <c r="BR65" s="17">
        <f>[1]CCT!AW72</f>
        <v>1134.79</v>
      </c>
      <c r="BS65" s="17">
        <f t="shared" si="8"/>
        <v>2269.58</v>
      </c>
      <c r="BT65" s="18">
        <f>[1]CCT!AZ72</f>
        <v>2</v>
      </c>
      <c r="BU65" s="17">
        <f>[1]CCT!AY72</f>
        <v>1134.79</v>
      </c>
      <c r="BV65" s="17">
        <f t="shared" si="9"/>
        <v>2269.58</v>
      </c>
      <c r="BW65" s="18"/>
      <c r="BX65" s="17"/>
      <c r="BY65" s="17"/>
      <c r="BZ65" s="142"/>
      <c r="CA65" s="17"/>
      <c r="CB65" s="17"/>
      <c r="CC65" s="17"/>
      <c r="CD65" s="17"/>
      <c r="CE65" s="17"/>
      <c r="CF65" s="18"/>
      <c r="CG65" s="17"/>
      <c r="CH65" s="17"/>
      <c r="CI65" s="17"/>
      <c r="CJ65" s="17"/>
      <c r="CK65" s="17"/>
      <c r="CL65" s="18"/>
      <c r="CM65" s="17"/>
      <c r="CN65" s="17"/>
      <c r="CO65" s="17"/>
      <c r="CP65" s="17"/>
      <c r="CQ65" s="17"/>
      <c r="CR65" s="17"/>
      <c r="CS65" s="17"/>
      <c r="CT65" s="17">
        <f t="shared" si="77"/>
        <v>0</v>
      </c>
      <c r="CU65" s="17"/>
      <c r="CV65" s="17"/>
      <c r="CW65" s="17"/>
      <c r="CX65" s="17"/>
      <c r="CY65" s="17"/>
      <c r="CZ65" s="17"/>
      <c r="DA65" s="18"/>
      <c r="DB65" s="17"/>
      <c r="DC65" s="17"/>
      <c r="DD65" s="143">
        <f t="shared" si="36"/>
        <v>4</v>
      </c>
      <c r="DE65" s="19">
        <f t="shared" si="37"/>
        <v>4539.16</v>
      </c>
      <c r="DF65" s="19"/>
      <c r="DG65" s="19"/>
      <c r="DH65" s="19">
        <f t="shared" si="15"/>
        <v>328.9188815</v>
      </c>
      <c r="DI65" s="19"/>
      <c r="DJ65" s="19">
        <f t="shared" si="38"/>
        <v>361.37903363636372</v>
      </c>
      <c r="DK65" s="19">
        <f t="shared" si="39"/>
        <v>123.79527272727273</v>
      </c>
      <c r="DL65" s="19"/>
      <c r="DM65" s="19">
        <f t="shared" si="40"/>
        <v>5353.2531878636364</v>
      </c>
      <c r="DN65" s="19"/>
      <c r="DO65" s="19">
        <f t="shared" si="87"/>
        <v>1116</v>
      </c>
      <c r="DP65" s="19">
        <f t="shared" si="81"/>
        <v>223.65039999999999</v>
      </c>
      <c r="DQ65" s="19"/>
      <c r="DR65" s="19">
        <f t="shared" si="41"/>
        <v>12.48</v>
      </c>
      <c r="DS65" s="19">
        <f>VLOOKUP('Resumo Geral apoio imposto cd'!A65,PARAMETROAPOIO,2,FALSE)*DD65</f>
        <v>112.76</v>
      </c>
      <c r="DT65" s="19">
        <f t="shared" si="82"/>
        <v>0</v>
      </c>
      <c r="DU65" s="19">
        <f t="shared" si="83"/>
        <v>0</v>
      </c>
      <c r="DV65" s="19">
        <f>BB65*[1]Parâmetro!$E$147</f>
        <v>0</v>
      </c>
      <c r="DW65" s="19">
        <f t="shared" si="42"/>
        <v>1464.8904</v>
      </c>
      <c r="DX65" s="19">
        <f>C65*'[1]Uniforme Apoio'!$BM$9+'Resumo Geral apoio imposto cd'!F65*'[1]Uniforme Apoio'!$BM$10+'Resumo Geral apoio imposto cd'!I65*'[1]Uniforme Apoio'!$BM$11+'Resumo Geral apoio imposto cd'!L65*'[1]Uniforme Apoio'!$BM$12+'Resumo Geral apoio imposto cd'!O65*'[1]Uniforme Apoio'!$BM$13+'Resumo Geral apoio imposto cd'!R65*'[1]Uniforme Apoio'!$BM$14+'Resumo Geral apoio imposto cd'!U65*'[1]Uniforme Apoio'!$BM$15+'Resumo Geral apoio imposto cd'!X65*'[1]Uniforme Apoio'!$BM$17+AA65*'[1]Uniforme Apoio'!$BM$16+'Resumo Geral apoio imposto cd'!AD65*'[1]Uniforme Apoio'!$BM$18+'Resumo Geral apoio imposto cd'!AG65*'[1]Uniforme Apoio'!$BM$19+'Resumo Geral apoio imposto cd'!AJ65*'[1]Uniforme Apoio'!$BM$20+'Resumo Geral apoio imposto cd'!AM65*'[1]Uniforme Apoio'!$BM$21+'Resumo Geral apoio imposto cd'!AP65*'[1]Uniforme Apoio'!$BM$22+'Resumo Geral apoio imposto cd'!AS65*'[1]Uniforme Apoio'!$BM$23+'Resumo Geral apoio imposto cd'!AV65*'[1]Uniforme Apoio'!$BM$24+'Resumo Geral apoio imposto cd'!AY65*'[1]Uniforme Apoio'!$BM$25+'Resumo Geral apoio imposto cd'!BB65*'[1]Uniforme Apoio'!$BM$26+BE65*'[1]Uniforme Apoio'!$BM$27+'Resumo Geral apoio imposto cd'!BH65*'[1]Uniforme Apoio'!$BM$28+'Resumo Geral apoio imposto cd'!BK65*'[1]Uniforme Apoio'!$BM$29+'Resumo Geral apoio imposto cd'!BN65*'[1]Uniforme Apoio'!$BM$30+'Resumo Geral apoio imposto cd'!BQ65*'[1]Uniforme Apoio'!$BM$30+'Resumo Geral apoio imposto cd'!BT65*'[1]Uniforme Apoio'!$BM$30+'Resumo Geral apoio imposto cd'!BW65*'[1]Uniforme Apoio'!$BM$31+'Resumo Geral apoio imposto cd'!BZ65*'[1]Uniforme Apoio'!$BM$31+'Resumo Geral apoio imposto cd'!CC65*'[1]Uniforme Apoio'!$BM$32+'Resumo Geral apoio imposto cd'!CF65*'[1]Uniforme Apoio'!$BM$33+'Resumo Geral apoio imposto cd'!CI65*'[1]Uniforme Apoio'!$BM$34+'Resumo Geral apoio imposto cd'!CL65*'[1]Uniforme Apoio'!$BM$35+'Resumo Geral apoio imposto cd'!CO65*'[1]Uniforme Apoio'!$BM$36+'Resumo Geral apoio imposto cd'!CR65*'[1]Uniforme Apoio'!$BM$37+'Resumo Geral apoio imposto cd'!CU65*'[1]Uniforme Apoio'!$BM$38+'Resumo Geral apoio imposto cd'!CX65*'[1]Uniforme Apoio'!$BM$39+'Resumo Geral apoio imposto cd'!DA65*'[1]Uniforme Apoio'!$BM$40</f>
        <v>342.72</v>
      </c>
      <c r="DY65" s="19"/>
      <c r="DZ65" s="19">
        <f>AP65*'[1]Equipamentos Jardinagem'!$H$7</f>
        <v>0</v>
      </c>
      <c r="EA65" s="19"/>
      <c r="EB65" s="19">
        <f t="shared" si="43"/>
        <v>342.72</v>
      </c>
      <c r="EC65" s="19">
        <f t="shared" si="44"/>
        <v>1070.6506375727274</v>
      </c>
      <c r="ED65" s="19">
        <f t="shared" si="19"/>
        <v>80.298797817954537</v>
      </c>
      <c r="EE65" s="19">
        <f t="shared" si="20"/>
        <v>53.532531878636362</v>
      </c>
      <c r="EF65" s="19">
        <f t="shared" si="21"/>
        <v>10.706506375727272</v>
      </c>
      <c r="EG65" s="19">
        <f t="shared" si="22"/>
        <v>133.83132969659093</v>
      </c>
      <c r="EH65" s="19">
        <f t="shared" si="23"/>
        <v>428.2602550290909</v>
      </c>
      <c r="EI65" s="19">
        <f t="shared" si="24"/>
        <v>160.59759563590907</v>
      </c>
      <c r="EJ65" s="19">
        <f t="shared" si="25"/>
        <v>32.119519127181817</v>
      </c>
      <c r="EK65" s="19">
        <f t="shared" si="45"/>
        <v>1969.997173133818</v>
      </c>
      <c r="EL65" s="19">
        <f t="shared" si="46"/>
        <v>445.92599054904093</v>
      </c>
      <c r="EM65" s="19">
        <f t="shared" si="47"/>
        <v>148.82043862260909</v>
      </c>
      <c r="EN65" s="19">
        <f t="shared" si="48"/>
        <v>218.94805538362272</v>
      </c>
      <c r="EO65" s="19">
        <f t="shared" si="49"/>
        <v>813.69448455527277</v>
      </c>
      <c r="EP65" s="19">
        <f t="shared" si="50"/>
        <v>6.9592291442227268</v>
      </c>
      <c r="EQ65" s="19">
        <f t="shared" si="51"/>
        <v>2.6766265939318181</v>
      </c>
      <c r="ER65" s="19">
        <f t="shared" si="52"/>
        <v>9.6358557381545449</v>
      </c>
      <c r="ES65" s="19">
        <f t="shared" si="53"/>
        <v>40.149398908977268</v>
      </c>
      <c r="ET65" s="19">
        <f t="shared" si="54"/>
        <v>3.2119519127181815</v>
      </c>
      <c r="EU65" s="19">
        <f t="shared" si="55"/>
        <v>1.6059759563590907</v>
      </c>
      <c r="EV65" s="19">
        <f t="shared" si="56"/>
        <v>18.736386157522727</v>
      </c>
      <c r="EW65" s="19">
        <f t="shared" si="57"/>
        <v>6.9592291442227268</v>
      </c>
      <c r="EX65" s="19">
        <f t="shared" si="58"/>
        <v>230.18988707813634</v>
      </c>
      <c r="EY65" s="19">
        <f t="shared" si="59"/>
        <v>9.100530419368182</v>
      </c>
      <c r="EZ65" s="19">
        <f t="shared" si="60"/>
        <v>309.95335957730452</v>
      </c>
      <c r="FA65" s="19">
        <f t="shared" si="61"/>
        <v>445.92599054904093</v>
      </c>
      <c r="FB65" s="19">
        <f t="shared" si="62"/>
        <v>74.410219311304544</v>
      </c>
      <c r="FC65" s="19">
        <f t="shared" si="63"/>
        <v>44.967326778054542</v>
      </c>
      <c r="FD65" s="19">
        <f t="shared" si="64"/>
        <v>17.665735519950001</v>
      </c>
      <c r="FE65" s="19">
        <f t="shared" si="65"/>
        <v>0</v>
      </c>
      <c r="FF65" s="19">
        <f t="shared" si="66"/>
        <v>214.66545283333181</v>
      </c>
      <c r="FG65" s="19">
        <f t="shared" si="67"/>
        <v>797.63472499168165</v>
      </c>
      <c r="FH65" s="19">
        <f t="shared" si="26"/>
        <v>3900.9155979962316</v>
      </c>
      <c r="FI65" s="19">
        <f t="shared" si="27"/>
        <v>11061.779185859868</v>
      </c>
      <c r="FJ65" s="19">
        <f t="shared" si="68"/>
        <v>825.08</v>
      </c>
      <c r="FK65" s="144">
        <f t="shared" si="84"/>
        <v>3</v>
      </c>
      <c r="FL65" s="144">
        <f t="shared" si="29"/>
        <v>12.25</v>
      </c>
      <c r="FM65" s="20">
        <f t="shared" si="30"/>
        <v>3.4188034188034218</v>
      </c>
      <c r="FN65" s="19">
        <f t="shared" si="69"/>
        <v>378.18048498666246</v>
      </c>
      <c r="FO65" s="20">
        <f t="shared" si="31"/>
        <v>8.6609686609686669</v>
      </c>
      <c r="FP65" s="19">
        <f t="shared" si="70"/>
        <v>958.05722863287815</v>
      </c>
      <c r="FQ65" s="20">
        <f t="shared" si="32"/>
        <v>1.8803418803418819</v>
      </c>
      <c r="FR65" s="19">
        <f t="shared" si="71"/>
        <v>207.99926674266436</v>
      </c>
      <c r="FS65" s="19">
        <f t="shared" si="72"/>
        <v>583.04</v>
      </c>
      <c r="FT65" s="19">
        <f t="shared" si="73"/>
        <v>2952.3569803622054</v>
      </c>
      <c r="FU65" s="145">
        <f t="shared" si="74"/>
        <v>14014.136166222073</v>
      </c>
    </row>
    <row r="66" spans="1:177" ht="15" customHeight="1">
      <c r="A66" s="190" t="str">
        <f>[1]CCT!D73</f>
        <v>Rodoviários de Sete Lagoas + SEAC-MG</v>
      </c>
      <c r="B66" s="186" t="str">
        <f>[1]CCT!C73</f>
        <v>Sete Lagoas</v>
      </c>
      <c r="C66" s="141"/>
      <c r="D66" s="17"/>
      <c r="E66" s="17">
        <f t="shared" si="0"/>
        <v>0</v>
      </c>
      <c r="F66" s="18"/>
      <c r="G66" s="17"/>
      <c r="H66" s="17">
        <f t="shared" si="33"/>
        <v>0</v>
      </c>
      <c r="I66" s="18"/>
      <c r="J66" s="17"/>
      <c r="K66" s="17">
        <f t="shared" si="34"/>
        <v>0</v>
      </c>
      <c r="L66" s="17"/>
      <c r="M66" s="17"/>
      <c r="N66" s="17"/>
      <c r="O66" s="17"/>
      <c r="P66" s="17"/>
      <c r="Q66" s="17"/>
      <c r="R66" s="17"/>
      <c r="S66" s="17"/>
      <c r="T66" s="17"/>
      <c r="U66" s="18"/>
      <c r="V66" s="17"/>
      <c r="W66" s="17">
        <f t="shared" si="1"/>
        <v>0</v>
      </c>
      <c r="X66" s="18"/>
      <c r="Y66" s="17"/>
      <c r="Z66" s="17">
        <f t="shared" si="2"/>
        <v>0</v>
      </c>
      <c r="AA66" s="17"/>
      <c r="AB66" s="17"/>
      <c r="AC66" s="17"/>
      <c r="AD66" s="17"/>
      <c r="AE66" s="17"/>
      <c r="AF66" s="17"/>
      <c r="AG66" s="18"/>
      <c r="AH66" s="17"/>
      <c r="AI66" s="17">
        <f t="shared" si="3"/>
        <v>0</v>
      </c>
      <c r="AJ66" s="17"/>
      <c r="AK66" s="17"/>
      <c r="AL66" s="17"/>
      <c r="AM66" s="18"/>
      <c r="AN66" s="17"/>
      <c r="AO66" s="17">
        <f t="shared" si="4"/>
        <v>0</v>
      </c>
      <c r="AP66" s="17"/>
      <c r="AQ66" s="17"/>
      <c r="AR66" s="17"/>
      <c r="AS66" s="17"/>
      <c r="AT66" s="17"/>
      <c r="AU66" s="17"/>
      <c r="AV66" s="18"/>
      <c r="AW66" s="17"/>
      <c r="AX66" s="17">
        <f t="shared" si="5"/>
        <v>0</v>
      </c>
      <c r="AY66" s="17"/>
      <c r="AZ66" s="17"/>
      <c r="BA66" s="17"/>
      <c r="BB66" s="141">
        <f>[1]CCT!AN73</f>
        <v>1</v>
      </c>
      <c r="BC66" s="17">
        <f>[1]CCT!AM73</f>
        <v>2507.27</v>
      </c>
      <c r="BD66" s="17">
        <f t="shared" si="85"/>
        <v>2507.27</v>
      </c>
      <c r="BE66" s="18"/>
      <c r="BF66" s="17"/>
      <c r="BG66" s="17">
        <f t="shared" si="6"/>
        <v>0</v>
      </c>
      <c r="BH66" s="17"/>
      <c r="BI66" s="17"/>
      <c r="BJ66" s="17"/>
      <c r="BK66" s="17"/>
      <c r="BL66" s="17"/>
      <c r="BM66" s="17"/>
      <c r="BN66" s="18"/>
      <c r="BO66" s="17"/>
      <c r="BP66" s="17">
        <f t="shared" si="7"/>
        <v>0</v>
      </c>
      <c r="BQ66" s="18"/>
      <c r="BR66" s="17"/>
      <c r="BS66" s="17">
        <f t="shared" si="8"/>
        <v>0</v>
      </c>
      <c r="BT66" s="18"/>
      <c r="BU66" s="17"/>
      <c r="BV66" s="17">
        <f t="shared" si="9"/>
        <v>0</v>
      </c>
      <c r="BW66" s="18"/>
      <c r="BX66" s="17"/>
      <c r="BY66" s="17">
        <f t="shared" si="10"/>
        <v>0</v>
      </c>
      <c r="BZ66" s="142"/>
      <c r="CA66" s="17"/>
      <c r="CB66" s="17">
        <f>BZ66*CA66</f>
        <v>0</v>
      </c>
      <c r="CC66" s="17"/>
      <c r="CD66" s="17"/>
      <c r="CE66" s="17"/>
      <c r="CF66" s="18"/>
      <c r="CG66" s="17"/>
      <c r="CH66" s="17">
        <f t="shared" si="12"/>
        <v>0</v>
      </c>
      <c r="CI66" s="17"/>
      <c r="CJ66" s="17"/>
      <c r="CK66" s="17"/>
      <c r="CL66" s="18"/>
      <c r="CM66" s="17"/>
      <c r="CN66" s="17">
        <f t="shared" si="13"/>
        <v>0</v>
      </c>
      <c r="CO66" s="17"/>
      <c r="CP66" s="17"/>
      <c r="CQ66" s="17"/>
      <c r="CR66" s="17"/>
      <c r="CS66" s="17"/>
      <c r="CT66" s="17">
        <f t="shared" si="77"/>
        <v>0</v>
      </c>
      <c r="CU66" s="17"/>
      <c r="CV66" s="17"/>
      <c r="CW66" s="17"/>
      <c r="CX66" s="17"/>
      <c r="CY66" s="17"/>
      <c r="CZ66" s="17"/>
      <c r="DA66" s="18"/>
      <c r="DB66" s="17"/>
      <c r="DC66" s="17">
        <f t="shared" si="14"/>
        <v>0</v>
      </c>
      <c r="DD66" s="143">
        <f t="shared" si="36"/>
        <v>1</v>
      </c>
      <c r="DE66" s="19">
        <f t="shared" si="37"/>
        <v>2507.27</v>
      </c>
      <c r="DF66" s="19"/>
      <c r="DG66" s="19"/>
      <c r="DH66" s="19">
        <f t="shared" si="15"/>
        <v>0</v>
      </c>
      <c r="DI66" s="19"/>
      <c r="DJ66" s="19">
        <f t="shared" si="38"/>
        <v>0</v>
      </c>
      <c r="DK66" s="19">
        <f t="shared" si="39"/>
        <v>0</v>
      </c>
      <c r="DL66" s="19"/>
      <c r="DM66" s="19">
        <f t="shared" si="40"/>
        <v>2507.27</v>
      </c>
      <c r="DN66" s="19"/>
      <c r="DO66" s="19">
        <f t="shared" si="87"/>
        <v>279</v>
      </c>
      <c r="DP66" s="19">
        <f t="shared" si="81"/>
        <v>0</v>
      </c>
      <c r="DQ66" s="19"/>
      <c r="DR66" s="19">
        <f t="shared" si="41"/>
        <v>3.12</v>
      </c>
      <c r="DS66" s="19">
        <f>VLOOKUP('Resumo Geral apoio imposto cd'!A66,PARAMETROAPOIO,2,FALSE)*DD66</f>
        <v>0</v>
      </c>
      <c r="DT66" s="19">
        <f t="shared" si="82"/>
        <v>0</v>
      </c>
      <c r="DU66" s="19">
        <f t="shared" si="83"/>
        <v>0</v>
      </c>
      <c r="DV66" s="19">
        <f>BB66*[1]Parâmetro!$E$147</f>
        <v>247.42</v>
      </c>
      <c r="DW66" s="19">
        <f t="shared" si="42"/>
        <v>529.54</v>
      </c>
      <c r="DX66" s="19">
        <f>C66*'[1]Uniforme Apoio'!$BM$9+'Resumo Geral apoio imposto cd'!F66*'[1]Uniforme Apoio'!$BM$10+'Resumo Geral apoio imposto cd'!I66*'[1]Uniforme Apoio'!$BM$11+'Resumo Geral apoio imposto cd'!L66*'[1]Uniforme Apoio'!$BM$12+'Resumo Geral apoio imposto cd'!O66*'[1]Uniforme Apoio'!$BM$13+'Resumo Geral apoio imposto cd'!R66*'[1]Uniforme Apoio'!$BM$14+'Resumo Geral apoio imposto cd'!U66*'[1]Uniforme Apoio'!$BM$15+'Resumo Geral apoio imposto cd'!X66*'[1]Uniforme Apoio'!$BM$17+AA66*'[1]Uniforme Apoio'!$BM$16+'Resumo Geral apoio imposto cd'!AD66*'[1]Uniforme Apoio'!$BM$18+'Resumo Geral apoio imposto cd'!AG66*'[1]Uniforme Apoio'!$BM$19+'Resumo Geral apoio imposto cd'!AJ66*'[1]Uniforme Apoio'!$BM$20+'Resumo Geral apoio imposto cd'!AM66*'[1]Uniforme Apoio'!$BM$21+'Resumo Geral apoio imposto cd'!AP66*'[1]Uniforme Apoio'!$BM$22+'Resumo Geral apoio imposto cd'!AS66*'[1]Uniforme Apoio'!$BM$23+'Resumo Geral apoio imposto cd'!AV66*'[1]Uniforme Apoio'!$BM$24+'Resumo Geral apoio imposto cd'!AY66*'[1]Uniforme Apoio'!$BM$25+'Resumo Geral apoio imposto cd'!BB66*'[1]Uniforme Apoio'!$BM$26+BE66*'[1]Uniforme Apoio'!$BM$27+'Resumo Geral apoio imposto cd'!BH66*'[1]Uniforme Apoio'!$BM$28+'Resumo Geral apoio imposto cd'!BK66*'[1]Uniforme Apoio'!$BM$29+'Resumo Geral apoio imposto cd'!BN66*'[1]Uniforme Apoio'!$BM$30+'Resumo Geral apoio imposto cd'!BQ66*'[1]Uniforme Apoio'!$BM$30+'Resumo Geral apoio imposto cd'!BT66*'[1]Uniforme Apoio'!$BM$30+'Resumo Geral apoio imposto cd'!BW66*'[1]Uniforme Apoio'!$BM$31+'Resumo Geral apoio imposto cd'!BZ66*'[1]Uniforme Apoio'!$BM$31+'Resumo Geral apoio imposto cd'!CC66*'[1]Uniforme Apoio'!$BM$32+'Resumo Geral apoio imposto cd'!CF66*'[1]Uniforme Apoio'!$BM$33+'Resumo Geral apoio imposto cd'!CI66*'[1]Uniforme Apoio'!$BM$34+'Resumo Geral apoio imposto cd'!CL66*'[1]Uniforme Apoio'!$BM$35+'Resumo Geral apoio imposto cd'!CO66*'[1]Uniforme Apoio'!$BM$36+'Resumo Geral apoio imposto cd'!CR66*'[1]Uniforme Apoio'!$BM$37+'Resumo Geral apoio imposto cd'!CU66*'[1]Uniforme Apoio'!$BM$38+'Resumo Geral apoio imposto cd'!CX66*'[1]Uniforme Apoio'!$BM$39+'Resumo Geral apoio imposto cd'!DA66*'[1]Uniforme Apoio'!$BM$40</f>
        <v>103.18</v>
      </c>
      <c r="DY66" s="19"/>
      <c r="DZ66" s="19">
        <f>AP66*'[1]Equipamentos Jardinagem'!$H$7</f>
        <v>0</v>
      </c>
      <c r="EA66" s="19"/>
      <c r="EB66" s="19">
        <f t="shared" si="43"/>
        <v>103.18</v>
      </c>
      <c r="EC66" s="19">
        <f t="shared" si="44"/>
        <v>501.45400000000001</v>
      </c>
      <c r="ED66" s="19">
        <f t="shared" si="19"/>
        <v>37.609049999999996</v>
      </c>
      <c r="EE66" s="19">
        <f t="shared" si="20"/>
        <v>25.072700000000001</v>
      </c>
      <c r="EF66" s="19">
        <f t="shared" si="21"/>
        <v>5.0145400000000002</v>
      </c>
      <c r="EG66" s="19">
        <f t="shared" si="22"/>
        <v>62.681750000000001</v>
      </c>
      <c r="EH66" s="19">
        <f t="shared" si="23"/>
        <v>200.58160000000001</v>
      </c>
      <c r="EI66" s="19">
        <f t="shared" si="24"/>
        <v>75.218099999999993</v>
      </c>
      <c r="EJ66" s="19">
        <f t="shared" si="25"/>
        <v>15.043620000000001</v>
      </c>
      <c r="EK66" s="19">
        <f t="shared" si="45"/>
        <v>922.67536000000007</v>
      </c>
      <c r="EL66" s="19">
        <f t="shared" si="46"/>
        <v>208.855591</v>
      </c>
      <c r="EM66" s="19">
        <f t="shared" si="47"/>
        <v>69.702106000000001</v>
      </c>
      <c r="EN66" s="19">
        <f t="shared" si="48"/>
        <v>102.547343</v>
      </c>
      <c r="EO66" s="19">
        <f t="shared" si="49"/>
        <v>381.10504000000003</v>
      </c>
      <c r="EP66" s="19">
        <f t="shared" si="50"/>
        <v>3.2594509999999999</v>
      </c>
      <c r="EQ66" s="19">
        <f t="shared" si="51"/>
        <v>1.2536350000000001</v>
      </c>
      <c r="ER66" s="19">
        <f t="shared" si="52"/>
        <v>4.5130859999999995</v>
      </c>
      <c r="ES66" s="19">
        <f t="shared" si="53"/>
        <v>18.804524999999998</v>
      </c>
      <c r="ET66" s="19">
        <f t="shared" si="54"/>
        <v>1.5043619999999998</v>
      </c>
      <c r="EU66" s="19">
        <f t="shared" si="55"/>
        <v>0.75218099999999988</v>
      </c>
      <c r="EV66" s="19">
        <f t="shared" si="56"/>
        <v>8.7754449999999995</v>
      </c>
      <c r="EW66" s="19">
        <f t="shared" si="57"/>
        <v>3.2594509999999999</v>
      </c>
      <c r="EX66" s="19">
        <f t="shared" si="58"/>
        <v>107.81260999999999</v>
      </c>
      <c r="EY66" s="19">
        <f t="shared" si="59"/>
        <v>4.262359</v>
      </c>
      <c r="EZ66" s="19">
        <f t="shared" si="60"/>
        <v>145.17093299999999</v>
      </c>
      <c r="FA66" s="19">
        <f t="shared" si="61"/>
        <v>208.855591</v>
      </c>
      <c r="FB66" s="19">
        <f t="shared" si="62"/>
        <v>34.851053</v>
      </c>
      <c r="FC66" s="19">
        <f t="shared" si="63"/>
        <v>21.061067999999999</v>
      </c>
      <c r="FD66" s="19">
        <f t="shared" si="64"/>
        <v>8.2739910000000005</v>
      </c>
      <c r="FE66" s="19">
        <f t="shared" si="65"/>
        <v>0</v>
      </c>
      <c r="FF66" s="19">
        <f t="shared" si="66"/>
        <v>100.54152699999999</v>
      </c>
      <c r="FG66" s="19">
        <f t="shared" si="67"/>
        <v>373.58323000000001</v>
      </c>
      <c r="FH66" s="19">
        <f t="shared" si="26"/>
        <v>1827.0476489999999</v>
      </c>
      <c r="FI66" s="19">
        <f t="shared" si="27"/>
        <v>4967.0376489999999</v>
      </c>
      <c r="FJ66" s="19">
        <f t="shared" si="68"/>
        <v>206.27</v>
      </c>
      <c r="FK66" s="144">
        <f t="shared" si="84"/>
        <v>3</v>
      </c>
      <c r="FL66" s="144">
        <f t="shared" si="29"/>
        <v>12.25</v>
      </c>
      <c r="FM66" s="20">
        <f t="shared" si="30"/>
        <v>3.4188034188034218</v>
      </c>
      <c r="FN66" s="19">
        <f t="shared" si="69"/>
        <v>169.81325295726509</v>
      </c>
      <c r="FO66" s="20">
        <f t="shared" si="31"/>
        <v>8.6609686609686669</v>
      </c>
      <c r="FP66" s="19">
        <f t="shared" si="70"/>
        <v>430.19357415840483</v>
      </c>
      <c r="FQ66" s="20">
        <f t="shared" si="32"/>
        <v>1.8803418803418819</v>
      </c>
      <c r="FR66" s="19">
        <f t="shared" si="71"/>
        <v>93.397289126495792</v>
      </c>
      <c r="FS66" s="19">
        <f t="shared" si="72"/>
        <v>145.76</v>
      </c>
      <c r="FT66" s="19">
        <f t="shared" si="73"/>
        <v>1045.4341162421656</v>
      </c>
      <c r="FU66" s="145">
        <f t="shared" si="74"/>
        <v>6012.4717652421659</v>
      </c>
    </row>
    <row r="67" spans="1:177" ht="15" customHeight="1">
      <c r="A67" s="146" t="str">
        <f>[1]CCT!D74</f>
        <v>Teófilo Otoni</v>
      </c>
      <c r="B67" s="157" t="str">
        <f>[1]CCT!C74</f>
        <v>Teófilo Otoni</v>
      </c>
      <c r="C67" s="141"/>
      <c r="D67" s="17"/>
      <c r="E67" s="17">
        <f t="shared" si="0"/>
        <v>0</v>
      </c>
      <c r="F67" s="18"/>
      <c r="G67" s="17"/>
      <c r="H67" s="17">
        <f t="shared" si="33"/>
        <v>0</v>
      </c>
      <c r="I67" s="18"/>
      <c r="J67" s="17"/>
      <c r="K67" s="17">
        <f t="shared" si="34"/>
        <v>0</v>
      </c>
      <c r="L67" s="17"/>
      <c r="M67" s="17"/>
      <c r="N67" s="17"/>
      <c r="O67" s="17"/>
      <c r="P67" s="17"/>
      <c r="Q67" s="17"/>
      <c r="R67" s="17"/>
      <c r="S67" s="17"/>
      <c r="T67" s="17"/>
      <c r="U67" s="18"/>
      <c r="V67" s="17"/>
      <c r="W67" s="17">
        <f t="shared" si="1"/>
        <v>0</v>
      </c>
      <c r="X67" s="18"/>
      <c r="Y67" s="17"/>
      <c r="Z67" s="17">
        <f t="shared" si="2"/>
        <v>0</v>
      </c>
      <c r="AA67" s="17"/>
      <c r="AB67" s="17"/>
      <c r="AC67" s="17"/>
      <c r="AD67" s="17"/>
      <c r="AE67" s="17"/>
      <c r="AF67" s="17"/>
      <c r="AG67" s="18"/>
      <c r="AH67" s="17"/>
      <c r="AI67" s="17">
        <f t="shared" si="3"/>
        <v>0</v>
      </c>
      <c r="AJ67" s="17"/>
      <c r="AK67" s="17"/>
      <c r="AL67" s="17"/>
      <c r="AM67" s="18"/>
      <c r="AN67" s="17"/>
      <c r="AO67" s="17">
        <f t="shared" si="4"/>
        <v>0</v>
      </c>
      <c r="AP67" s="17"/>
      <c r="AQ67" s="17"/>
      <c r="AR67" s="17"/>
      <c r="AS67" s="17"/>
      <c r="AT67" s="17"/>
      <c r="AU67" s="17"/>
      <c r="AV67" s="18"/>
      <c r="AW67" s="17"/>
      <c r="AX67" s="17">
        <f t="shared" si="5"/>
        <v>0</v>
      </c>
      <c r="AY67" s="17"/>
      <c r="AZ67" s="17"/>
      <c r="BA67" s="17"/>
      <c r="BB67" s="141"/>
      <c r="BC67" s="17"/>
      <c r="BD67" s="17">
        <f t="shared" si="85"/>
        <v>0</v>
      </c>
      <c r="BE67" s="18"/>
      <c r="BF67" s="17"/>
      <c r="BG67" s="17">
        <f t="shared" si="6"/>
        <v>0</v>
      </c>
      <c r="BH67" s="17"/>
      <c r="BI67" s="17"/>
      <c r="BJ67" s="17"/>
      <c r="BK67" s="17"/>
      <c r="BL67" s="17"/>
      <c r="BM67" s="17"/>
      <c r="BN67" s="18"/>
      <c r="BO67" s="17"/>
      <c r="BP67" s="17">
        <f t="shared" si="7"/>
        <v>0</v>
      </c>
      <c r="BQ67" s="18">
        <f>[1]CCT!AX74</f>
        <v>4</v>
      </c>
      <c r="BR67" s="17">
        <f>[1]CCT!AW74</f>
        <v>1134.79</v>
      </c>
      <c r="BS67" s="17">
        <f t="shared" si="8"/>
        <v>4539.16</v>
      </c>
      <c r="BT67" s="18">
        <f>[1]CCT!AZ74</f>
        <v>4</v>
      </c>
      <c r="BU67" s="17">
        <f>[1]CCT!AY74</f>
        <v>1134.79</v>
      </c>
      <c r="BV67" s="17">
        <f t="shared" si="9"/>
        <v>4539.16</v>
      </c>
      <c r="BW67" s="18"/>
      <c r="BX67" s="17"/>
      <c r="BY67" s="17">
        <f t="shared" si="10"/>
        <v>0</v>
      </c>
      <c r="BZ67" s="142"/>
      <c r="CA67" s="17"/>
      <c r="CB67" s="17">
        <f>BZ67*CA67</f>
        <v>0</v>
      </c>
      <c r="CC67" s="17"/>
      <c r="CD67" s="17"/>
      <c r="CE67" s="17"/>
      <c r="CF67" s="18"/>
      <c r="CG67" s="17"/>
      <c r="CH67" s="17">
        <f t="shared" si="12"/>
        <v>0</v>
      </c>
      <c r="CI67" s="17"/>
      <c r="CJ67" s="17"/>
      <c r="CK67" s="17"/>
      <c r="CL67" s="18"/>
      <c r="CM67" s="17"/>
      <c r="CN67" s="17">
        <f t="shared" si="13"/>
        <v>0</v>
      </c>
      <c r="CO67" s="17"/>
      <c r="CP67" s="17"/>
      <c r="CQ67" s="17"/>
      <c r="CR67" s="17"/>
      <c r="CS67" s="17"/>
      <c r="CT67" s="17">
        <f t="shared" si="77"/>
        <v>0</v>
      </c>
      <c r="CU67" s="17"/>
      <c r="CV67" s="17"/>
      <c r="CW67" s="17"/>
      <c r="CX67" s="17"/>
      <c r="CY67" s="17"/>
      <c r="CZ67" s="17"/>
      <c r="DA67" s="18"/>
      <c r="DB67" s="17"/>
      <c r="DC67" s="17">
        <f t="shared" si="14"/>
        <v>0</v>
      </c>
      <c r="DD67" s="143">
        <f t="shared" si="36"/>
        <v>8</v>
      </c>
      <c r="DE67" s="19">
        <f t="shared" si="37"/>
        <v>9078.32</v>
      </c>
      <c r="DF67" s="19"/>
      <c r="DG67" s="19"/>
      <c r="DH67" s="19">
        <f t="shared" si="15"/>
        <v>657.837763</v>
      </c>
      <c r="DI67" s="19"/>
      <c r="DJ67" s="19">
        <f t="shared" si="38"/>
        <v>722.75806727272743</v>
      </c>
      <c r="DK67" s="19">
        <f t="shared" si="39"/>
        <v>247.59054545454546</v>
      </c>
      <c r="DL67" s="19"/>
      <c r="DM67" s="19">
        <f t="shared" si="40"/>
        <v>10706.506375727273</v>
      </c>
      <c r="DN67" s="19"/>
      <c r="DO67" s="19">
        <f t="shared" si="87"/>
        <v>2232</v>
      </c>
      <c r="DP67" s="19">
        <f t="shared" si="81"/>
        <v>447.30079999999998</v>
      </c>
      <c r="DQ67" s="19"/>
      <c r="DR67" s="19">
        <f t="shared" si="41"/>
        <v>24.96</v>
      </c>
      <c r="DS67" s="19">
        <f>VLOOKUP('Resumo Geral apoio imposto cd'!A67,PARAMETROAPOIO,2,FALSE)*DD67</f>
        <v>225.52</v>
      </c>
      <c r="DT67" s="19">
        <f t="shared" si="82"/>
        <v>0</v>
      </c>
      <c r="DU67" s="19">
        <f t="shared" si="83"/>
        <v>0</v>
      </c>
      <c r="DV67" s="19">
        <f>BB67*[1]Parâmetro!$E$147</f>
        <v>0</v>
      </c>
      <c r="DW67" s="19">
        <f t="shared" si="42"/>
        <v>2929.7808</v>
      </c>
      <c r="DX67" s="19">
        <f>C67*'[1]Uniforme Apoio'!$BM$9+'Resumo Geral apoio imposto cd'!F67*'[1]Uniforme Apoio'!$BM$10+'Resumo Geral apoio imposto cd'!I67*'[1]Uniforme Apoio'!$BM$11+'Resumo Geral apoio imposto cd'!L67*'[1]Uniforme Apoio'!$BM$12+'Resumo Geral apoio imposto cd'!O67*'[1]Uniforme Apoio'!$BM$13+'Resumo Geral apoio imposto cd'!R67*'[1]Uniforme Apoio'!$BM$14+'Resumo Geral apoio imposto cd'!U67*'[1]Uniforme Apoio'!$BM$15+'Resumo Geral apoio imposto cd'!X67*'[1]Uniforme Apoio'!$BM$17+AA67*'[1]Uniforme Apoio'!$BM$16+'Resumo Geral apoio imposto cd'!AD67*'[1]Uniforme Apoio'!$BM$18+'Resumo Geral apoio imposto cd'!AG67*'[1]Uniforme Apoio'!$BM$19+'Resumo Geral apoio imposto cd'!AJ67*'[1]Uniforme Apoio'!$BM$20+'Resumo Geral apoio imposto cd'!AM67*'[1]Uniforme Apoio'!$BM$21+'Resumo Geral apoio imposto cd'!AP67*'[1]Uniforme Apoio'!$BM$22+'Resumo Geral apoio imposto cd'!AS67*'[1]Uniforme Apoio'!$BM$23+'Resumo Geral apoio imposto cd'!AV67*'[1]Uniforme Apoio'!$BM$24+'Resumo Geral apoio imposto cd'!AY67*'[1]Uniforme Apoio'!$BM$25+'Resumo Geral apoio imposto cd'!BB67*'[1]Uniforme Apoio'!$BM$26+BE67*'[1]Uniforme Apoio'!$BM$27+'Resumo Geral apoio imposto cd'!BH67*'[1]Uniforme Apoio'!$BM$28+'Resumo Geral apoio imposto cd'!BK67*'[1]Uniforme Apoio'!$BM$29+'Resumo Geral apoio imposto cd'!BN67*'[1]Uniforme Apoio'!$BM$30+'Resumo Geral apoio imposto cd'!BQ67*'[1]Uniforme Apoio'!$BM$30+'Resumo Geral apoio imposto cd'!BT67*'[1]Uniforme Apoio'!$BM$30+'Resumo Geral apoio imposto cd'!BW67*'[1]Uniforme Apoio'!$BM$31+'Resumo Geral apoio imposto cd'!BZ67*'[1]Uniforme Apoio'!$BM$31+'Resumo Geral apoio imposto cd'!CC67*'[1]Uniforme Apoio'!$BM$32+'Resumo Geral apoio imposto cd'!CF67*'[1]Uniforme Apoio'!$BM$33+'Resumo Geral apoio imposto cd'!CI67*'[1]Uniforme Apoio'!$BM$34+'Resumo Geral apoio imposto cd'!CL67*'[1]Uniforme Apoio'!$BM$35+'Resumo Geral apoio imposto cd'!CO67*'[1]Uniforme Apoio'!$BM$36+'Resumo Geral apoio imposto cd'!CR67*'[1]Uniforme Apoio'!$BM$37+'Resumo Geral apoio imposto cd'!CU67*'[1]Uniforme Apoio'!$BM$38+'Resumo Geral apoio imposto cd'!CX67*'[1]Uniforme Apoio'!$BM$39+'Resumo Geral apoio imposto cd'!DA67*'[1]Uniforme Apoio'!$BM$40</f>
        <v>685.44</v>
      </c>
      <c r="DY67" s="19"/>
      <c r="DZ67" s="19">
        <f>AP67*'[1]Equipamentos Jardinagem'!$H$7</f>
        <v>0</v>
      </c>
      <c r="EA67" s="19"/>
      <c r="EB67" s="19">
        <f t="shared" si="43"/>
        <v>685.44</v>
      </c>
      <c r="EC67" s="19">
        <f t="shared" si="44"/>
        <v>2141.3012751454548</v>
      </c>
      <c r="ED67" s="19">
        <f t="shared" si="19"/>
        <v>160.59759563590907</v>
      </c>
      <c r="EE67" s="19">
        <f t="shared" si="20"/>
        <v>107.06506375727272</v>
      </c>
      <c r="EF67" s="19">
        <f t="shared" si="21"/>
        <v>21.413012751454545</v>
      </c>
      <c r="EG67" s="19">
        <f t="shared" si="22"/>
        <v>267.66265939318185</v>
      </c>
      <c r="EH67" s="19">
        <f t="shared" si="23"/>
        <v>856.5205100581818</v>
      </c>
      <c r="EI67" s="19">
        <f t="shared" si="24"/>
        <v>321.19519127181815</v>
      </c>
      <c r="EJ67" s="19">
        <f t="shared" si="25"/>
        <v>64.239038254363635</v>
      </c>
      <c r="EK67" s="19">
        <f t="shared" si="45"/>
        <v>3939.994346267636</v>
      </c>
      <c r="EL67" s="19">
        <f t="shared" si="46"/>
        <v>891.85198109808186</v>
      </c>
      <c r="EM67" s="19">
        <f t="shared" si="47"/>
        <v>297.64087724521818</v>
      </c>
      <c r="EN67" s="19">
        <f t="shared" si="48"/>
        <v>437.89611076724543</v>
      </c>
      <c r="EO67" s="19">
        <f t="shared" si="49"/>
        <v>1627.3889691105455</v>
      </c>
      <c r="EP67" s="19">
        <f t="shared" si="50"/>
        <v>13.918458288445454</v>
      </c>
      <c r="EQ67" s="19">
        <f t="shared" si="51"/>
        <v>5.3532531878636362</v>
      </c>
      <c r="ER67" s="19">
        <f t="shared" si="52"/>
        <v>19.27171147630909</v>
      </c>
      <c r="ES67" s="19">
        <f t="shared" si="53"/>
        <v>80.298797817954537</v>
      </c>
      <c r="ET67" s="19">
        <f t="shared" si="54"/>
        <v>6.423903825436363</v>
      </c>
      <c r="EU67" s="19">
        <f t="shared" si="55"/>
        <v>3.2119519127181815</v>
      </c>
      <c r="EV67" s="19">
        <f t="shared" si="56"/>
        <v>37.472772315045454</v>
      </c>
      <c r="EW67" s="19">
        <f t="shared" si="57"/>
        <v>13.918458288445454</v>
      </c>
      <c r="EX67" s="19">
        <f t="shared" si="58"/>
        <v>460.37977415627267</v>
      </c>
      <c r="EY67" s="19">
        <f t="shared" si="59"/>
        <v>18.201060838736364</v>
      </c>
      <c r="EZ67" s="19">
        <f t="shared" si="60"/>
        <v>619.90671915460905</v>
      </c>
      <c r="FA67" s="19">
        <f t="shared" si="61"/>
        <v>891.85198109808186</v>
      </c>
      <c r="FB67" s="19">
        <f t="shared" si="62"/>
        <v>148.82043862260909</v>
      </c>
      <c r="FC67" s="19">
        <f t="shared" si="63"/>
        <v>89.934653556109083</v>
      </c>
      <c r="FD67" s="19">
        <f t="shared" si="64"/>
        <v>35.331471039900002</v>
      </c>
      <c r="FE67" s="19">
        <f t="shared" si="65"/>
        <v>0</v>
      </c>
      <c r="FF67" s="19">
        <f t="shared" si="66"/>
        <v>429.33090566666363</v>
      </c>
      <c r="FG67" s="19">
        <f t="shared" si="67"/>
        <v>1595.2694499833633</v>
      </c>
      <c r="FH67" s="19">
        <f t="shared" si="26"/>
        <v>7801.8311959924631</v>
      </c>
      <c r="FI67" s="19">
        <f t="shared" si="27"/>
        <v>22123.558371719737</v>
      </c>
      <c r="FJ67" s="19">
        <f t="shared" si="68"/>
        <v>1650.16</v>
      </c>
      <c r="FK67" s="144">
        <f t="shared" si="84"/>
        <v>2</v>
      </c>
      <c r="FL67" s="144">
        <f t="shared" si="29"/>
        <v>11.25</v>
      </c>
      <c r="FM67" s="20">
        <f t="shared" si="30"/>
        <v>2.2535211267605644</v>
      </c>
      <c r="FN67" s="19">
        <f t="shared" si="69"/>
        <v>498.55906189790977</v>
      </c>
      <c r="FO67" s="20">
        <f t="shared" si="31"/>
        <v>8.5633802816901436</v>
      </c>
      <c r="FP67" s="19">
        <f t="shared" si="70"/>
        <v>1894.5244352120569</v>
      </c>
      <c r="FQ67" s="20">
        <f t="shared" si="32"/>
        <v>1.8591549295774654</v>
      </c>
      <c r="FR67" s="19">
        <f t="shared" si="71"/>
        <v>411.31122606577549</v>
      </c>
      <c r="FS67" s="19">
        <f t="shared" si="72"/>
        <v>1166.08</v>
      </c>
      <c r="FT67" s="19">
        <f t="shared" si="73"/>
        <v>5620.6347231757418</v>
      </c>
      <c r="FU67" s="145">
        <f t="shared" si="74"/>
        <v>27744.19309489548</v>
      </c>
    </row>
    <row r="68" spans="1:177" ht="15" customHeight="1">
      <c r="A68" s="190" t="str">
        <f>[1]CCT!D75</f>
        <v>Rodoviários de Teófilo Otoni + SEAC-MG</v>
      </c>
      <c r="B68" s="186" t="str">
        <f>[1]CCT!C75</f>
        <v>Teófilo Otoni</v>
      </c>
      <c r="C68" s="141"/>
      <c r="D68" s="151"/>
      <c r="E68" s="17">
        <f t="shared" si="0"/>
        <v>0</v>
      </c>
      <c r="F68" s="18"/>
      <c r="G68" s="151"/>
      <c r="H68" s="17">
        <f t="shared" si="33"/>
        <v>0</v>
      </c>
      <c r="I68" s="18"/>
      <c r="J68" s="151"/>
      <c r="K68" s="17">
        <f t="shared" si="34"/>
        <v>0</v>
      </c>
      <c r="L68" s="17"/>
      <c r="M68" s="17"/>
      <c r="N68" s="17"/>
      <c r="O68" s="17"/>
      <c r="P68" s="17"/>
      <c r="Q68" s="17"/>
      <c r="R68" s="17"/>
      <c r="S68" s="17"/>
      <c r="T68" s="17"/>
      <c r="U68" s="18"/>
      <c r="V68" s="151"/>
      <c r="W68" s="17">
        <f t="shared" si="1"/>
        <v>0</v>
      </c>
      <c r="X68" s="18"/>
      <c r="Y68" s="151"/>
      <c r="Z68" s="17">
        <f t="shared" si="2"/>
        <v>0</v>
      </c>
      <c r="AA68" s="17"/>
      <c r="AB68" s="17"/>
      <c r="AC68" s="17"/>
      <c r="AD68" s="17"/>
      <c r="AE68" s="17"/>
      <c r="AF68" s="17"/>
      <c r="AG68" s="18"/>
      <c r="AH68" s="17"/>
      <c r="AI68" s="17">
        <f t="shared" si="3"/>
        <v>0</v>
      </c>
      <c r="AJ68" s="17"/>
      <c r="AK68" s="17"/>
      <c r="AL68" s="17"/>
      <c r="AM68" s="18"/>
      <c r="AN68" s="151"/>
      <c r="AO68" s="17">
        <f t="shared" si="4"/>
        <v>0</v>
      </c>
      <c r="AP68" s="17"/>
      <c r="AQ68" s="17"/>
      <c r="AR68" s="17"/>
      <c r="AS68" s="17"/>
      <c r="AT68" s="17"/>
      <c r="AU68" s="17"/>
      <c r="AV68" s="152"/>
      <c r="AW68" s="151"/>
      <c r="AX68" s="17">
        <f t="shared" si="5"/>
        <v>0</v>
      </c>
      <c r="AY68" s="17"/>
      <c r="AZ68" s="17"/>
      <c r="BA68" s="17"/>
      <c r="BB68" s="141">
        <f>[1]CCT!AN75</f>
        <v>3</v>
      </c>
      <c r="BC68" s="17">
        <f>[1]CCT!AM75</f>
        <v>2507.27</v>
      </c>
      <c r="BD68" s="17">
        <f t="shared" si="85"/>
        <v>7521.8099999999995</v>
      </c>
      <c r="BE68" s="152"/>
      <c r="BF68" s="151"/>
      <c r="BG68" s="17">
        <f t="shared" si="6"/>
        <v>0</v>
      </c>
      <c r="BH68" s="17"/>
      <c r="BI68" s="17"/>
      <c r="BJ68" s="17"/>
      <c r="BK68" s="17"/>
      <c r="BL68" s="17"/>
      <c r="BM68" s="17"/>
      <c r="BN68" s="18"/>
      <c r="BO68" s="17"/>
      <c r="BP68" s="17">
        <f t="shared" si="7"/>
        <v>0</v>
      </c>
      <c r="BQ68" s="18"/>
      <c r="BR68" s="17"/>
      <c r="BS68" s="17">
        <f t="shared" si="8"/>
        <v>0</v>
      </c>
      <c r="BT68" s="18"/>
      <c r="BU68" s="17"/>
      <c r="BV68" s="17">
        <f t="shared" si="9"/>
        <v>0</v>
      </c>
      <c r="BW68" s="18"/>
      <c r="BX68" s="17"/>
      <c r="BY68" s="17">
        <f t="shared" si="10"/>
        <v>0</v>
      </c>
      <c r="BZ68" s="153"/>
      <c r="CA68" s="151"/>
      <c r="CB68" s="17">
        <f>BZ68*CA68</f>
        <v>0</v>
      </c>
      <c r="CC68" s="17"/>
      <c r="CD68" s="17"/>
      <c r="CE68" s="17"/>
      <c r="CF68" s="152"/>
      <c r="CG68" s="151"/>
      <c r="CH68" s="17">
        <f t="shared" si="12"/>
        <v>0</v>
      </c>
      <c r="CI68" s="17"/>
      <c r="CJ68" s="17"/>
      <c r="CK68" s="17"/>
      <c r="CL68" s="152"/>
      <c r="CM68" s="151"/>
      <c r="CN68" s="17">
        <f t="shared" si="13"/>
        <v>0</v>
      </c>
      <c r="CO68" s="17"/>
      <c r="CP68" s="17"/>
      <c r="CQ68" s="17"/>
      <c r="CR68" s="17"/>
      <c r="CS68" s="17"/>
      <c r="CT68" s="17">
        <f t="shared" si="77"/>
        <v>0</v>
      </c>
      <c r="CU68" s="17"/>
      <c r="CV68" s="17"/>
      <c r="CW68" s="17"/>
      <c r="CX68" s="17"/>
      <c r="CY68" s="17"/>
      <c r="CZ68" s="17"/>
      <c r="DA68" s="152"/>
      <c r="DB68" s="151"/>
      <c r="DC68" s="17">
        <f t="shared" si="14"/>
        <v>0</v>
      </c>
      <c r="DD68" s="143">
        <f t="shared" si="36"/>
        <v>3</v>
      </c>
      <c r="DE68" s="19">
        <f t="shared" si="37"/>
        <v>7521.8099999999995</v>
      </c>
      <c r="DF68" s="19"/>
      <c r="DG68" s="19"/>
      <c r="DH68" s="19">
        <f t="shared" ref="DH68:DH86" si="89">(BU68/220)*20%*10.285*15.5*BT68</f>
        <v>0</v>
      </c>
      <c r="DI68" s="19"/>
      <c r="DJ68" s="19">
        <f t="shared" si="38"/>
        <v>0</v>
      </c>
      <c r="DK68" s="19">
        <f t="shared" si="39"/>
        <v>0</v>
      </c>
      <c r="DL68" s="19"/>
      <c r="DM68" s="19">
        <f t="shared" si="40"/>
        <v>7521.8099999999995</v>
      </c>
      <c r="DN68" s="19"/>
      <c r="DO68" s="19">
        <f t="shared" si="87"/>
        <v>837</v>
      </c>
      <c r="DP68" s="19">
        <f t="shared" ref="DP68:DP86" si="90">(VLOOKUP(B68,VT_INCLUSOMOTORISTAS,4,FALSE)*2*20*DD68)-(IF(DE68*6%&lt;=(VLOOKUP(B68,VT_INCLUSOMOTORISTAS,4,FALSE)*2*20*DD68),DE68*6%,(VLOOKUP(B68,VT_INCLUSOMOTORISTAS,4,FALSE)*2*20*DD68)))</f>
        <v>0</v>
      </c>
      <c r="DQ68" s="19"/>
      <c r="DR68" s="19">
        <f t="shared" si="41"/>
        <v>9.36</v>
      </c>
      <c r="DS68" s="19">
        <f>VLOOKUP('Resumo Geral apoio imposto cd'!A68,PARAMETROAPOIO,2,FALSE)*DD68</f>
        <v>0</v>
      </c>
      <c r="DT68" s="19">
        <f t="shared" ref="DT68:DT86" si="91">VLOOKUP(A68,PARAMETROAPOIO,4,FALSE)*DD68</f>
        <v>0</v>
      </c>
      <c r="DU68" s="19">
        <f t="shared" ref="DU68:DU86" si="92">VLOOKUP(A68,PARAMETROAPOIO,3,FALSE)*DD68</f>
        <v>0</v>
      </c>
      <c r="DV68" s="19">
        <f>BB68*[1]Parâmetro!$E$147</f>
        <v>742.26</v>
      </c>
      <c r="DW68" s="19">
        <f t="shared" si="42"/>
        <v>1588.62</v>
      </c>
      <c r="DX68" s="19">
        <f>C68*'[1]Uniforme Apoio'!$BM$9+'Resumo Geral apoio imposto cd'!F68*'[1]Uniforme Apoio'!$BM$10+'Resumo Geral apoio imposto cd'!I68*'[1]Uniforme Apoio'!$BM$11+'Resumo Geral apoio imposto cd'!L68*'[1]Uniforme Apoio'!$BM$12+'Resumo Geral apoio imposto cd'!O68*'[1]Uniforme Apoio'!$BM$13+'Resumo Geral apoio imposto cd'!R68*'[1]Uniforme Apoio'!$BM$14+'Resumo Geral apoio imposto cd'!U68*'[1]Uniforme Apoio'!$BM$15+'Resumo Geral apoio imposto cd'!X68*'[1]Uniforme Apoio'!$BM$17+AA68*'[1]Uniforme Apoio'!$BM$16+'Resumo Geral apoio imposto cd'!AD68*'[1]Uniforme Apoio'!$BM$18+'Resumo Geral apoio imposto cd'!AG68*'[1]Uniforme Apoio'!$BM$19+'Resumo Geral apoio imposto cd'!AJ68*'[1]Uniforme Apoio'!$BM$20+'Resumo Geral apoio imposto cd'!AM68*'[1]Uniforme Apoio'!$BM$21+'Resumo Geral apoio imposto cd'!AP68*'[1]Uniforme Apoio'!$BM$22+'Resumo Geral apoio imposto cd'!AS68*'[1]Uniforme Apoio'!$BM$23+'Resumo Geral apoio imposto cd'!AV68*'[1]Uniforme Apoio'!$BM$24+'Resumo Geral apoio imposto cd'!AY68*'[1]Uniforme Apoio'!$BM$25+'Resumo Geral apoio imposto cd'!BB68*'[1]Uniforme Apoio'!$BM$26+BE68*'[1]Uniforme Apoio'!$BM$27+'Resumo Geral apoio imposto cd'!BH68*'[1]Uniforme Apoio'!$BM$28+'Resumo Geral apoio imposto cd'!BK68*'[1]Uniforme Apoio'!$BM$29+'Resumo Geral apoio imposto cd'!BN68*'[1]Uniforme Apoio'!$BM$30+'Resumo Geral apoio imposto cd'!BQ68*'[1]Uniforme Apoio'!$BM$30+'Resumo Geral apoio imposto cd'!BT68*'[1]Uniforme Apoio'!$BM$30+'Resumo Geral apoio imposto cd'!BW68*'[1]Uniforme Apoio'!$BM$31+'Resumo Geral apoio imposto cd'!BZ68*'[1]Uniforme Apoio'!$BM$31+'Resumo Geral apoio imposto cd'!CC68*'[1]Uniforme Apoio'!$BM$32+'Resumo Geral apoio imposto cd'!CF68*'[1]Uniforme Apoio'!$BM$33+'Resumo Geral apoio imposto cd'!CI68*'[1]Uniforme Apoio'!$BM$34+'Resumo Geral apoio imposto cd'!CL68*'[1]Uniforme Apoio'!$BM$35+'Resumo Geral apoio imposto cd'!CO68*'[1]Uniforme Apoio'!$BM$36+'Resumo Geral apoio imposto cd'!CR68*'[1]Uniforme Apoio'!$BM$37+'Resumo Geral apoio imposto cd'!CU68*'[1]Uniforme Apoio'!$BM$38+'Resumo Geral apoio imposto cd'!CX68*'[1]Uniforme Apoio'!$BM$39+'Resumo Geral apoio imposto cd'!DA68*'[1]Uniforme Apoio'!$BM$40</f>
        <v>309.54000000000002</v>
      </c>
      <c r="DY68" s="19"/>
      <c r="DZ68" s="19">
        <f>AP68*'[1]Equipamentos Jardinagem'!$H$7</f>
        <v>0</v>
      </c>
      <c r="EA68" s="19"/>
      <c r="EB68" s="19">
        <f t="shared" si="43"/>
        <v>309.54000000000002</v>
      </c>
      <c r="EC68" s="19">
        <f t="shared" si="44"/>
        <v>1504.3620000000001</v>
      </c>
      <c r="ED68" s="19">
        <f t="shared" si="19"/>
        <v>112.82714999999999</v>
      </c>
      <c r="EE68" s="19">
        <f t="shared" si="20"/>
        <v>75.218099999999993</v>
      </c>
      <c r="EF68" s="19">
        <f t="shared" si="21"/>
        <v>15.043619999999999</v>
      </c>
      <c r="EG68" s="19">
        <f t="shared" si="22"/>
        <v>188.04525000000001</v>
      </c>
      <c r="EH68" s="19">
        <f t="shared" si="23"/>
        <v>601.74479999999994</v>
      </c>
      <c r="EI68" s="19">
        <f t="shared" si="24"/>
        <v>225.65429999999998</v>
      </c>
      <c r="EJ68" s="19">
        <f t="shared" si="25"/>
        <v>45.130859999999998</v>
      </c>
      <c r="EK68" s="19">
        <f t="shared" si="45"/>
        <v>2768.0260800000005</v>
      </c>
      <c r="EL68" s="19">
        <f t="shared" si="46"/>
        <v>626.5667729999999</v>
      </c>
      <c r="EM68" s="19">
        <f t="shared" si="47"/>
        <v>209.10631799999996</v>
      </c>
      <c r="EN68" s="19">
        <f t="shared" si="48"/>
        <v>307.64202899999998</v>
      </c>
      <c r="EO68" s="19">
        <f t="shared" si="49"/>
        <v>1143.3151199999998</v>
      </c>
      <c r="EP68" s="19">
        <f t="shared" si="50"/>
        <v>9.7783529999999992</v>
      </c>
      <c r="EQ68" s="19">
        <f t="shared" si="51"/>
        <v>3.7609049999999997</v>
      </c>
      <c r="ER68" s="19">
        <f t="shared" si="52"/>
        <v>13.539257999999998</v>
      </c>
      <c r="ES68" s="19">
        <f t="shared" si="53"/>
        <v>56.413574999999994</v>
      </c>
      <c r="ET68" s="19">
        <f t="shared" si="54"/>
        <v>4.5130859999999995</v>
      </c>
      <c r="EU68" s="19">
        <f t="shared" si="55"/>
        <v>2.2565429999999997</v>
      </c>
      <c r="EV68" s="19">
        <f t="shared" si="56"/>
        <v>26.326335</v>
      </c>
      <c r="EW68" s="19">
        <f t="shared" si="57"/>
        <v>9.7783529999999992</v>
      </c>
      <c r="EX68" s="19">
        <f t="shared" si="58"/>
        <v>323.43782999999996</v>
      </c>
      <c r="EY68" s="19">
        <f t="shared" si="59"/>
        <v>12.787076999999998</v>
      </c>
      <c r="EZ68" s="19">
        <f t="shared" si="60"/>
        <v>435.51279899999997</v>
      </c>
      <c r="FA68" s="19">
        <f t="shared" si="61"/>
        <v>626.5667729999999</v>
      </c>
      <c r="FB68" s="19">
        <f t="shared" si="62"/>
        <v>104.55315899999998</v>
      </c>
      <c r="FC68" s="19">
        <f t="shared" si="63"/>
        <v>63.183203999999989</v>
      </c>
      <c r="FD68" s="19">
        <f t="shared" si="64"/>
        <v>24.821973</v>
      </c>
      <c r="FE68" s="19">
        <f t="shared" si="65"/>
        <v>0</v>
      </c>
      <c r="FF68" s="19">
        <f t="shared" si="66"/>
        <v>301.62458099999998</v>
      </c>
      <c r="FG68" s="19">
        <f t="shared" si="67"/>
        <v>1120.7496899999996</v>
      </c>
      <c r="FH68" s="19">
        <f t="shared" ref="FH68:FH86" si="93">EK68+EO68+ER68+EZ68+FG68</f>
        <v>5481.1429469999994</v>
      </c>
      <c r="FI68" s="19">
        <f t="shared" ref="FI68:FI86" si="94">DM68+DW68+EB68+FH68</f>
        <v>14901.112947000001</v>
      </c>
      <c r="FJ68" s="19">
        <f t="shared" si="68"/>
        <v>618.81000000000006</v>
      </c>
      <c r="FK68" s="144">
        <f t="shared" ref="FK68:FK86" si="95">VLOOKUP(B68,ISS_apoio,2,FALSE)*100</f>
        <v>2</v>
      </c>
      <c r="FL68" s="144">
        <f t="shared" si="29"/>
        <v>11.25</v>
      </c>
      <c r="FM68" s="20">
        <f t="shared" si="30"/>
        <v>2.2535211267605644</v>
      </c>
      <c r="FN68" s="19">
        <f t="shared" si="69"/>
        <v>335.7997283830988</v>
      </c>
      <c r="FO68" s="20">
        <f t="shared" si="31"/>
        <v>8.5633802816901436</v>
      </c>
      <c r="FP68" s="19">
        <f t="shared" si="70"/>
        <v>1276.0389678557751</v>
      </c>
      <c r="FQ68" s="20">
        <f t="shared" si="32"/>
        <v>1.8591549295774654</v>
      </c>
      <c r="FR68" s="19">
        <f t="shared" si="71"/>
        <v>277.03477591605645</v>
      </c>
      <c r="FS68" s="19">
        <f t="shared" si="72"/>
        <v>437.28</v>
      </c>
      <c r="FT68" s="19">
        <f t="shared" si="73"/>
        <v>2944.9634721549301</v>
      </c>
      <c r="FU68" s="145">
        <f t="shared" si="74"/>
        <v>17846.076419154932</v>
      </c>
    </row>
    <row r="69" spans="1:177" ht="15" customHeight="1">
      <c r="A69" s="146" t="str">
        <f>[1]CCT!D76</f>
        <v>Região de São Lourenço</v>
      </c>
      <c r="B69" s="157" t="str">
        <f>[1]CCT!C76</f>
        <v>Três Pontas</v>
      </c>
      <c r="C69" s="141"/>
      <c r="D69" s="151"/>
      <c r="E69" s="17">
        <f t="shared" si="0"/>
        <v>0</v>
      </c>
      <c r="F69" s="18"/>
      <c r="G69" s="151"/>
      <c r="H69" s="17">
        <f t="shared" si="33"/>
        <v>0</v>
      </c>
      <c r="I69" s="18"/>
      <c r="J69" s="151"/>
      <c r="K69" s="17">
        <f t="shared" si="34"/>
        <v>0</v>
      </c>
      <c r="L69" s="17"/>
      <c r="M69" s="17"/>
      <c r="N69" s="17"/>
      <c r="O69" s="17"/>
      <c r="P69" s="17"/>
      <c r="Q69" s="17"/>
      <c r="R69" s="17"/>
      <c r="S69" s="17"/>
      <c r="T69" s="17"/>
      <c r="U69" s="18"/>
      <c r="V69" s="151"/>
      <c r="W69" s="17">
        <f t="shared" si="1"/>
        <v>0</v>
      </c>
      <c r="X69" s="18"/>
      <c r="Y69" s="151"/>
      <c r="Z69" s="17">
        <f t="shared" si="2"/>
        <v>0</v>
      </c>
      <c r="AA69" s="17"/>
      <c r="AB69" s="17"/>
      <c r="AC69" s="17"/>
      <c r="AD69" s="17"/>
      <c r="AE69" s="17"/>
      <c r="AF69" s="17"/>
      <c r="AG69" s="18"/>
      <c r="AH69" s="17"/>
      <c r="AI69" s="17">
        <f t="shared" si="3"/>
        <v>0</v>
      </c>
      <c r="AJ69" s="17"/>
      <c r="AK69" s="17"/>
      <c r="AL69" s="17"/>
      <c r="AM69" s="18"/>
      <c r="AN69" s="151"/>
      <c r="AO69" s="17">
        <f t="shared" si="4"/>
        <v>0</v>
      </c>
      <c r="AP69" s="17"/>
      <c r="AQ69" s="17"/>
      <c r="AR69" s="17"/>
      <c r="AS69" s="17"/>
      <c r="AT69" s="17"/>
      <c r="AU69" s="17"/>
      <c r="AV69" s="152"/>
      <c r="AW69" s="151"/>
      <c r="AX69" s="17">
        <f t="shared" si="5"/>
        <v>0</v>
      </c>
      <c r="AY69" s="17"/>
      <c r="AZ69" s="17"/>
      <c r="BA69" s="17"/>
      <c r="BB69" s="141"/>
      <c r="BC69" s="17"/>
      <c r="BD69" s="17">
        <f t="shared" si="85"/>
        <v>0</v>
      </c>
      <c r="BE69" s="152"/>
      <c r="BF69" s="151"/>
      <c r="BG69" s="17">
        <f t="shared" si="6"/>
        <v>0</v>
      </c>
      <c r="BH69" s="17"/>
      <c r="BI69" s="17"/>
      <c r="BJ69" s="17"/>
      <c r="BK69" s="17"/>
      <c r="BL69" s="17"/>
      <c r="BM69" s="17"/>
      <c r="BN69" s="18"/>
      <c r="BO69" s="17"/>
      <c r="BP69" s="17">
        <f t="shared" si="7"/>
        <v>0</v>
      </c>
      <c r="BQ69" s="18">
        <f>[1]CCT!AX76</f>
        <v>2</v>
      </c>
      <c r="BR69" s="17">
        <f>[1]CCT!AW76</f>
        <v>1043.74</v>
      </c>
      <c r="BS69" s="17">
        <f t="shared" si="8"/>
        <v>2087.48</v>
      </c>
      <c r="BT69" s="18">
        <f>[1]CCT!AZ76</f>
        <v>2</v>
      </c>
      <c r="BU69" s="17">
        <f>[1]CCT!AY76</f>
        <v>1043.74</v>
      </c>
      <c r="BV69" s="17">
        <f t="shared" si="9"/>
        <v>2087.48</v>
      </c>
      <c r="BW69" s="18"/>
      <c r="BX69" s="17"/>
      <c r="BY69" s="17">
        <f t="shared" si="10"/>
        <v>0</v>
      </c>
      <c r="BZ69" s="153"/>
      <c r="CA69" s="151"/>
      <c r="CB69" s="17">
        <f>BZ69*CA69</f>
        <v>0</v>
      </c>
      <c r="CC69" s="17"/>
      <c r="CD69" s="17"/>
      <c r="CE69" s="17"/>
      <c r="CF69" s="152"/>
      <c r="CG69" s="151"/>
      <c r="CH69" s="17">
        <f t="shared" si="12"/>
        <v>0</v>
      </c>
      <c r="CI69" s="17"/>
      <c r="CJ69" s="17"/>
      <c r="CK69" s="17"/>
      <c r="CL69" s="152"/>
      <c r="CM69" s="151"/>
      <c r="CN69" s="17">
        <f t="shared" si="13"/>
        <v>0</v>
      </c>
      <c r="CO69" s="17"/>
      <c r="CP69" s="17"/>
      <c r="CQ69" s="17"/>
      <c r="CR69" s="17"/>
      <c r="CS69" s="17"/>
      <c r="CT69" s="17">
        <f t="shared" si="77"/>
        <v>0</v>
      </c>
      <c r="CU69" s="17"/>
      <c r="CV69" s="17"/>
      <c r="CW69" s="17"/>
      <c r="CX69" s="17"/>
      <c r="CY69" s="17"/>
      <c r="CZ69" s="17"/>
      <c r="DA69" s="152"/>
      <c r="DB69" s="151"/>
      <c r="DC69" s="17">
        <f t="shared" si="14"/>
        <v>0</v>
      </c>
      <c r="DD69" s="143">
        <f t="shared" ref="DD69:DD86" si="96">DA69+CX69+CU69+CR69+CO69+CL69+CI69+CF69+CC69+BZ69+BW69+BT69+BQ69+BN69+BK69+BH69+BE69+BB69+AY69+AV69+AS69+AP69+AM69+AJ69+AG69+AD69+AA69+X69+U69+R69+O69+L69+I69+F69+C69</f>
        <v>4</v>
      </c>
      <c r="DE69" s="19">
        <f t="shared" ref="DE69:DE86" si="97">DC69+CZ69+CW69+CT69+CQ69+CN69+CK69+CH69+CE69+CB69+BY69+BV69+BS69+BP69+BM69+BJ69+BG69+BD69+BA69+AX69+AU69+AR69+AO69+AL69+AI69+AF69+AC69+Z69+W69+T69+Q69+N69+K69+H69+E69</f>
        <v>4174.96</v>
      </c>
      <c r="DF69" s="19"/>
      <c r="DG69" s="19"/>
      <c r="DH69" s="19">
        <f t="shared" si="89"/>
        <v>302.52803899999998</v>
      </c>
      <c r="DI69" s="19"/>
      <c r="DJ69" s="19">
        <f t="shared" ref="DJ69:DJ86" si="98">(BO69/220*20*BN69)+((BR69+BR69/220*12*6/12)/220*15.5*BQ69)+((BU69+BU69/220*12*6/12)/220*1.2*15.5*BT69)</f>
        <v>332.38374727272731</v>
      </c>
      <c r="DK69" s="19">
        <f t="shared" ref="DK69:DK86" si="99">(BR69/220*12*6/12*BQ69)+(BU69/220*12*6/12*BT69)</f>
        <v>113.86254545454545</v>
      </c>
      <c r="DL69" s="19"/>
      <c r="DM69" s="19">
        <f t="shared" ref="DM69:DM85" si="100">SUM(DE69:DL69)</f>
        <v>4923.7343317272725</v>
      </c>
      <c r="DN69" s="19"/>
      <c r="DO69" s="19">
        <f t="shared" si="87"/>
        <v>1116</v>
      </c>
      <c r="DP69" s="19">
        <f t="shared" si="90"/>
        <v>245.50239999999999</v>
      </c>
      <c r="DQ69" s="19"/>
      <c r="DR69" s="19">
        <f t="shared" ref="DR69:DR86" si="101">$DR$2*DD69</f>
        <v>12.48</v>
      </c>
      <c r="DS69" s="19">
        <v>0</v>
      </c>
      <c r="DT69" s="19">
        <f t="shared" si="91"/>
        <v>0</v>
      </c>
      <c r="DU69" s="19">
        <f t="shared" si="92"/>
        <v>0</v>
      </c>
      <c r="DV69" s="19">
        <f>BB69*[1]Parâmetro!$E$147</f>
        <v>0</v>
      </c>
      <c r="DW69" s="19">
        <f t="shared" ref="DW69:DW85" si="102">SUM(DN69:DV69)</f>
        <v>1373.9824000000001</v>
      </c>
      <c r="DX69" s="19">
        <f>C69*'[1]Uniforme Apoio'!$BM$9+'Resumo Geral apoio imposto cd'!F69*'[1]Uniforme Apoio'!$BM$10+'Resumo Geral apoio imposto cd'!I69*'[1]Uniforme Apoio'!$BM$11+'Resumo Geral apoio imposto cd'!L69*'[1]Uniforme Apoio'!$BM$12+'Resumo Geral apoio imposto cd'!O69*'[1]Uniforme Apoio'!$BM$13+'Resumo Geral apoio imposto cd'!R69*'[1]Uniforme Apoio'!$BM$14+'Resumo Geral apoio imposto cd'!U69*'[1]Uniforme Apoio'!$BM$15+'Resumo Geral apoio imposto cd'!X69*'[1]Uniforme Apoio'!$BM$17+AA69*'[1]Uniforme Apoio'!$BM$16+'Resumo Geral apoio imposto cd'!AD69*'[1]Uniforme Apoio'!$BM$18+'Resumo Geral apoio imposto cd'!AG69*'[1]Uniforme Apoio'!$BM$19+'Resumo Geral apoio imposto cd'!AJ69*'[1]Uniforme Apoio'!$BM$20+'Resumo Geral apoio imposto cd'!AM69*'[1]Uniforme Apoio'!$BM$21+'Resumo Geral apoio imposto cd'!AP69*'[1]Uniforme Apoio'!$BM$22+'Resumo Geral apoio imposto cd'!AS69*'[1]Uniforme Apoio'!$BM$23+'Resumo Geral apoio imposto cd'!AV69*'[1]Uniforme Apoio'!$BM$24+'Resumo Geral apoio imposto cd'!AY69*'[1]Uniforme Apoio'!$BM$25+'Resumo Geral apoio imposto cd'!BB69*'[1]Uniforme Apoio'!$BM$26+BE69*'[1]Uniforme Apoio'!$BM$27+'Resumo Geral apoio imposto cd'!BH69*'[1]Uniforme Apoio'!$BM$28+'Resumo Geral apoio imposto cd'!BK69*'[1]Uniforme Apoio'!$BM$29+'Resumo Geral apoio imposto cd'!BN69*'[1]Uniforme Apoio'!$BM$30+'Resumo Geral apoio imposto cd'!BQ69*'[1]Uniforme Apoio'!$BM$30+'Resumo Geral apoio imposto cd'!BT69*'[1]Uniforme Apoio'!$BM$30+'Resumo Geral apoio imposto cd'!BW69*'[1]Uniforme Apoio'!$BM$31+'Resumo Geral apoio imposto cd'!BZ69*'[1]Uniforme Apoio'!$BM$31+'Resumo Geral apoio imposto cd'!CC69*'[1]Uniforme Apoio'!$BM$32+'Resumo Geral apoio imposto cd'!CF69*'[1]Uniforme Apoio'!$BM$33+'Resumo Geral apoio imposto cd'!CI69*'[1]Uniforme Apoio'!$BM$34+'Resumo Geral apoio imposto cd'!CL69*'[1]Uniforme Apoio'!$BM$35+'Resumo Geral apoio imposto cd'!CO69*'[1]Uniforme Apoio'!$BM$36+'Resumo Geral apoio imposto cd'!CR69*'[1]Uniforme Apoio'!$BM$37+'Resumo Geral apoio imposto cd'!CU69*'[1]Uniforme Apoio'!$BM$38+'Resumo Geral apoio imposto cd'!CX69*'[1]Uniforme Apoio'!$BM$39+'Resumo Geral apoio imposto cd'!DA69*'[1]Uniforme Apoio'!$BM$40</f>
        <v>342.72</v>
      </c>
      <c r="DY69" s="19"/>
      <c r="DZ69" s="19">
        <f>AP69*'[1]Equipamentos Jardinagem'!$H$7</f>
        <v>0</v>
      </c>
      <c r="EA69" s="19"/>
      <c r="EB69" s="19">
        <f t="shared" ref="EB69:EB85" si="103">SUM(DX69:EA69)</f>
        <v>342.72</v>
      </c>
      <c r="EC69" s="19">
        <f t="shared" ref="EC69:EC86" si="104">DM69*$EC$2</f>
        <v>984.74686634545458</v>
      </c>
      <c r="ED69" s="19">
        <f t="shared" si="19"/>
        <v>73.85601497590909</v>
      </c>
      <c r="EE69" s="19">
        <f t="shared" si="20"/>
        <v>49.237343317272725</v>
      </c>
      <c r="EF69" s="19">
        <f t="shared" si="21"/>
        <v>9.8474686634545456</v>
      </c>
      <c r="EG69" s="19">
        <f t="shared" si="22"/>
        <v>123.09335829318182</v>
      </c>
      <c r="EH69" s="19">
        <f t="shared" si="23"/>
        <v>393.8987465381818</v>
      </c>
      <c r="EI69" s="19">
        <f t="shared" si="24"/>
        <v>147.71202995181818</v>
      </c>
      <c r="EJ69" s="19">
        <f t="shared" si="25"/>
        <v>29.542405990363637</v>
      </c>
      <c r="EK69" s="19">
        <f t="shared" ref="EK69:EK86" si="105">SUM(EC69:EJ69)</f>
        <v>1811.9342340756364</v>
      </c>
      <c r="EL69" s="19">
        <f t="shared" ref="EL69:EL86" si="106">$EL$2*DM69</f>
        <v>410.14706983288181</v>
      </c>
      <c r="EM69" s="19">
        <f t="shared" ref="EM69:EM86" si="107">$EM$2*DM69</f>
        <v>136.87981442201817</v>
      </c>
      <c r="EN69" s="19">
        <f t="shared" ref="EN69:EN86" si="108">$EN$2*DM69</f>
        <v>201.38073416764544</v>
      </c>
      <c r="EO69" s="19">
        <f t="shared" ref="EO69:EO86" si="109">SUM(EL69:EN69)</f>
        <v>748.4076184225454</v>
      </c>
      <c r="EP69" s="19">
        <f t="shared" ref="EP69:EP86" si="110">$EP$2*DM69</f>
        <v>6.400854631245454</v>
      </c>
      <c r="EQ69" s="19">
        <f t="shared" ref="EQ69:EQ86" si="111">$EQ$2*DM69</f>
        <v>2.4618671658636364</v>
      </c>
      <c r="ER69" s="19">
        <f t="shared" ref="ER69:ER86" si="112">SUM(EP69:EQ69)</f>
        <v>8.8627217971090904</v>
      </c>
      <c r="ES69" s="19">
        <f t="shared" ref="ES69:ES86" si="113">$ES$2*DM69</f>
        <v>36.928007487954545</v>
      </c>
      <c r="ET69" s="19">
        <f t="shared" ref="ET69:ET86" si="114">$ET$2*DM69</f>
        <v>2.9542405990363632</v>
      </c>
      <c r="EU69" s="19">
        <f t="shared" ref="EU69:EU86" si="115">$EU$2*DM69</f>
        <v>1.4771202995181816</v>
      </c>
      <c r="EV69" s="19">
        <f t="shared" ref="EV69:EV86" si="116">$EV$2*DM69</f>
        <v>17.233070161045454</v>
      </c>
      <c r="EW69" s="19">
        <f t="shared" ref="EW69:EW86" si="117">$EW$2*DM69</f>
        <v>6.400854631245454</v>
      </c>
      <c r="EX69" s="19">
        <f t="shared" ref="EX69:EX86" si="118">$EX$2*DM69</f>
        <v>211.72057626427269</v>
      </c>
      <c r="EY69" s="19">
        <f t="shared" ref="EY69:EY86" si="119">$EY$2*DM69</f>
        <v>8.3703483639363636</v>
      </c>
      <c r="EZ69" s="19">
        <f t="shared" ref="EZ69:EZ86" si="120">SUM(ES69:EY69)</f>
        <v>285.08421780700905</v>
      </c>
      <c r="FA69" s="19">
        <f t="shared" ref="FA69:FA86" si="121">$FA$2*DM69</f>
        <v>410.14706983288181</v>
      </c>
      <c r="FB69" s="19">
        <f t="shared" ref="FB69:FB86" si="122">$FB$2*DM69</f>
        <v>68.439907211009086</v>
      </c>
      <c r="FC69" s="19">
        <f t="shared" ref="FC69:FC86" si="123">$FC$2*DM69</f>
        <v>41.35936838650909</v>
      </c>
      <c r="FD69" s="19">
        <f t="shared" ref="FD69:FD86" si="124">$FD$2*DM69</f>
        <v>16.2483232947</v>
      </c>
      <c r="FE69" s="19">
        <f t="shared" ref="FE69:FE86" si="125">$FE$2*DM69</f>
        <v>0</v>
      </c>
      <c r="FF69" s="19">
        <f t="shared" ref="FF69:FF86" si="126">$FF$2*DM69</f>
        <v>197.4417467022636</v>
      </c>
      <c r="FG69" s="19">
        <f t="shared" ref="FG69:FG86" si="127">SUM(FA69:FF69)</f>
        <v>733.63641542736354</v>
      </c>
      <c r="FH69" s="19">
        <f t="shared" si="93"/>
        <v>3587.9252075296636</v>
      </c>
      <c r="FI69" s="19">
        <f t="shared" si="94"/>
        <v>10228.361939256936</v>
      </c>
      <c r="FJ69" s="19">
        <f t="shared" ref="FJ69:FJ86" si="128">$FJ$2*DD69</f>
        <v>825.08</v>
      </c>
      <c r="FK69" s="144">
        <f t="shared" si="95"/>
        <v>2.5</v>
      </c>
      <c r="FL69" s="144">
        <f t="shared" si="29"/>
        <v>11.75</v>
      </c>
      <c r="FM69" s="20">
        <f t="shared" si="30"/>
        <v>2.8328611898017004</v>
      </c>
      <c r="FN69" s="19">
        <f t="shared" ref="FN69:FN86" si="129">FM69*(FI69)%</f>
        <v>289.75529572965831</v>
      </c>
      <c r="FO69" s="20">
        <f t="shared" si="31"/>
        <v>8.6118980169971699</v>
      </c>
      <c r="FP69" s="19">
        <f t="shared" ref="FP69:FP86" si="130">FO69*(FI69)%</f>
        <v>880.85609901816133</v>
      </c>
      <c r="FQ69" s="20">
        <f t="shared" si="32"/>
        <v>1.8696883852691222</v>
      </c>
      <c r="FR69" s="19">
        <f t="shared" ref="FR69:FR86" si="131">FQ69*(FI69)%</f>
        <v>191.23849518157448</v>
      </c>
      <c r="FS69" s="19">
        <f t="shared" ref="FS69:FS86" si="132">$FS$2*DD69</f>
        <v>583.04</v>
      </c>
      <c r="FT69" s="19">
        <f t="shared" si="73"/>
        <v>2769.969889929394</v>
      </c>
      <c r="FU69" s="145">
        <f t="shared" si="74"/>
        <v>12998.331829186331</v>
      </c>
    </row>
    <row r="70" spans="1:177" ht="15" customHeight="1">
      <c r="A70" s="149" t="str">
        <f>[1]CCT!D77</f>
        <v>Cataguases</v>
      </c>
      <c r="B70" s="158" t="str">
        <f>[1]CCT!C77</f>
        <v>Ubá</v>
      </c>
      <c r="C70" s="141"/>
      <c r="D70" s="151"/>
      <c r="E70" s="17"/>
      <c r="F70" s="18"/>
      <c r="G70" s="151"/>
      <c r="H70" s="17"/>
      <c r="I70" s="18"/>
      <c r="J70" s="151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8"/>
      <c r="V70" s="151"/>
      <c r="W70" s="17"/>
      <c r="X70" s="18"/>
      <c r="Y70" s="151"/>
      <c r="Z70" s="17"/>
      <c r="AA70" s="17"/>
      <c r="AB70" s="17"/>
      <c r="AC70" s="17"/>
      <c r="AD70" s="17"/>
      <c r="AE70" s="17"/>
      <c r="AF70" s="17"/>
      <c r="AG70" s="18"/>
      <c r="AH70" s="17"/>
      <c r="AI70" s="17"/>
      <c r="AJ70" s="17"/>
      <c r="AK70" s="17"/>
      <c r="AL70" s="17"/>
      <c r="AM70" s="18"/>
      <c r="AN70" s="151"/>
      <c r="AO70" s="17"/>
      <c r="AP70" s="17"/>
      <c r="AQ70" s="17"/>
      <c r="AR70" s="17"/>
      <c r="AS70" s="17"/>
      <c r="AT70" s="17"/>
      <c r="AU70" s="17"/>
      <c r="AV70" s="152"/>
      <c r="AW70" s="151"/>
      <c r="AX70" s="17"/>
      <c r="AY70" s="17"/>
      <c r="AZ70" s="17"/>
      <c r="BA70" s="17"/>
      <c r="BB70" s="141"/>
      <c r="BC70" s="17"/>
      <c r="BD70" s="17">
        <f t="shared" si="85"/>
        <v>0</v>
      </c>
      <c r="BE70" s="152"/>
      <c r="BF70" s="151"/>
      <c r="BG70" s="17"/>
      <c r="BH70" s="17"/>
      <c r="BI70" s="17"/>
      <c r="BJ70" s="17"/>
      <c r="BK70" s="17"/>
      <c r="BL70" s="17"/>
      <c r="BM70" s="17"/>
      <c r="BN70" s="18">
        <f>[1]CCT!AV77</f>
        <v>1</v>
      </c>
      <c r="BO70" s="17">
        <f>[1]CCT!AU77</f>
        <v>1043.74</v>
      </c>
      <c r="BP70" s="17">
        <f t="shared" si="7"/>
        <v>1043.74</v>
      </c>
      <c r="BQ70" s="18"/>
      <c r="BR70" s="17"/>
      <c r="BS70" s="17"/>
      <c r="BT70" s="18"/>
      <c r="BU70" s="17"/>
      <c r="BV70" s="17"/>
      <c r="BW70" s="18"/>
      <c r="BX70" s="17"/>
      <c r="BY70" s="17"/>
      <c r="BZ70" s="153"/>
      <c r="CA70" s="151"/>
      <c r="CB70" s="17"/>
      <c r="CC70" s="17"/>
      <c r="CD70" s="17"/>
      <c r="CE70" s="17"/>
      <c r="CF70" s="152"/>
      <c r="CG70" s="151"/>
      <c r="CH70" s="17"/>
      <c r="CI70" s="17"/>
      <c r="CJ70" s="17"/>
      <c r="CK70" s="17"/>
      <c r="CL70" s="152"/>
      <c r="CM70" s="151"/>
      <c r="CN70" s="17"/>
      <c r="CO70" s="17"/>
      <c r="CP70" s="17"/>
      <c r="CQ70" s="17"/>
      <c r="CR70" s="17"/>
      <c r="CS70" s="17"/>
      <c r="CT70" s="17">
        <f t="shared" si="77"/>
        <v>0</v>
      </c>
      <c r="CU70" s="17"/>
      <c r="CV70" s="17"/>
      <c r="CW70" s="17"/>
      <c r="CX70" s="17"/>
      <c r="CY70" s="17"/>
      <c r="CZ70" s="17"/>
      <c r="DA70" s="152"/>
      <c r="DB70" s="151"/>
      <c r="DC70" s="17"/>
      <c r="DD70" s="143">
        <f t="shared" si="96"/>
        <v>1</v>
      </c>
      <c r="DE70" s="19">
        <f t="shared" si="97"/>
        <v>1043.74</v>
      </c>
      <c r="DF70" s="19"/>
      <c r="DG70" s="19"/>
      <c r="DH70" s="19">
        <f t="shared" si="89"/>
        <v>0</v>
      </c>
      <c r="DI70" s="19"/>
      <c r="DJ70" s="19">
        <f t="shared" si="98"/>
        <v>94.885454545454536</v>
      </c>
      <c r="DK70" s="19">
        <f t="shared" si="99"/>
        <v>0</v>
      </c>
      <c r="DL70" s="19"/>
      <c r="DM70" s="19">
        <f t="shared" si="100"/>
        <v>1138.6254545454544</v>
      </c>
      <c r="DN70" s="19"/>
      <c r="DO70" s="19">
        <f t="shared" si="87"/>
        <v>279</v>
      </c>
      <c r="DP70" s="19">
        <f t="shared" si="90"/>
        <v>61.375599999999999</v>
      </c>
      <c r="DQ70" s="19"/>
      <c r="DR70" s="19">
        <f t="shared" si="101"/>
        <v>3.12</v>
      </c>
      <c r="DS70" s="19">
        <f>VLOOKUP('Resumo Geral apoio imposto cd'!A70,PARAMETROAPOIO,2,FALSE)*DD70</f>
        <v>32.049999999999997</v>
      </c>
      <c r="DT70" s="19">
        <f t="shared" si="91"/>
        <v>0</v>
      </c>
      <c r="DU70" s="19">
        <f t="shared" si="92"/>
        <v>0</v>
      </c>
      <c r="DV70" s="19">
        <f>BB70*[1]Parâmetro!$E$147</f>
        <v>0</v>
      </c>
      <c r="DW70" s="19">
        <f t="shared" si="102"/>
        <v>375.54560000000004</v>
      </c>
      <c r="DX70" s="19">
        <f>C70*'[1]Uniforme Apoio'!$BM$9+'Resumo Geral apoio imposto cd'!F70*'[1]Uniforme Apoio'!$BM$10+'Resumo Geral apoio imposto cd'!I70*'[1]Uniforme Apoio'!$BM$11+'Resumo Geral apoio imposto cd'!L70*'[1]Uniforme Apoio'!$BM$12+'Resumo Geral apoio imposto cd'!O70*'[1]Uniforme Apoio'!$BM$13+'Resumo Geral apoio imposto cd'!R70*'[1]Uniforme Apoio'!$BM$14+'Resumo Geral apoio imposto cd'!U70*'[1]Uniforme Apoio'!$BM$15+'Resumo Geral apoio imposto cd'!X70*'[1]Uniforme Apoio'!$BM$17+AA70*'[1]Uniforme Apoio'!$BM$16+'Resumo Geral apoio imposto cd'!AD70*'[1]Uniforme Apoio'!$BM$18+'Resumo Geral apoio imposto cd'!AG70*'[1]Uniforme Apoio'!$BM$19+'Resumo Geral apoio imposto cd'!AJ70*'[1]Uniforme Apoio'!$BM$20+'Resumo Geral apoio imposto cd'!AM70*'[1]Uniforme Apoio'!$BM$21+'Resumo Geral apoio imposto cd'!AP70*'[1]Uniforme Apoio'!$BM$22+'Resumo Geral apoio imposto cd'!AS70*'[1]Uniforme Apoio'!$BM$23+'Resumo Geral apoio imposto cd'!AV70*'[1]Uniforme Apoio'!$BM$24+'Resumo Geral apoio imposto cd'!AY70*'[1]Uniforme Apoio'!$BM$25+'Resumo Geral apoio imposto cd'!BB70*'[1]Uniforme Apoio'!$BM$26+BE70*'[1]Uniforme Apoio'!$BM$27+'Resumo Geral apoio imposto cd'!BH70*'[1]Uniforme Apoio'!$BM$28+'Resumo Geral apoio imposto cd'!BK70*'[1]Uniforme Apoio'!$BM$29+'Resumo Geral apoio imposto cd'!BN70*'[1]Uniforme Apoio'!$BM$30+'Resumo Geral apoio imposto cd'!BQ70*'[1]Uniforme Apoio'!$BM$30+'Resumo Geral apoio imposto cd'!BT70*'[1]Uniforme Apoio'!$BM$30+'Resumo Geral apoio imposto cd'!BW70*'[1]Uniforme Apoio'!$BM$31+'Resumo Geral apoio imposto cd'!BZ70*'[1]Uniforme Apoio'!$BM$31+'Resumo Geral apoio imposto cd'!CC70*'[1]Uniforme Apoio'!$BM$32+'Resumo Geral apoio imposto cd'!CF70*'[1]Uniforme Apoio'!$BM$33+'Resumo Geral apoio imposto cd'!CI70*'[1]Uniforme Apoio'!$BM$34+'Resumo Geral apoio imposto cd'!CL70*'[1]Uniforme Apoio'!$BM$35+'Resumo Geral apoio imposto cd'!CO70*'[1]Uniforme Apoio'!$BM$36+'Resumo Geral apoio imposto cd'!CR70*'[1]Uniforme Apoio'!$BM$37+'Resumo Geral apoio imposto cd'!CU70*'[1]Uniforme Apoio'!$BM$38+'Resumo Geral apoio imposto cd'!CX70*'[1]Uniforme Apoio'!$BM$39+'Resumo Geral apoio imposto cd'!DA70*'[1]Uniforme Apoio'!$BM$40</f>
        <v>85.68</v>
      </c>
      <c r="DY70" s="19"/>
      <c r="DZ70" s="19">
        <f>AP70*'[1]Equipamentos Jardinagem'!$H$7</f>
        <v>0</v>
      </c>
      <c r="EA70" s="19"/>
      <c r="EB70" s="19">
        <f t="shared" si="103"/>
        <v>85.68</v>
      </c>
      <c r="EC70" s="19">
        <f t="shared" si="104"/>
        <v>227.72509090909091</v>
      </c>
      <c r="ED70" s="19">
        <f t="shared" si="19"/>
        <v>17.079381818181815</v>
      </c>
      <c r="EE70" s="19">
        <f t="shared" si="20"/>
        <v>11.386254545454545</v>
      </c>
      <c r="EF70" s="19">
        <f t="shared" si="21"/>
        <v>2.2772509090909088</v>
      </c>
      <c r="EG70" s="19">
        <f t="shared" si="22"/>
        <v>28.465636363636364</v>
      </c>
      <c r="EH70" s="19">
        <f t="shared" si="23"/>
        <v>91.090036363636358</v>
      </c>
      <c r="EI70" s="19">
        <f t="shared" si="24"/>
        <v>34.158763636363631</v>
      </c>
      <c r="EJ70" s="19">
        <f t="shared" si="25"/>
        <v>6.8317527272727263</v>
      </c>
      <c r="EK70" s="19">
        <f t="shared" si="105"/>
        <v>419.01416727272721</v>
      </c>
      <c r="EL70" s="19">
        <f t="shared" si="106"/>
        <v>94.847500363636357</v>
      </c>
      <c r="EM70" s="19">
        <f t="shared" si="107"/>
        <v>31.653787636363631</v>
      </c>
      <c r="EN70" s="19">
        <f t="shared" si="108"/>
        <v>46.569781090909082</v>
      </c>
      <c r="EO70" s="19">
        <f t="shared" si="109"/>
        <v>173.07106909090908</v>
      </c>
      <c r="EP70" s="19">
        <f t="shared" si="110"/>
        <v>1.4802130909090907</v>
      </c>
      <c r="EQ70" s="19">
        <f t="shared" si="111"/>
        <v>0.56931272727272719</v>
      </c>
      <c r="ER70" s="19">
        <f t="shared" si="112"/>
        <v>2.0495258181818179</v>
      </c>
      <c r="ES70" s="19">
        <f t="shared" si="113"/>
        <v>8.5396909090909077</v>
      </c>
      <c r="ET70" s="19">
        <f t="shared" si="114"/>
        <v>0.68317527272727263</v>
      </c>
      <c r="EU70" s="19">
        <f t="shared" si="115"/>
        <v>0.34158763636363632</v>
      </c>
      <c r="EV70" s="19">
        <f t="shared" si="116"/>
        <v>3.9851890909090906</v>
      </c>
      <c r="EW70" s="19">
        <f t="shared" si="117"/>
        <v>1.4802130909090907</v>
      </c>
      <c r="EX70" s="19">
        <f t="shared" si="118"/>
        <v>48.960894545454536</v>
      </c>
      <c r="EY70" s="19">
        <f t="shared" si="119"/>
        <v>1.9356632727272725</v>
      </c>
      <c r="EZ70" s="19">
        <f t="shared" si="120"/>
        <v>65.9264138181818</v>
      </c>
      <c r="FA70" s="19">
        <f t="shared" si="121"/>
        <v>94.847500363636357</v>
      </c>
      <c r="FB70" s="19">
        <f t="shared" si="122"/>
        <v>15.826893818181816</v>
      </c>
      <c r="FC70" s="19">
        <f t="shared" si="123"/>
        <v>9.5644538181818159</v>
      </c>
      <c r="FD70" s="19">
        <f t="shared" si="124"/>
        <v>3.7574639999999997</v>
      </c>
      <c r="FE70" s="19">
        <f t="shared" si="125"/>
        <v>0</v>
      </c>
      <c r="FF70" s="19">
        <f t="shared" si="126"/>
        <v>45.658880727272717</v>
      </c>
      <c r="FG70" s="19">
        <f t="shared" si="127"/>
        <v>169.65519272727272</v>
      </c>
      <c r="FH70" s="19">
        <f t="shared" si="93"/>
        <v>829.71636872727265</v>
      </c>
      <c r="FI70" s="19">
        <f t="shared" si="94"/>
        <v>2429.567423272727</v>
      </c>
      <c r="FJ70" s="19">
        <f t="shared" si="128"/>
        <v>206.27</v>
      </c>
      <c r="FK70" s="144">
        <f t="shared" si="95"/>
        <v>3</v>
      </c>
      <c r="FL70" s="144">
        <f t="shared" ref="FL70:FL86" si="133">FK70+7.6+1.65</f>
        <v>12.25</v>
      </c>
      <c r="FM70" s="20">
        <f t="shared" ref="FM70:FM86" si="134">((100/((100-FL70)%)-100)*FK70)/FL70</f>
        <v>3.4188034188034218</v>
      </c>
      <c r="FN70" s="19">
        <f t="shared" si="129"/>
        <v>83.06213412898218</v>
      </c>
      <c r="FO70" s="20">
        <f t="shared" si="31"/>
        <v>8.6609686609686669</v>
      </c>
      <c r="FP70" s="19">
        <f t="shared" si="130"/>
        <v>210.42407312675485</v>
      </c>
      <c r="FQ70" s="20">
        <f t="shared" si="32"/>
        <v>1.8803418803418819</v>
      </c>
      <c r="FR70" s="19">
        <f t="shared" si="131"/>
        <v>45.684173770940198</v>
      </c>
      <c r="FS70" s="19">
        <f t="shared" si="132"/>
        <v>145.76</v>
      </c>
      <c r="FT70" s="19">
        <f t="shared" si="73"/>
        <v>691.20038102667729</v>
      </c>
      <c r="FU70" s="145">
        <f t="shared" si="74"/>
        <v>3120.7678042994044</v>
      </c>
    </row>
    <row r="71" spans="1:177" ht="15" customHeight="1">
      <c r="A71" s="190" t="str">
        <f>[1]CCT!D78</f>
        <v>Rodoviários de Juiz de Fora + SEAC-MG</v>
      </c>
      <c r="B71" s="186" t="str">
        <f>[1]CCT!C78</f>
        <v>Ubá</v>
      </c>
      <c r="C71" s="141"/>
      <c r="D71" s="151"/>
      <c r="E71" s="17">
        <f t="shared" si="0"/>
        <v>0</v>
      </c>
      <c r="F71" s="18"/>
      <c r="G71" s="151"/>
      <c r="H71" s="17">
        <f t="shared" si="33"/>
        <v>0</v>
      </c>
      <c r="I71" s="18"/>
      <c r="J71" s="151"/>
      <c r="K71" s="17">
        <f t="shared" si="34"/>
        <v>0</v>
      </c>
      <c r="L71" s="17"/>
      <c r="M71" s="17"/>
      <c r="N71" s="17"/>
      <c r="O71" s="17"/>
      <c r="P71" s="17"/>
      <c r="Q71" s="17"/>
      <c r="R71" s="17"/>
      <c r="S71" s="17"/>
      <c r="T71" s="17"/>
      <c r="U71" s="18"/>
      <c r="V71" s="151"/>
      <c r="W71" s="17">
        <f t="shared" si="1"/>
        <v>0</v>
      </c>
      <c r="X71" s="18"/>
      <c r="Y71" s="151"/>
      <c r="Z71" s="17">
        <f t="shared" si="2"/>
        <v>0</v>
      </c>
      <c r="AA71" s="17"/>
      <c r="AB71" s="17"/>
      <c r="AC71" s="17"/>
      <c r="AD71" s="17"/>
      <c r="AE71" s="17"/>
      <c r="AF71" s="17"/>
      <c r="AG71" s="18"/>
      <c r="AH71" s="17"/>
      <c r="AI71" s="17">
        <f t="shared" si="3"/>
        <v>0</v>
      </c>
      <c r="AJ71" s="17"/>
      <c r="AK71" s="17"/>
      <c r="AL71" s="17"/>
      <c r="AM71" s="18"/>
      <c r="AN71" s="151"/>
      <c r="AO71" s="17">
        <f t="shared" si="4"/>
        <v>0</v>
      </c>
      <c r="AP71" s="17"/>
      <c r="AQ71" s="17"/>
      <c r="AR71" s="17"/>
      <c r="AS71" s="17"/>
      <c r="AT71" s="17"/>
      <c r="AU71" s="17"/>
      <c r="AV71" s="152"/>
      <c r="AW71" s="151"/>
      <c r="AX71" s="17">
        <f t="shared" si="5"/>
        <v>0</v>
      </c>
      <c r="AY71" s="17"/>
      <c r="AZ71" s="17"/>
      <c r="BA71" s="17"/>
      <c r="BB71" s="141">
        <f>[1]CCT!AN78</f>
        <v>1</v>
      </c>
      <c r="BC71" s="17">
        <f>[1]CCT!AM78</f>
        <v>2507.27</v>
      </c>
      <c r="BD71" s="17">
        <f t="shared" si="85"/>
        <v>2507.27</v>
      </c>
      <c r="BE71" s="152"/>
      <c r="BF71" s="151"/>
      <c r="BG71" s="17">
        <f t="shared" si="6"/>
        <v>0</v>
      </c>
      <c r="BH71" s="17"/>
      <c r="BI71" s="17"/>
      <c r="BJ71" s="17"/>
      <c r="BK71" s="17"/>
      <c r="BL71" s="17"/>
      <c r="BM71" s="17"/>
      <c r="BN71" s="18"/>
      <c r="BO71" s="17"/>
      <c r="BP71" s="17">
        <f t="shared" si="7"/>
        <v>0</v>
      </c>
      <c r="BQ71" s="18"/>
      <c r="BR71" s="17"/>
      <c r="BS71" s="17">
        <f t="shared" si="8"/>
        <v>0</v>
      </c>
      <c r="BT71" s="18">
        <f>[1]CCT!AZ61</f>
        <v>0</v>
      </c>
      <c r="BU71" s="17">
        <f>[1]CCT!AY61</f>
        <v>0</v>
      </c>
      <c r="BV71" s="17">
        <f t="shared" si="9"/>
        <v>0</v>
      </c>
      <c r="BW71" s="18"/>
      <c r="BX71" s="17"/>
      <c r="BY71" s="17">
        <f t="shared" si="10"/>
        <v>0</v>
      </c>
      <c r="BZ71" s="153"/>
      <c r="CA71" s="151"/>
      <c r="CB71" s="17">
        <f>BZ71*CA71</f>
        <v>0</v>
      </c>
      <c r="CC71" s="17"/>
      <c r="CD71" s="17"/>
      <c r="CE71" s="17"/>
      <c r="CF71" s="152"/>
      <c r="CG71" s="151"/>
      <c r="CH71" s="17">
        <f t="shared" si="12"/>
        <v>0</v>
      </c>
      <c r="CI71" s="17"/>
      <c r="CJ71" s="17"/>
      <c r="CK71" s="17"/>
      <c r="CL71" s="152"/>
      <c r="CM71" s="151"/>
      <c r="CN71" s="17">
        <f t="shared" si="13"/>
        <v>0</v>
      </c>
      <c r="CO71" s="17"/>
      <c r="CP71" s="17"/>
      <c r="CQ71" s="17"/>
      <c r="CR71" s="17"/>
      <c r="CS71" s="17"/>
      <c r="CT71" s="17">
        <f t="shared" si="77"/>
        <v>0</v>
      </c>
      <c r="CU71" s="17"/>
      <c r="CV71" s="17"/>
      <c r="CW71" s="17"/>
      <c r="CX71" s="17"/>
      <c r="CY71" s="17"/>
      <c r="CZ71" s="17"/>
      <c r="DA71" s="152"/>
      <c r="DB71" s="151"/>
      <c r="DC71" s="17">
        <f t="shared" si="14"/>
        <v>0</v>
      </c>
      <c r="DD71" s="143">
        <f t="shared" si="96"/>
        <v>1</v>
      </c>
      <c r="DE71" s="19">
        <f t="shared" si="97"/>
        <v>2507.27</v>
      </c>
      <c r="DF71" s="19"/>
      <c r="DG71" s="19"/>
      <c r="DH71" s="19">
        <f t="shared" si="89"/>
        <v>0</v>
      </c>
      <c r="DI71" s="19"/>
      <c r="DJ71" s="19">
        <f t="shared" si="98"/>
        <v>0</v>
      </c>
      <c r="DK71" s="19">
        <f t="shared" si="99"/>
        <v>0</v>
      </c>
      <c r="DL71" s="19"/>
      <c r="DM71" s="19">
        <f t="shared" si="100"/>
        <v>2507.27</v>
      </c>
      <c r="DN71" s="19"/>
      <c r="DO71" s="19">
        <f t="shared" si="87"/>
        <v>279</v>
      </c>
      <c r="DP71" s="19">
        <f t="shared" si="90"/>
        <v>0</v>
      </c>
      <c r="DQ71" s="19"/>
      <c r="DR71" s="19">
        <f t="shared" si="101"/>
        <v>3.12</v>
      </c>
      <c r="DS71" s="19">
        <f>VLOOKUP('Resumo Geral apoio imposto cd'!A71,PARAMETROAPOIO,2,FALSE)*DD71</f>
        <v>0</v>
      </c>
      <c r="DT71" s="19">
        <f t="shared" si="91"/>
        <v>0</v>
      </c>
      <c r="DU71" s="19">
        <f t="shared" si="92"/>
        <v>0</v>
      </c>
      <c r="DV71" s="19">
        <f>BB71*[1]Parâmetro!$E$147</f>
        <v>247.42</v>
      </c>
      <c r="DW71" s="19">
        <f t="shared" si="102"/>
        <v>529.54</v>
      </c>
      <c r="DX71" s="19">
        <f>C71*'[1]Uniforme Apoio'!$BM$9+'Resumo Geral apoio imposto cd'!F71*'[1]Uniforme Apoio'!$BM$10+'Resumo Geral apoio imposto cd'!I71*'[1]Uniforme Apoio'!$BM$11+'Resumo Geral apoio imposto cd'!L71*'[1]Uniforme Apoio'!$BM$12+'Resumo Geral apoio imposto cd'!O71*'[1]Uniforme Apoio'!$BM$13+'Resumo Geral apoio imposto cd'!R71*'[1]Uniforme Apoio'!$BM$14+'Resumo Geral apoio imposto cd'!U71*'[1]Uniforme Apoio'!$BM$15+'Resumo Geral apoio imposto cd'!X71*'[1]Uniforme Apoio'!$BM$17+AA71*'[1]Uniforme Apoio'!$BM$16+'Resumo Geral apoio imposto cd'!AD71*'[1]Uniforme Apoio'!$BM$18+'Resumo Geral apoio imposto cd'!AG71*'[1]Uniforme Apoio'!$BM$19+'Resumo Geral apoio imposto cd'!AJ71*'[1]Uniforme Apoio'!$BM$20+'Resumo Geral apoio imposto cd'!AM71*'[1]Uniforme Apoio'!$BM$21+'Resumo Geral apoio imposto cd'!AP71*'[1]Uniforme Apoio'!$BM$22+'Resumo Geral apoio imposto cd'!AS71*'[1]Uniforme Apoio'!$BM$23+'Resumo Geral apoio imposto cd'!AV71*'[1]Uniforme Apoio'!$BM$24+'Resumo Geral apoio imposto cd'!AY71*'[1]Uniforme Apoio'!$BM$25+'Resumo Geral apoio imposto cd'!BB71*'[1]Uniforme Apoio'!$BM$26+BE71*'[1]Uniforme Apoio'!$BM$27+'Resumo Geral apoio imposto cd'!BH71*'[1]Uniforme Apoio'!$BM$28+'Resumo Geral apoio imposto cd'!BK71*'[1]Uniforme Apoio'!$BM$29+'Resumo Geral apoio imposto cd'!BN71*'[1]Uniforme Apoio'!$BM$30+'Resumo Geral apoio imposto cd'!BQ71*'[1]Uniforme Apoio'!$BM$30+'Resumo Geral apoio imposto cd'!BT71*'[1]Uniforme Apoio'!$BM$30+'Resumo Geral apoio imposto cd'!BW71*'[1]Uniforme Apoio'!$BM$31+'Resumo Geral apoio imposto cd'!BZ71*'[1]Uniforme Apoio'!$BM$31+'Resumo Geral apoio imposto cd'!CC71*'[1]Uniforme Apoio'!$BM$32+'Resumo Geral apoio imposto cd'!CF71*'[1]Uniforme Apoio'!$BM$33+'Resumo Geral apoio imposto cd'!CI71*'[1]Uniforme Apoio'!$BM$34+'Resumo Geral apoio imposto cd'!CL71*'[1]Uniforme Apoio'!$BM$35+'Resumo Geral apoio imposto cd'!CO71*'[1]Uniforme Apoio'!$BM$36+'Resumo Geral apoio imposto cd'!CR71*'[1]Uniforme Apoio'!$BM$37+'Resumo Geral apoio imposto cd'!CU71*'[1]Uniforme Apoio'!$BM$38+'Resumo Geral apoio imposto cd'!CX71*'[1]Uniforme Apoio'!$BM$39+'Resumo Geral apoio imposto cd'!DA71*'[1]Uniforme Apoio'!$BM$40</f>
        <v>103.18</v>
      </c>
      <c r="DY71" s="19"/>
      <c r="DZ71" s="19">
        <f>AP71*'[1]Equipamentos Jardinagem'!$H$7</f>
        <v>0</v>
      </c>
      <c r="EA71" s="19"/>
      <c r="EB71" s="19">
        <f t="shared" si="103"/>
        <v>103.18</v>
      </c>
      <c r="EC71" s="19">
        <f t="shared" si="104"/>
        <v>501.45400000000001</v>
      </c>
      <c r="ED71" s="19">
        <f t="shared" si="19"/>
        <v>37.609049999999996</v>
      </c>
      <c r="EE71" s="19">
        <f t="shared" si="20"/>
        <v>25.072700000000001</v>
      </c>
      <c r="EF71" s="19">
        <f t="shared" si="21"/>
        <v>5.0145400000000002</v>
      </c>
      <c r="EG71" s="19">
        <f t="shared" si="22"/>
        <v>62.681750000000001</v>
      </c>
      <c r="EH71" s="19">
        <f t="shared" si="23"/>
        <v>200.58160000000001</v>
      </c>
      <c r="EI71" s="19">
        <f t="shared" si="24"/>
        <v>75.218099999999993</v>
      </c>
      <c r="EJ71" s="19">
        <f t="shared" si="25"/>
        <v>15.043620000000001</v>
      </c>
      <c r="EK71" s="19">
        <f t="shared" si="105"/>
        <v>922.67536000000007</v>
      </c>
      <c r="EL71" s="19">
        <f t="shared" si="106"/>
        <v>208.855591</v>
      </c>
      <c r="EM71" s="19">
        <f t="shared" si="107"/>
        <v>69.702106000000001</v>
      </c>
      <c r="EN71" s="19">
        <f t="shared" si="108"/>
        <v>102.547343</v>
      </c>
      <c r="EO71" s="19">
        <f t="shared" si="109"/>
        <v>381.10504000000003</v>
      </c>
      <c r="EP71" s="19">
        <f t="shared" si="110"/>
        <v>3.2594509999999999</v>
      </c>
      <c r="EQ71" s="19">
        <f t="shared" si="111"/>
        <v>1.2536350000000001</v>
      </c>
      <c r="ER71" s="19">
        <f t="shared" si="112"/>
        <v>4.5130859999999995</v>
      </c>
      <c r="ES71" s="19">
        <f t="shared" si="113"/>
        <v>18.804524999999998</v>
      </c>
      <c r="ET71" s="19">
        <f t="shared" si="114"/>
        <v>1.5043619999999998</v>
      </c>
      <c r="EU71" s="19">
        <f t="shared" si="115"/>
        <v>0.75218099999999988</v>
      </c>
      <c r="EV71" s="19">
        <f t="shared" si="116"/>
        <v>8.7754449999999995</v>
      </c>
      <c r="EW71" s="19">
        <f t="shared" si="117"/>
        <v>3.2594509999999999</v>
      </c>
      <c r="EX71" s="19">
        <f t="shared" si="118"/>
        <v>107.81260999999999</v>
      </c>
      <c r="EY71" s="19">
        <f t="shared" si="119"/>
        <v>4.262359</v>
      </c>
      <c r="EZ71" s="19">
        <f t="shared" si="120"/>
        <v>145.17093299999999</v>
      </c>
      <c r="FA71" s="19">
        <f t="shared" si="121"/>
        <v>208.855591</v>
      </c>
      <c r="FB71" s="19">
        <f t="shared" si="122"/>
        <v>34.851053</v>
      </c>
      <c r="FC71" s="19">
        <f t="shared" si="123"/>
        <v>21.061067999999999</v>
      </c>
      <c r="FD71" s="19">
        <f t="shared" si="124"/>
        <v>8.2739910000000005</v>
      </c>
      <c r="FE71" s="19">
        <f t="shared" si="125"/>
        <v>0</v>
      </c>
      <c r="FF71" s="19">
        <f t="shared" si="126"/>
        <v>100.54152699999999</v>
      </c>
      <c r="FG71" s="19">
        <f t="shared" si="127"/>
        <v>373.58323000000001</v>
      </c>
      <c r="FH71" s="19">
        <f t="shared" si="93"/>
        <v>1827.0476489999999</v>
      </c>
      <c r="FI71" s="19">
        <f t="shared" si="94"/>
        <v>4967.0376489999999</v>
      </c>
      <c r="FJ71" s="19">
        <f t="shared" si="128"/>
        <v>206.27</v>
      </c>
      <c r="FK71" s="144">
        <f t="shared" si="95"/>
        <v>3</v>
      </c>
      <c r="FL71" s="144">
        <f t="shared" si="133"/>
        <v>12.25</v>
      </c>
      <c r="FM71" s="20">
        <f t="shared" si="134"/>
        <v>3.4188034188034218</v>
      </c>
      <c r="FN71" s="19">
        <f t="shared" si="129"/>
        <v>169.81325295726509</v>
      </c>
      <c r="FO71" s="20">
        <f t="shared" si="31"/>
        <v>8.6609686609686669</v>
      </c>
      <c r="FP71" s="19">
        <f t="shared" si="130"/>
        <v>430.19357415840483</v>
      </c>
      <c r="FQ71" s="20">
        <f t="shared" si="32"/>
        <v>1.8803418803418819</v>
      </c>
      <c r="FR71" s="19">
        <f t="shared" si="131"/>
        <v>93.397289126495792</v>
      </c>
      <c r="FS71" s="19">
        <f t="shared" si="132"/>
        <v>145.76</v>
      </c>
      <c r="FT71" s="19">
        <f t="shared" ref="FT71:FT86" si="135">FJ71+FN71+FP71+FR71+FS71</f>
        <v>1045.4341162421656</v>
      </c>
      <c r="FU71" s="145">
        <f t="shared" ref="FU71:FU86" si="136">FI71+FT71</f>
        <v>6012.4717652421659</v>
      </c>
    </row>
    <row r="72" spans="1:177" ht="15" customHeight="1">
      <c r="A72" s="146" t="str">
        <f>[1]CCT!D79</f>
        <v>Uberaba</v>
      </c>
      <c r="B72" s="159" t="str">
        <f>[1]CCT!C79</f>
        <v>Uberaba</v>
      </c>
      <c r="C72" s="141"/>
      <c r="D72" s="17"/>
      <c r="E72" s="17">
        <f t="shared" si="0"/>
        <v>0</v>
      </c>
      <c r="F72" s="18"/>
      <c r="G72" s="17"/>
      <c r="H72" s="17">
        <f t="shared" si="33"/>
        <v>0</v>
      </c>
      <c r="I72" s="18"/>
      <c r="J72" s="17"/>
      <c r="K72" s="17">
        <f t="shared" si="34"/>
        <v>0</v>
      </c>
      <c r="L72" s="17"/>
      <c r="M72" s="17"/>
      <c r="N72" s="17"/>
      <c r="O72" s="17"/>
      <c r="P72" s="17"/>
      <c r="Q72" s="17"/>
      <c r="R72" s="17"/>
      <c r="S72" s="17"/>
      <c r="T72" s="17"/>
      <c r="U72" s="18"/>
      <c r="V72" s="17"/>
      <c r="W72" s="17">
        <f t="shared" si="1"/>
        <v>0</v>
      </c>
      <c r="X72" s="18"/>
      <c r="Y72" s="17"/>
      <c r="Z72" s="17">
        <f t="shared" si="2"/>
        <v>0</v>
      </c>
      <c r="AA72" s="17"/>
      <c r="AB72" s="17"/>
      <c r="AC72" s="17"/>
      <c r="AD72" s="17"/>
      <c r="AE72" s="17"/>
      <c r="AF72" s="17"/>
      <c r="AG72" s="18"/>
      <c r="AH72" s="17"/>
      <c r="AI72" s="17">
        <f t="shared" si="3"/>
        <v>0</v>
      </c>
      <c r="AJ72" s="17"/>
      <c r="AK72" s="17"/>
      <c r="AL72" s="17"/>
      <c r="AM72" s="18"/>
      <c r="AN72" s="17"/>
      <c r="AO72" s="17">
        <f t="shared" si="4"/>
        <v>0</v>
      </c>
      <c r="AP72" s="17"/>
      <c r="AQ72" s="17"/>
      <c r="AR72" s="17"/>
      <c r="AS72" s="17"/>
      <c r="AT72" s="17"/>
      <c r="AU72" s="17"/>
      <c r="AV72" s="18"/>
      <c r="AW72" s="17"/>
      <c r="AX72" s="17">
        <f t="shared" si="5"/>
        <v>0</v>
      </c>
      <c r="AY72" s="17"/>
      <c r="AZ72" s="17"/>
      <c r="BA72" s="17"/>
      <c r="BB72" s="141"/>
      <c r="BC72" s="17"/>
      <c r="BD72" s="17"/>
      <c r="BE72" s="18"/>
      <c r="BF72" s="17"/>
      <c r="BG72" s="17">
        <f t="shared" si="6"/>
        <v>0</v>
      </c>
      <c r="BH72" s="17"/>
      <c r="BI72" s="17"/>
      <c r="BJ72" s="17"/>
      <c r="BK72" s="17"/>
      <c r="BL72" s="17"/>
      <c r="BM72" s="17"/>
      <c r="BN72" s="18"/>
      <c r="BO72" s="17"/>
      <c r="BP72" s="17">
        <f t="shared" si="7"/>
        <v>0</v>
      </c>
      <c r="BQ72" s="18"/>
      <c r="BR72" s="17"/>
      <c r="BS72" s="17">
        <f t="shared" si="8"/>
        <v>0</v>
      </c>
      <c r="BT72" s="18"/>
      <c r="BU72" s="17"/>
      <c r="BV72" s="17">
        <f t="shared" si="9"/>
        <v>0</v>
      </c>
      <c r="BW72" s="18"/>
      <c r="BX72" s="17"/>
      <c r="BY72" s="17">
        <f t="shared" si="10"/>
        <v>0</v>
      </c>
      <c r="BZ72" s="142">
        <f>[1]CCT!BD79</f>
        <v>1</v>
      </c>
      <c r="CA72" s="17">
        <f>[1]CCT!BC79</f>
        <v>1231.31</v>
      </c>
      <c r="CB72" s="17">
        <f>BZ72*CA72</f>
        <v>1231.31</v>
      </c>
      <c r="CC72" s="17"/>
      <c r="CD72" s="17"/>
      <c r="CE72" s="17"/>
      <c r="CF72" s="18"/>
      <c r="CG72" s="17"/>
      <c r="CH72" s="17">
        <f t="shared" si="12"/>
        <v>0</v>
      </c>
      <c r="CI72" s="17"/>
      <c r="CJ72" s="17"/>
      <c r="CK72" s="17"/>
      <c r="CL72" s="18"/>
      <c r="CM72" s="17"/>
      <c r="CN72" s="17">
        <f t="shared" si="13"/>
        <v>0</v>
      </c>
      <c r="CO72" s="17"/>
      <c r="CP72" s="17"/>
      <c r="CQ72" s="17"/>
      <c r="CR72" s="17"/>
      <c r="CS72" s="17"/>
      <c r="CT72" s="17">
        <f t="shared" si="77"/>
        <v>0</v>
      </c>
      <c r="CU72" s="17"/>
      <c r="CV72" s="17"/>
      <c r="CW72" s="17"/>
      <c r="CX72" s="17"/>
      <c r="CY72" s="17"/>
      <c r="CZ72" s="17"/>
      <c r="DA72" s="18"/>
      <c r="DB72" s="17"/>
      <c r="DC72" s="17">
        <f t="shared" si="14"/>
        <v>0</v>
      </c>
      <c r="DD72" s="143">
        <f t="shared" si="96"/>
        <v>1</v>
      </c>
      <c r="DE72" s="19">
        <f t="shared" si="97"/>
        <v>1231.31</v>
      </c>
      <c r="DF72" s="19"/>
      <c r="DG72" s="19"/>
      <c r="DH72" s="19">
        <f t="shared" si="89"/>
        <v>0</v>
      </c>
      <c r="DI72" s="19"/>
      <c r="DJ72" s="19">
        <f t="shared" si="98"/>
        <v>0</v>
      </c>
      <c r="DK72" s="19">
        <f t="shared" si="99"/>
        <v>0</v>
      </c>
      <c r="DL72" s="19"/>
      <c r="DM72" s="19">
        <f t="shared" si="100"/>
        <v>1231.31</v>
      </c>
      <c r="DN72" s="19"/>
      <c r="DO72" s="19">
        <f t="shared" si="87"/>
        <v>279</v>
      </c>
      <c r="DP72" s="19">
        <f t="shared" si="90"/>
        <v>50.121400000000008</v>
      </c>
      <c r="DQ72" s="19"/>
      <c r="DR72" s="19">
        <f t="shared" si="101"/>
        <v>3.12</v>
      </c>
      <c r="DS72" s="19">
        <f>VLOOKUP('Resumo Geral apoio imposto cd'!A72,PARAMETROAPOIO,2,FALSE)*DD72</f>
        <v>28.19</v>
      </c>
      <c r="DT72" s="19">
        <f t="shared" si="91"/>
        <v>0</v>
      </c>
      <c r="DU72" s="19">
        <f t="shared" si="92"/>
        <v>0</v>
      </c>
      <c r="DV72" s="19">
        <f>BB72*[1]Parâmetro!$E$147</f>
        <v>0</v>
      </c>
      <c r="DW72" s="19">
        <f t="shared" si="102"/>
        <v>360.4314</v>
      </c>
      <c r="DX72" s="19">
        <f>C72*'[1]Uniforme Apoio'!$BM$9+'Resumo Geral apoio imposto cd'!F72*'[1]Uniforme Apoio'!$BM$10+'Resumo Geral apoio imposto cd'!I72*'[1]Uniforme Apoio'!$BM$11+'Resumo Geral apoio imposto cd'!L72*'[1]Uniforme Apoio'!$BM$12+'Resumo Geral apoio imposto cd'!O72*'[1]Uniforme Apoio'!$BM$13+'Resumo Geral apoio imposto cd'!R72*'[1]Uniforme Apoio'!$BM$14+'Resumo Geral apoio imposto cd'!U72*'[1]Uniforme Apoio'!$BM$15+'Resumo Geral apoio imposto cd'!X72*'[1]Uniforme Apoio'!$BM$17+AA72*'[1]Uniforme Apoio'!$BM$16+'Resumo Geral apoio imposto cd'!AD72*'[1]Uniforme Apoio'!$BM$18+'Resumo Geral apoio imposto cd'!AG72*'[1]Uniforme Apoio'!$BM$19+'Resumo Geral apoio imposto cd'!AJ72*'[1]Uniforme Apoio'!$BM$20+'Resumo Geral apoio imposto cd'!AM72*'[1]Uniforme Apoio'!$BM$21+'Resumo Geral apoio imposto cd'!AP72*'[1]Uniforme Apoio'!$BM$22+'Resumo Geral apoio imposto cd'!AS72*'[1]Uniforme Apoio'!$BM$23+'Resumo Geral apoio imposto cd'!AV72*'[1]Uniforme Apoio'!$BM$24+'Resumo Geral apoio imposto cd'!AY72*'[1]Uniforme Apoio'!$BM$25+'Resumo Geral apoio imposto cd'!BB72*'[1]Uniforme Apoio'!$BM$26+BE72*'[1]Uniforme Apoio'!$BM$27+'Resumo Geral apoio imposto cd'!BH72*'[1]Uniforme Apoio'!$BM$28+'Resumo Geral apoio imposto cd'!BK72*'[1]Uniforme Apoio'!$BM$29+'Resumo Geral apoio imposto cd'!BN72*'[1]Uniforme Apoio'!$BM$30+'Resumo Geral apoio imposto cd'!BQ72*'[1]Uniforme Apoio'!$BM$30+'Resumo Geral apoio imposto cd'!BT72*'[1]Uniforme Apoio'!$BM$30+'Resumo Geral apoio imposto cd'!BW72*'[1]Uniforme Apoio'!$BM$31+'Resumo Geral apoio imposto cd'!BZ72*'[1]Uniforme Apoio'!$BM$31+'Resumo Geral apoio imposto cd'!CC72*'[1]Uniforme Apoio'!$BM$32+'Resumo Geral apoio imposto cd'!CF72*'[1]Uniforme Apoio'!$BM$33+'Resumo Geral apoio imposto cd'!CI72*'[1]Uniforme Apoio'!$BM$34+'Resumo Geral apoio imposto cd'!CL72*'[1]Uniforme Apoio'!$BM$35+'Resumo Geral apoio imposto cd'!CO72*'[1]Uniforme Apoio'!$BM$36+'Resumo Geral apoio imposto cd'!CR72*'[1]Uniforme Apoio'!$BM$37+'Resumo Geral apoio imposto cd'!CU72*'[1]Uniforme Apoio'!$BM$38+'Resumo Geral apoio imposto cd'!CX72*'[1]Uniforme Apoio'!$BM$39+'Resumo Geral apoio imposto cd'!DA72*'[1]Uniforme Apoio'!$BM$40</f>
        <v>81.430000000000007</v>
      </c>
      <c r="DY72" s="19"/>
      <c r="DZ72" s="19">
        <f>AP72*'[1]Equipamentos Jardinagem'!$H$7</f>
        <v>0</v>
      </c>
      <c r="EA72" s="19"/>
      <c r="EB72" s="19">
        <f t="shared" si="103"/>
        <v>81.430000000000007</v>
      </c>
      <c r="EC72" s="19">
        <f t="shared" si="104"/>
        <v>246.262</v>
      </c>
      <c r="ED72" s="19">
        <f t="shared" si="19"/>
        <v>18.469649999999998</v>
      </c>
      <c r="EE72" s="19">
        <f t="shared" si="20"/>
        <v>12.3131</v>
      </c>
      <c r="EF72" s="19">
        <f t="shared" si="21"/>
        <v>2.4626199999999998</v>
      </c>
      <c r="EG72" s="19">
        <f t="shared" si="22"/>
        <v>30.78275</v>
      </c>
      <c r="EH72" s="19">
        <f t="shared" si="23"/>
        <v>98.504800000000003</v>
      </c>
      <c r="EI72" s="19">
        <f t="shared" si="24"/>
        <v>36.939299999999996</v>
      </c>
      <c r="EJ72" s="19">
        <f t="shared" si="25"/>
        <v>7.3878599999999999</v>
      </c>
      <c r="EK72" s="19">
        <f t="shared" si="105"/>
        <v>453.12208000000004</v>
      </c>
      <c r="EL72" s="19">
        <f t="shared" si="106"/>
        <v>102.568123</v>
      </c>
      <c r="EM72" s="19">
        <f t="shared" si="107"/>
        <v>34.230417999999993</v>
      </c>
      <c r="EN72" s="19">
        <f t="shared" si="108"/>
        <v>50.360578999999994</v>
      </c>
      <c r="EO72" s="19">
        <f t="shared" si="109"/>
        <v>187.15912</v>
      </c>
      <c r="EP72" s="19">
        <f t="shared" si="110"/>
        <v>1.6007029999999998</v>
      </c>
      <c r="EQ72" s="19">
        <f t="shared" si="111"/>
        <v>0.61565499999999995</v>
      </c>
      <c r="ER72" s="19">
        <f t="shared" si="112"/>
        <v>2.2163579999999996</v>
      </c>
      <c r="ES72" s="19">
        <f t="shared" si="113"/>
        <v>9.234824999999999</v>
      </c>
      <c r="ET72" s="19">
        <f t="shared" si="114"/>
        <v>0.73878599999999994</v>
      </c>
      <c r="EU72" s="19">
        <f t="shared" si="115"/>
        <v>0.36939299999999997</v>
      </c>
      <c r="EV72" s="19">
        <f t="shared" si="116"/>
        <v>4.3095850000000002</v>
      </c>
      <c r="EW72" s="19">
        <f t="shared" si="117"/>
        <v>1.6007029999999998</v>
      </c>
      <c r="EX72" s="19">
        <f t="shared" si="118"/>
        <v>52.946329999999996</v>
      </c>
      <c r="EY72" s="19">
        <f t="shared" si="119"/>
        <v>2.0932269999999997</v>
      </c>
      <c r="EZ72" s="19">
        <f t="shared" si="120"/>
        <v>71.29284899999999</v>
      </c>
      <c r="FA72" s="19">
        <f t="shared" si="121"/>
        <v>102.568123</v>
      </c>
      <c r="FB72" s="19">
        <f t="shared" si="122"/>
        <v>17.115208999999997</v>
      </c>
      <c r="FC72" s="19">
        <f t="shared" si="123"/>
        <v>10.343003999999999</v>
      </c>
      <c r="FD72" s="19">
        <f t="shared" si="124"/>
        <v>4.0633229999999996</v>
      </c>
      <c r="FE72" s="19">
        <f t="shared" si="125"/>
        <v>0</v>
      </c>
      <c r="FF72" s="19">
        <f t="shared" si="126"/>
        <v>49.375530999999995</v>
      </c>
      <c r="FG72" s="19">
        <f t="shared" si="127"/>
        <v>183.46518999999998</v>
      </c>
      <c r="FH72" s="19">
        <f t="shared" si="93"/>
        <v>897.25559699999997</v>
      </c>
      <c r="FI72" s="19">
        <f t="shared" si="94"/>
        <v>2570.426997</v>
      </c>
      <c r="FJ72" s="19">
        <f t="shared" si="128"/>
        <v>206.27</v>
      </c>
      <c r="FK72" s="144">
        <f t="shared" si="95"/>
        <v>3</v>
      </c>
      <c r="FL72" s="144">
        <f t="shared" si="133"/>
        <v>12.25</v>
      </c>
      <c r="FM72" s="20">
        <f t="shared" si="134"/>
        <v>3.4188034188034218</v>
      </c>
      <c r="FN72" s="19">
        <f t="shared" si="129"/>
        <v>87.87784605128212</v>
      </c>
      <c r="FO72" s="20">
        <f t="shared" si="31"/>
        <v>8.6609686609686669</v>
      </c>
      <c r="FP72" s="19">
        <f t="shared" si="130"/>
        <v>222.62387666324801</v>
      </c>
      <c r="FQ72" s="20">
        <f t="shared" si="32"/>
        <v>1.8803418803418819</v>
      </c>
      <c r="FR72" s="19">
        <f t="shared" si="131"/>
        <v>48.332815328205164</v>
      </c>
      <c r="FS72" s="19">
        <f t="shared" si="132"/>
        <v>145.76</v>
      </c>
      <c r="FT72" s="19">
        <f t="shared" si="135"/>
        <v>710.86453804273526</v>
      </c>
      <c r="FU72" s="145">
        <f t="shared" si="136"/>
        <v>3281.2915350427352</v>
      </c>
    </row>
    <row r="73" spans="1:177" ht="15" customHeight="1">
      <c r="A73" s="149" t="str">
        <f>[1]CCT!D80</f>
        <v>Settaspoc</v>
      </c>
      <c r="B73" s="158" t="str">
        <f>[1]CCT!C80</f>
        <v>Uberaba</v>
      </c>
      <c r="C73" s="141"/>
      <c r="D73" s="17"/>
      <c r="E73" s="17"/>
      <c r="F73" s="18"/>
      <c r="G73" s="17"/>
      <c r="H73" s="17"/>
      <c r="I73" s="18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8"/>
      <c r="V73" s="17"/>
      <c r="W73" s="17"/>
      <c r="X73" s="18"/>
      <c r="Y73" s="17"/>
      <c r="Z73" s="17"/>
      <c r="AA73" s="17"/>
      <c r="AB73" s="17"/>
      <c r="AC73" s="17"/>
      <c r="AD73" s="17"/>
      <c r="AE73" s="17"/>
      <c r="AF73" s="17"/>
      <c r="AG73" s="18"/>
      <c r="AH73" s="17"/>
      <c r="AI73" s="17"/>
      <c r="AJ73" s="17"/>
      <c r="AK73" s="17"/>
      <c r="AL73" s="17"/>
      <c r="AM73" s="18"/>
      <c r="AN73" s="17"/>
      <c r="AO73" s="17"/>
      <c r="AP73" s="17"/>
      <c r="AQ73" s="17"/>
      <c r="AR73" s="17"/>
      <c r="AS73" s="17"/>
      <c r="AT73" s="17"/>
      <c r="AU73" s="17"/>
      <c r="AV73" s="18"/>
      <c r="AW73" s="17"/>
      <c r="AX73" s="17"/>
      <c r="AY73" s="17"/>
      <c r="AZ73" s="17"/>
      <c r="BA73" s="17"/>
      <c r="BB73" s="141"/>
      <c r="BC73" s="17"/>
      <c r="BD73" s="17">
        <f>BB73*BC73</f>
        <v>0</v>
      </c>
      <c r="BE73" s="18"/>
      <c r="BF73" s="17"/>
      <c r="BG73" s="17"/>
      <c r="BH73" s="17"/>
      <c r="BI73" s="17"/>
      <c r="BJ73" s="17"/>
      <c r="BK73" s="17"/>
      <c r="BL73" s="17"/>
      <c r="BM73" s="17"/>
      <c r="BN73" s="18"/>
      <c r="BO73" s="17"/>
      <c r="BP73" s="17"/>
      <c r="BQ73" s="18"/>
      <c r="BR73" s="17"/>
      <c r="BS73" s="17"/>
      <c r="BT73" s="18"/>
      <c r="BU73" s="17"/>
      <c r="BV73" s="17"/>
      <c r="BW73" s="18"/>
      <c r="BX73" s="17"/>
      <c r="BY73" s="17"/>
      <c r="BZ73" s="142"/>
      <c r="CA73" s="17"/>
      <c r="CB73" s="17"/>
      <c r="CC73" s="17"/>
      <c r="CD73" s="17"/>
      <c r="CE73" s="17"/>
      <c r="CF73" s="18"/>
      <c r="CG73" s="17"/>
      <c r="CH73" s="17"/>
      <c r="CI73" s="17"/>
      <c r="CJ73" s="17"/>
      <c r="CK73" s="17"/>
      <c r="CL73" s="18"/>
      <c r="CM73" s="17"/>
      <c r="CN73" s="17"/>
      <c r="CO73" s="17"/>
      <c r="CP73" s="17"/>
      <c r="CQ73" s="17"/>
      <c r="CR73" s="141">
        <f>[1]CCT!BP80</f>
        <v>1</v>
      </c>
      <c r="CS73" s="17">
        <f>[1]CCT!BO80</f>
        <v>2180.8200000000002</v>
      </c>
      <c r="CT73" s="17">
        <f t="shared" si="77"/>
        <v>2180.8200000000002</v>
      </c>
      <c r="CU73" s="17"/>
      <c r="CV73" s="17"/>
      <c r="CW73" s="17"/>
      <c r="CX73" s="17"/>
      <c r="CY73" s="17"/>
      <c r="CZ73" s="17"/>
      <c r="DA73" s="18"/>
      <c r="DB73" s="17"/>
      <c r="DC73" s="17"/>
      <c r="DD73" s="143">
        <f t="shared" si="96"/>
        <v>1</v>
      </c>
      <c r="DE73" s="19">
        <f t="shared" si="97"/>
        <v>2180.8200000000002</v>
      </c>
      <c r="DF73" s="19"/>
      <c r="DG73" s="19"/>
      <c r="DH73" s="19">
        <f t="shared" si="89"/>
        <v>0</v>
      </c>
      <c r="DI73" s="19"/>
      <c r="DJ73" s="19">
        <f t="shared" si="98"/>
        <v>0</v>
      </c>
      <c r="DK73" s="19">
        <f t="shared" si="99"/>
        <v>0</v>
      </c>
      <c r="DL73" s="19"/>
      <c r="DM73" s="19">
        <f t="shared" si="100"/>
        <v>2180.8200000000002</v>
      </c>
      <c r="DN73" s="19"/>
      <c r="DO73" s="19">
        <f t="shared" si="87"/>
        <v>279</v>
      </c>
      <c r="DP73" s="19">
        <f t="shared" si="90"/>
        <v>0</v>
      </c>
      <c r="DQ73" s="19"/>
      <c r="DR73" s="19">
        <f t="shared" si="101"/>
        <v>3.12</v>
      </c>
      <c r="DS73" s="19">
        <f>VLOOKUP('Resumo Geral apoio imposto cd'!A73,PARAMETROAPOIO,2,FALSE)*DD73</f>
        <v>15.65</v>
      </c>
      <c r="DT73" s="19">
        <f t="shared" si="91"/>
        <v>0</v>
      </c>
      <c r="DU73" s="19">
        <f t="shared" si="92"/>
        <v>0</v>
      </c>
      <c r="DV73" s="19">
        <f>BB73*[1]Parâmetro!$E$147</f>
        <v>0</v>
      </c>
      <c r="DW73" s="19">
        <f t="shared" si="102"/>
        <v>297.77</v>
      </c>
      <c r="DX73" s="19">
        <f>C73*'[1]Uniforme Apoio'!$BM$9+'Resumo Geral apoio imposto cd'!F73*'[1]Uniforme Apoio'!$BM$10+'Resumo Geral apoio imposto cd'!I73*'[1]Uniforme Apoio'!$BM$11+'Resumo Geral apoio imposto cd'!L73*'[1]Uniforme Apoio'!$BM$12+'Resumo Geral apoio imposto cd'!O73*'[1]Uniforme Apoio'!$BM$13+'Resumo Geral apoio imposto cd'!R73*'[1]Uniforme Apoio'!$BM$14+'Resumo Geral apoio imposto cd'!U73*'[1]Uniforme Apoio'!$BM$15+'Resumo Geral apoio imposto cd'!X73*'[1]Uniforme Apoio'!$BM$17+AA73*'[1]Uniforme Apoio'!$BM$16+'Resumo Geral apoio imposto cd'!AD73*'[1]Uniforme Apoio'!$BM$18+'Resumo Geral apoio imposto cd'!AG73*'[1]Uniforme Apoio'!$BM$19+'Resumo Geral apoio imposto cd'!AJ73*'[1]Uniforme Apoio'!$BM$20+'Resumo Geral apoio imposto cd'!AM73*'[1]Uniforme Apoio'!$BM$21+'Resumo Geral apoio imposto cd'!AP73*'[1]Uniforme Apoio'!$BM$22+'Resumo Geral apoio imposto cd'!AS73*'[1]Uniforme Apoio'!$BM$23+'Resumo Geral apoio imposto cd'!AV73*'[1]Uniforme Apoio'!$BM$24+'Resumo Geral apoio imposto cd'!AY73*'[1]Uniforme Apoio'!$BM$25+'Resumo Geral apoio imposto cd'!BB73*'[1]Uniforme Apoio'!$BM$26+BE73*'[1]Uniforme Apoio'!$BM$27+'Resumo Geral apoio imposto cd'!BH73*'[1]Uniforme Apoio'!$BM$28+'Resumo Geral apoio imposto cd'!BK73*'[1]Uniforme Apoio'!$BM$29+'Resumo Geral apoio imposto cd'!BN73*'[1]Uniforme Apoio'!$BM$30+'Resumo Geral apoio imposto cd'!BQ73*'[1]Uniforme Apoio'!$BM$30+'Resumo Geral apoio imposto cd'!BT73*'[1]Uniforme Apoio'!$BM$30+'Resumo Geral apoio imposto cd'!BW73*'[1]Uniforme Apoio'!$BM$31+'Resumo Geral apoio imposto cd'!BZ73*'[1]Uniforme Apoio'!$BM$31+'Resumo Geral apoio imposto cd'!CC73*'[1]Uniforme Apoio'!$BM$32+'Resumo Geral apoio imposto cd'!CF73*'[1]Uniforme Apoio'!$BM$33+'Resumo Geral apoio imposto cd'!CI73*'[1]Uniforme Apoio'!$BM$34+'Resumo Geral apoio imposto cd'!CL73*'[1]Uniforme Apoio'!$BM$35+'Resumo Geral apoio imposto cd'!CO73*'[1]Uniforme Apoio'!$BM$36+'Resumo Geral apoio imposto cd'!CR73*'[1]Uniforme Apoio'!$BM$37+'Resumo Geral apoio imposto cd'!CU73*'[1]Uniforme Apoio'!$BM$38+'Resumo Geral apoio imposto cd'!CX73*'[1]Uniforme Apoio'!$BM$39+'Resumo Geral apoio imposto cd'!DA73*'[1]Uniforme Apoio'!$BM$40</f>
        <v>35.9</v>
      </c>
      <c r="DY73" s="19"/>
      <c r="DZ73" s="19">
        <f>AP73*'[1]Equipamentos Jardinagem'!$H$7</f>
        <v>0</v>
      </c>
      <c r="EA73" s="19"/>
      <c r="EB73" s="19">
        <f t="shared" si="103"/>
        <v>35.9</v>
      </c>
      <c r="EC73" s="19">
        <f t="shared" si="104"/>
        <v>436.16400000000004</v>
      </c>
      <c r="ED73" s="19">
        <f t="shared" si="19"/>
        <v>32.712299999999999</v>
      </c>
      <c r="EE73" s="19">
        <f t="shared" si="20"/>
        <v>21.808200000000003</v>
      </c>
      <c r="EF73" s="19">
        <f t="shared" si="21"/>
        <v>4.3616400000000004</v>
      </c>
      <c r="EG73" s="19">
        <f t="shared" si="22"/>
        <v>54.520500000000006</v>
      </c>
      <c r="EH73" s="19">
        <f t="shared" si="23"/>
        <v>174.46560000000002</v>
      </c>
      <c r="EI73" s="19">
        <f t="shared" si="24"/>
        <v>65.424599999999998</v>
      </c>
      <c r="EJ73" s="19">
        <f t="shared" si="25"/>
        <v>13.084920000000002</v>
      </c>
      <c r="EK73" s="19">
        <f t="shared" si="105"/>
        <v>802.54176000000007</v>
      </c>
      <c r="EL73" s="19">
        <f t="shared" si="106"/>
        <v>181.662306</v>
      </c>
      <c r="EM73" s="19">
        <f t="shared" si="107"/>
        <v>60.626795999999999</v>
      </c>
      <c r="EN73" s="19">
        <f t="shared" si="108"/>
        <v>89.195537999999999</v>
      </c>
      <c r="EO73" s="19">
        <f t="shared" si="109"/>
        <v>331.48464000000001</v>
      </c>
      <c r="EP73" s="19">
        <f t="shared" si="110"/>
        <v>2.8350659999999999</v>
      </c>
      <c r="EQ73" s="19">
        <f t="shared" si="111"/>
        <v>1.0904100000000001</v>
      </c>
      <c r="ER73" s="19">
        <f t="shared" si="112"/>
        <v>3.9254759999999997</v>
      </c>
      <c r="ES73" s="19">
        <f t="shared" si="113"/>
        <v>16.35615</v>
      </c>
      <c r="ET73" s="19">
        <f t="shared" si="114"/>
        <v>1.308492</v>
      </c>
      <c r="EU73" s="19">
        <f t="shared" si="115"/>
        <v>0.65424599999999999</v>
      </c>
      <c r="EV73" s="19">
        <f t="shared" si="116"/>
        <v>7.6328700000000005</v>
      </c>
      <c r="EW73" s="19">
        <f t="shared" si="117"/>
        <v>2.8350659999999999</v>
      </c>
      <c r="EX73" s="19">
        <f t="shared" si="118"/>
        <v>93.775260000000003</v>
      </c>
      <c r="EY73" s="19">
        <f t="shared" si="119"/>
        <v>3.7073939999999999</v>
      </c>
      <c r="EZ73" s="19">
        <f t="shared" si="120"/>
        <v>126.26947799999999</v>
      </c>
      <c r="FA73" s="19">
        <f t="shared" si="121"/>
        <v>181.662306</v>
      </c>
      <c r="FB73" s="19">
        <f t="shared" si="122"/>
        <v>30.313397999999999</v>
      </c>
      <c r="FC73" s="19">
        <f t="shared" si="123"/>
        <v>18.318888000000001</v>
      </c>
      <c r="FD73" s="19">
        <f t="shared" si="124"/>
        <v>7.1967060000000007</v>
      </c>
      <c r="FE73" s="19">
        <f t="shared" si="125"/>
        <v>0</v>
      </c>
      <c r="FF73" s="19">
        <f t="shared" si="126"/>
        <v>87.450881999999993</v>
      </c>
      <c r="FG73" s="19">
        <f t="shared" si="127"/>
        <v>324.94218000000001</v>
      </c>
      <c r="FH73" s="19">
        <f t="shared" si="93"/>
        <v>1589.163534</v>
      </c>
      <c r="FI73" s="19">
        <f t="shared" si="94"/>
        <v>4103.653534</v>
      </c>
      <c r="FJ73" s="19">
        <f t="shared" si="128"/>
        <v>206.27</v>
      </c>
      <c r="FK73" s="144">
        <f t="shared" si="95"/>
        <v>3</v>
      </c>
      <c r="FL73" s="144">
        <f t="shared" si="133"/>
        <v>12.25</v>
      </c>
      <c r="FM73" s="20">
        <f t="shared" si="134"/>
        <v>3.4188034188034218</v>
      </c>
      <c r="FN73" s="19">
        <f t="shared" si="129"/>
        <v>140.29584731623945</v>
      </c>
      <c r="FO73" s="20">
        <f t="shared" si="31"/>
        <v>8.6609686609686669</v>
      </c>
      <c r="FP73" s="19">
        <f t="shared" si="130"/>
        <v>355.41614653447317</v>
      </c>
      <c r="FQ73" s="20">
        <f t="shared" si="32"/>
        <v>1.8803418803418819</v>
      </c>
      <c r="FR73" s="19">
        <f t="shared" si="131"/>
        <v>77.162716023931694</v>
      </c>
      <c r="FS73" s="19">
        <f t="shared" si="132"/>
        <v>145.76</v>
      </c>
      <c r="FT73" s="19">
        <f t="shared" si="135"/>
        <v>924.90470987464425</v>
      </c>
      <c r="FU73" s="145">
        <f t="shared" si="136"/>
        <v>5028.5582438746442</v>
      </c>
    </row>
    <row r="74" spans="1:177" ht="15" customHeight="1">
      <c r="A74" s="186" t="str">
        <f>[1]CCT!D81</f>
        <v>Rodoviários de Uberaba + SEAC-MG</v>
      </c>
      <c r="B74" s="147" t="str">
        <f>[1]CCT!C81</f>
        <v>Uberaba</v>
      </c>
      <c r="C74" s="141"/>
      <c r="D74" s="151"/>
      <c r="E74" s="17">
        <f t="shared" si="0"/>
        <v>0</v>
      </c>
      <c r="F74" s="18"/>
      <c r="G74" s="151"/>
      <c r="H74" s="17">
        <f t="shared" si="33"/>
        <v>0</v>
      </c>
      <c r="I74" s="18"/>
      <c r="J74" s="151"/>
      <c r="K74" s="17">
        <f t="shared" si="34"/>
        <v>0</v>
      </c>
      <c r="L74" s="17"/>
      <c r="M74" s="17"/>
      <c r="N74" s="17"/>
      <c r="O74" s="17"/>
      <c r="P74" s="17"/>
      <c r="Q74" s="17"/>
      <c r="R74" s="17"/>
      <c r="S74" s="17"/>
      <c r="T74" s="17"/>
      <c r="U74" s="18"/>
      <c r="V74" s="151"/>
      <c r="W74" s="17">
        <f t="shared" si="1"/>
        <v>0</v>
      </c>
      <c r="X74" s="18"/>
      <c r="Y74" s="151"/>
      <c r="Z74" s="17">
        <f t="shared" si="2"/>
        <v>0</v>
      </c>
      <c r="AA74" s="17"/>
      <c r="AB74" s="17"/>
      <c r="AC74" s="17"/>
      <c r="AD74" s="17"/>
      <c r="AE74" s="17"/>
      <c r="AF74" s="17"/>
      <c r="AG74" s="18"/>
      <c r="AH74" s="17"/>
      <c r="AI74" s="17">
        <f t="shared" si="3"/>
        <v>0</v>
      </c>
      <c r="AJ74" s="17"/>
      <c r="AK74" s="17"/>
      <c r="AL74" s="17"/>
      <c r="AM74" s="18"/>
      <c r="AN74" s="151"/>
      <c r="AO74" s="17">
        <f t="shared" si="4"/>
        <v>0</v>
      </c>
      <c r="AP74" s="17"/>
      <c r="AQ74" s="17"/>
      <c r="AR74" s="17"/>
      <c r="AS74" s="17"/>
      <c r="AT74" s="17"/>
      <c r="AU74" s="17"/>
      <c r="AV74" s="152"/>
      <c r="AW74" s="151"/>
      <c r="AX74" s="17">
        <f t="shared" si="5"/>
        <v>0</v>
      </c>
      <c r="AY74" s="17"/>
      <c r="AZ74" s="17"/>
      <c r="BA74" s="17"/>
      <c r="BB74" s="141">
        <f>[1]CCT!AN81</f>
        <v>4</v>
      </c>
      <c r="BC74" s="17">
        <f>[1]CCT!AM81</f>
        <v>2507.27</v>
      </c>
      <c r="BD74" s="17">
        <f>BB74*BC74</f>
        <v>10029.08</v>
      </c>
      <c r="BE74" s="152"/>
      <c r="BF74" s="151"/>
      <c r="BG74" s="17">
        <f t="shared" si="6"/>
        <v>0</v>
      </c>
      <c r="BH74" s="17"/>
      <c r="BI74" s="17"/>
      <c r="BJ74" s="17"/>
      <c r="BK74" s="17"/>
      <c r="BL74" s="17"/>
      <c r="BM74" s="17"/>
      <c r="BN74" s="18"/>
      <c r="BO74" s="17"/>
      <c r="BP74" s="17">
        <f t="shared" si="7"/>
        <v>0</v>
      </c>
      <c r="BQ74" s="18"/>
      <c r="BR74" s="17"/>
      <c r="BS74" s="17">
        <f t="shared" si="8"/>
        <v>0</v>
      </c>
      <c r="BT74" s="18"/>
      <c r="BU74" s="17"/>
      <c r="BV74" s="17">
        <f t="shared" si="9"/>
        <v>0</v>
      </c>
      <c r="BW74" s="18"/>
      <c r="BX74" s="17"/>
      <c r="BY74" s="17">
        <f t="shared" si="10"/>
        <v>0</v>
      </c>
      <c r="BZ74" s="153"/>
      <c r="CA74" s="151"/>
      <c r="CB74" s="17">
        <f t="shared" ref="CB74:CB80" si="137">BZ74*CA74</f>
        <v>0</v>
      </c>
      <c r="CC74" s="17"/>
      <c r="CD74" s="17"/>
      <c r="CE74" s="17"/>
      <c r="CF74" s="152"/>
      <c r="CG74" s="151"/>
      <c r="CH74" s="17">
        <f t="shared" si="12"/>
        <v>0</v>
      </c>
      <c r="CI74" s="17"/>
      <c r="CJ74" s="17"/>
      <c r="CK74" s="17"/>
      <c r="CL74" s="152"/>
      <c r="CM74" s="151"/>
      <c r="CN74" s="17">
        <f t="shared" si="13"/>
        <v>0</v>
      </c>
      <c r="CO74" s="17"/>
      <c r="CP74" s="17"/>
      <c r="CQ74" s="17"/>
      <c r="CR74" s="17"/>
      <c r="CS74" s="17"/>
      <c r="CT74" s="17">
        <f t="shared" si="77"/>
        <v>0</v>
      </c>
      <c r="CU74" s="17"/>
      <c r="CV74" s="17"/>
      <c r="CW74" s="17"/>
      <c r="CX74" s="17"/>
      <c r="CY74" s="17"/>
      <c r="CZ74" s="17"/>
      <c r="DA74" s="152"/>
      <c r="DB74" s="151"/>
      <c r="DC74" s="17">
        <f t="shared" si="14"/>
        <v>0</v>
      </c>
      <c r="DD74" s="143">
        <f t="shared" si="96"/>
        <v>4</v>
      </c>
      <c r="DE74" s="19">
        <f t="shared" si="97"/>
        <v>10029.08</v>
      </c>
      <c r="DF74" s="19"/>
      <c r="DG74" s="19"/>
      <c r="DH74" s="19">
        <f t="shared" si="89"/>
        <v>0</v>
      </c>
      <c r="DI74" s="19"/>
      <c r="DJ74" s="19">
        <f t="shared" si="98"/>
        <v>0</v>
      </c>
      <c r="DK74" s="19">
        <f t="shared" si="99"/>
        <v>0</v>
      </c>
      <c r="DL74" s="19"/>
      <c r="DM74" s="19">
        <f t="shared" si="100"/>
        <v>10029.08</v>
      </c>
      <c r="DN74" s="19"/>
      <c r="DO74" s="19">
        <f t="shared" si="87"/>
        <v>1116</v>
      </c>
      <c r="DP74" s="19">
        <f t="shared" si="90"/>
        <v>0</v>
      </c>
      <c r="DQ74" s="19"/>
      <c r="DR74" s="19">
        <f t="shared" si="101"/>
        <v>12.48</v>
      </c>
      <c r="DS74" s="19">
        <f>VLOOKUP('Resumo Geral apoio imposto cd'!A74,PARAMETROAPOIO,2,FALSE)*DD74</f>
        <v>0</v>
      </c>
      <c r="DT74" s="19">
        <f t="shared" si="91"/>
        <v>0</v>
      </c>
      <c r="DU74" s="19">
        <f t="shared" si="92"/>
        <v>0</v>
      </c>
      <c r="DV74" s="19">
        <f>BB74*[1]Parâmetro!$E$147</f>
        <v>989.68</v>
      </c>
      <c r="DW74" s="19">
        <f t="shared" si="102"/>
        <v>2118.16</v>
      </c>
      <c r="DX74" s="19">
        <f>C74*'[1]Uniforme Apoio'!$BM$9+'Resumo Geral apoio imposto cd'!F74*'[1]Uniforme Apoio'!$BM$10+'Resumo Geral apoio imposto cd'!I74*'[1]Uniforme Apoio'!$BM$11+'Resumo Geral apoio imposto cd'!L74*'[1]Uniforme Apoio'!$BM$12+'Resumo Geral apoio imposto cd'!O74*'[1]Uniforme Apoio'!$BM$13+'Resumo Geral apoio imposto cd'!R74*'[1]Uniforme Apoio'!$BM$14+'Resumo Geral apoio imposto cd'!U74*'[1]Uniforme Apoio'!$BM$15+'Resumo Geral apoio imposto cd'!X74*'[1]Uniforme Apoio'!$BM$17+AA74*'[1]Uniforme Apoio'!$BM$16+'Resumo Geral apoio imposto cd'!AD74*'[1]Uniforme Apoio'!$BM$18+'Resumo Geral apoio imposto cd'!AG74*'[1]Uniforme Apoio'!$BM$19+'Resumo Geral apoio imposto cd'!AJ74*'[1]Uniforme Apoio'!$BM$20+'Resumo Geral apoio imposto cd'!AM74*'[1]Uniforme Apoio'!$BM$21+'Resumo Geral apoio imposto cd'!AP74*'[1]Uniforme Apoio'!$BM$22+'Resumo Geral apoio imposto cd'!AS74*'[1]Uniforme Apoio'!$BM$23+'Resumo Geral apoio imposto cd'!AV74*'[1]Uniforme Apoio'!$BM$24+'Resumo Geral apoio imposto cd'!AY74*'[1]Uniforme Apoio'!$BM$25+'Resumo Geral apoio imposto cd'!BB74*'[1]Uniforme Apoio'!$BM$26+BE74*'[1]Uniforme Apoio'!$BM$27+'Resumo Geral apoio imposto cd'!BH74*'[1]Uniforme Apoio'!$BM$28+'Resumo Geral apoio imposto cd'!BK74*'[1]Uniforme Apoio'!$BM$29+'Resumo Geral apoio imposto cd'!BN74*'[1]Uniforme Apoio'!$BM$30+'Resumo Geral apoio imposto cd'!BQ74*'[1]Uniforme Apoio'!$BM$30+'Resumo Geral apoio imposto cd'!BT74*'[1]Uniforme Apoio'!$BM$30+'Resumo Geral apoio imposto cd'!BW74*'[1]Uniforme Apoio'!$BM$31+'Resumo Geral apoio imposto cd'!BZ74*'[1]Uniforme Apoio'!$BM$31+'Resumo Geral apoio imposto cd'!CC74*'[1]Uniforme Apoio'!$BM$32+'Resumo Geral apoio imposto cd'!CF74*'[1]Uniforme Apoio'!$BM$33+'Resumo Geral apoio imposto cd'!CI74*'[1]Uniforme Apoio'!$BM$34+'Resumo Geral apoio imposto cd'!CL74*'[1]Uniforme Apoio'!$BM$35+'Resumo Geral apoio imposto cd'!CO74*'[1]Uniforme Apoio'!$BM$36+'Resumo Geral apoio imposto cd'!CR74*'[1]Uniforme Apoio'!$BM$37+'Resumo Geral apoio imposto cd'!CU74*'[1]Uniforme Apoio'!$BM$38+'Resumo Geral apoio imposto cd'!CX74*'[1]Uniforme Apoio'!$BM$39+'Resumo Geral apoio imposto cd'!DA74*'[1]Uniforme Apoio'!$BM$40</f>
        <v>412.72</v>
      </c>
      <c r="DY74" s="19"/>
      <c r="DZ74" s="19">
        <f>AP74*'[1]Equipamentos Jardinagem'!$H$7</f>
        <v>0</v>
      </c>
      <c r="EA74" s="19"/>
      <c r="EB74" s="19">
        <f t="shared" si="103"/>
        <v>412.72</v>
      </c>
      <c r="EC74" s="19">
        <f t="shared" si="104"/>
        <v>2005.816</v>
      </c>
      <c r="ED74" s="19">
        <f t="shared" si="19"/>
        <v>150.43619999999999</v>
      </c>
      <c r="EE74" s="19">
        <f t="shared" si="20"/>
        <v>100.2908</v>
      </c>
      <c r="EF74" s="19">
        <f t="shared" si="21"/>
        <v>20.058160000000001</v>
      </c>
      <c r="EG74" s="19">
        <f t="shared" si="22"/>
        <v>250.727</v>
      </c>
      <c r="EH74" s="19">
        <f t="shared" si="23"/>
        <v>802.32640000000004</v>
      </c>
      <c r="EI74" s="19">
        <f t="shared" si="24"/>
        <v>300.87239999999997</v>
      </c>
      <c r="EJ74" s="19">
        <f t="shared" si="25"/>
        <v>60.174480000000003</v>
      </c>
      <c r="EK74" s="19">
        <f t="shared" si="105"/>
        <v>3690.7014400000003</v>
      </c>
      <c r="EL74" s="19">
        <f t="shared" si="106"/>
        <v>835.42236400000002</v>
      </c>
      <c r="EM74" s="19">
        <f t="shared" si="107"/>
        <v>278.808424</v>
      </c>
      <c r="EN74" s="19">
        <f t="shared" si="108"/>
        <v>410.18937199999999</v>
      </c>
      <c r="EO74" s="19">
        <f t="shared" si="109"/>
        <v>1524.4201600000001</v>
      </c>
      <c r="EP74" s="19">
        <f t="shared" si="110"/>
        <v>13.037804</v>
      </c>
      <c r="EQ74" s="19">
        <f t="shared" si="111"/>
        <v>5.0145400000000002</v>
      </c>
      <c r="ER74" s="19">
        <f t="shared" si="112"/>
        <v>18.052343999999998</v>
      </c>
      <c r="ES74" s="19">
        <f t="shared" si="113"/>
        <v>75.218099999999993</v>
      </c>
      <c r="ET74" s="19">
        <f t="shared" si="114"/>
        <v>6.017447999999999</v>
      </c>
      <c r="EU74" s="19">
        <f t="shared" si="115"/>
        <v>3.0087239999999995</v>
      </c>
      <c r="EV74" s="19">
        <f t="shared" si="116"/>
        <v>35.101779999999998</v>
      </c>
      <c r="EW74" s="19">
        <f t="shared" si="117"/>
        <v>13.037804</v>
      </c>
      <c r="EX74" s="19">
        <f t="shared" si="118"/>
        <v>431.25043999999997</v>
      </c>
      <c r="EY74" s="19">
        <f t="shared" si="119"/>
        <v>17.049436</v>
      </c>
      <c r="EZ74" s="19">
        <f t="shared" si="120"/>
        <v>580.68373199999996</v>
      </c>
      <c r="FA74" s="19">
        <f t="shared" si="121"/>
        <v>835.42236400000002</v>
      </c>
      <c r="FB74" s="19">
        <f t="shared" si="122"/>
        <v>139.404212</v>
      </c>
      <c r="FC74" s="19">
        <f t="shared" si="123"/>
        <v>84.244271999999995</v>
      </c>
      <c r="FD74" s="19">
        <f t="shared" si="124"/>
        <v>33.095964000000002</v>
      </c>
      <c r="FE74" s="19">
        <f t="shared" si="125"/>
        <v>0</v>
      </c>
      <c r="FF74" s="19">
        <f t="shared" si="126"/>
        <v>402.16610799999995</v>
      </c>
      <c r="FG74" s="19">
        <f t="shared" si="127"/>
        <v>1494.3329200000001</v>
      </c>
      <c r="FH74" s="19">
        <f t="shared" si="93"/>
        <v>7308.1905959999995</v>
      </c>
      <c r="FI74" s="19">
        <f t="shared" si="94"/>
        <v>19868.150595999999</v>
      </c>
      <c r="FJ74" s="19">
        <f t="shared" si="128"/>
        <v>825.08</v>
      </c>
      <c r="FK74" s="144">
        <f t="shared" si="95"/>
        <v>3</v>
      </c>
      <c r="FL74" s="144">
        <f t="shared" si="133"/>
        <v>12.25</v>
      </c>
      <c r="FM74" s="20">
        <f t="shared" si="134"/>
        <v>3.4188034188034218</v>
      </c>
      <c r="FN74" s="19">
        <f t="shared" si="129"/>
        <v>679.25301182906037</v>
      </c>
      <c r="FO74" s="20">
        <f t="shared" si="31"/>
        <v>8.6609686609686669</v>
      </c>
      <c r="FP74" s="19">
        <f t="shared" si="130"/>
        <v>1720.7742966336193</v>
      </c>
      <c r="FQ74" s="20">
        <f t="shared" si="32"/>
        <v>1.8803418803418819</v>
      </c>
      <c r="FR74" s="19">
        <f t="shared" si="131"/>
        <v>373.58915650598317</v>
      </c>
      <c r="FS74" s="19">
        <f t="shared" si="132"/>
        <v>583.04</v>
      </c>
      <c r="FT74" s="19">
        <f t="shared" si="135"/>
        <v>4181.7364649686624</v>
      </c>
      <c r="FU74" s="145">
        <f t="shared" si="136"/>
        <v>24049.887060968664</v>
      </c>
    </row>
    <row r="75" spans="1:177" ht="15" customHeight="1">
      <c r="A75" s="149" t="str">
        <f>[1]CCT!D82</f>
        <v>Uberlândia</v>
      </c>
      <c r="B75" s="150" t="str">
        <f>[1]CCT!C82</f>
        <v>Uberlândia</v>
      </c>
      <c r="C75" s="141"/>
      <c r="D75" s="151"/>
      <c r="E75" s="17"/>
      <c r="F75" s="18"/>
      <c r="G75" s="151"/>
      <c r="H75" s="17"/>
      <c r="I75" s="18"/>
      <c r="J75" s="151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8"/>
      <c r="V75" s="151"/>
      <c r="W75" s="17"/>
      <c r="X75" s="18"/>
      <c r="Y75" s="151"/>
      <c r="Z75" s="17"/>
      <c r="AA75" s="17"/>
      <c r="AB75" s="17"/>
      <c r="AC75" s="17"/>
      <c r="AD75" s="17"/>
      <c r="AE75" s="17"/>
      <c r="AF75" s="17"/>
      <c r="AG75" s="18"/>
      <c r="AH75" s="17"/>
      <c r="AI75" s="17"/>
      <c r="AJ75" s="17"/>
      <c r="AK75" s="17"/>
      <c r="AL75" s="17"/>
      <c r="AM75" s="18"/>
      <c r="AN75" s="151"/>
      <c r="AO75" s="17"/>
      <c r="AP75" s="17"/>
      <c r="AQ75" s="17"/>
      <c r="AR75" s="17"/>
      <c r="AS75" s="17"/>
      <c r="AT75" s="17"/>
      <c r="AU75" s="17"/>
      <c r="AV75" s="152"/>
      <c r="AW75" s="151"/>
      <c r="AX75" s="17"/>
      <c r="AY75" s="17"/>
      <c r="AZ75" s="17"/>
      <c r="BA75" s="17"/>
      <c r="BB75" s="141"/>
      <c r="BC75" s="17"/>
      <c r="BD75" s="17">
        <f>BB75*BC75</f>
        <v>0</v>
      </c>
      <c r="BE75" s="152"/>
      <c r="BF75" s="151"/>
      <c r="BG75" s="17"/>
      <c r="BH75" s="17"/>
      <c r="BI75" s="17"/>
      <c r="BJ75" s="17"/>
      <c r="BK75" s="17"/>
      <c r="BL75" s="17"/>
      <c r="BM75" s="17"/>
      <c r="BN75" s="18">
        <f>[1]CCT!AV82</f>
        <v>2</v>
      </c>
      <c r="BO75" s="17">
        <f>[1]CCT!AU82</f>
        <v>1134.79</v>
      </c>
      <c r="BP75" s="17">
        <f t="shared" si="7"/>
        <v>2269.58</v>
      </c>
      <c r="BQ75" s="18"/>
      <c r="BR75" s="17"/>
      <c r="BS75" s="17"/>
      <c r="BT75" s="18"/>
      <c r="BU75" s="17"/>
      <c r="BV75" s="17"/>
      <c r="BW75" s="18"/>
      <c r="BX75" s="17"/>
      <c r="BY75" s="17"/>
      <c r="BZ75" s="153">
        <f>[1]CCT!BD82</f>
        <v>3</v>
      </c>
      <c r="CA75" s="151">
        <f>[1]CCT!BC82</f>
        <v>1231.31</v>
      </c>
      <c r="CB75" s="17">
        <f t="shared" si="137"/>
        <v>3693.93</v>
      </c>
      <c r="CC75" s="17"/>
      <c r="CD75" s="17"/>
      <c r="CE75" s="17"/>
      <c r="CF75" s="152"/>
      <c r="CG75" s="151"/>
      <c r="CH75" s="17"/>
      <c r="CI75" s="17"/>
      <c r="CJ75" s="17"/>
      <c r="CK75" s="17"/>
      <c r="CL75" s="152"/>
      <c r="CM75" s="151"/>
      <c r="CN75" s="17"/>
      <c r="CO75" s="17"/>
      <c r="CP75" s="17"/>
      <c r="CQ75" s="17"/>
      <c r="CR75" s="17"/>
      <c r="CS75" s="17"/>
      <c r="CT75" s="17">
        <f t="shared" si="77"/>
        <v>0</v>
      </c>
      <c r="CU75" s="17"/>
      <c r="CV75" s="17"/>
      <c r="CW75" s="17"/>
      <c r="CX75" s="17"/>
      <c r="CY75" s="17"/>
      <c r="CZ75" s="17"/>
      <c r="DA75" s="152"/>
      <c r="DB75" s="151"/>
      <c r="DC75" s="17"/>
      <c r="DD75" s="143">
        <f t="shared" si="96"/>
        <v>5</v>
      </c>
      <c r="DE75" s="19">
        <f t="shared" si="97"/>
        <v>5963.51</v>
      </c>
      <c r="DF75" s="19"/>
      <c r="DG75" s="19"/>
      <c r="DH75" s="19">
        <f t="shared" si="89"/>
        <v>0</v>
      </c>
      <c r="DI75" s="19"/>
      <c r="DJ75" s="19">
        <f t="shared" si="98"/>
        <v>206.32545454545453</v>
      </c>
      <c r="DK75" s="19">
        <f t="shared" si="99"/>
        <v>0</v>
      </c>
      <c r="DL75" s="19"/>
      <c r="DM75" s="19">
        <f t="shared" si="100"/>
        <v>6169.8354545454549</v>
      </c>
      <c r="DN75" s="19"/>
      <c r="DO75" s="19">
        <f>(VLOOKUP(A75,PARAMETROAPOIO,6,FALSE))*DD75</f>
        <v>1095.1000000000001</v>
      </c>
      <c r="DP75" s="19">
        <f t="shared" si="90"/>
        <v>262.18939999999998</v>
      </c>
      <c r="DQ75" s="19"/>
      <c r="DR75" s="19">
        <f t="shared" si="101"/>
        <v>15.600000000000001</v>
      </c>
      <c r="DS75" s="19">
        <f>VLOOKUP('Resumo Geral apoio imposto cd'!A75,PARAMETROAPOIO,2,FALSE)*DD75</f>
        <v>97.2</v>
      </c>
      <c r="DT75" s="19">
        <f t="shared" si="91"/>
        <v>0</v>
      </c>
      <c r="DU75" s="19">
        <f t="shared" si="92"/>
        <v>0</v>
      </c>
      <c r="DV75" s="19">
        <f>BB75*[1]Parâmetro!$E$147</f>
        <v>0</v>
      </c>
      <c r="DW75" s="19">
        <f t="shared" si="102"/>
        <v>1470.0894000000001</v>
      </c>
      <c r="DX75" s="19">
        <f>C75*'[1]Uniforme Apoio'!$BM$9+'Resumo Geral apoio imposto cd'!F75*'[1]Uniforme Apoio'!$BM$10+'Resumo Geral apoio imposto cd'!I75*'[1]Uniforme Apoio'!$BM$11+'Resumo Geral apoio imposto cd'!L75*'[1]Uniforme Apoio'!$BM$12+'Resumo Geral apoio imposto cd'!O75*'[1]Uniforme Apoio'!$BM$13+'Resumo Geral apoio imposto cd'!R75*'[1]Uniforme Apoio'!$BM$14+'Resumo Geral apoio imposto cd'!U75*'[1]Uniforme Apoio'!$BM$15+'Resumo Geral apoio imposto cd'!X75*'[1]Uniforme Apoio'!$BM$17+AA75*'[1]Uniforme Apoio'!$BM$16+'Resumo Geral apoio imposto cd'!AD75*'[1]Uniforme Apoio'!$BM$18+'Resumo Geral apoio imposto cd'!AG75*'[1]Uniforme Apoio'!$BM$19+'Resumo Geral apoio imposto cd'!AJ75*'[1]Uniforme Apoio'!$BM$20+'Resumo Geral apoio imposto cd'!AM75*'[1]Uniforme Apoio'!$BM$21+'Resumo Geral apoio imposto cd'!AP75*'[1]Uniforme Apoio'!$BM$22+'Resumo Geral apoio imposto cd'!AS75*'[1]Uniforme Apoio'!$BM$23+'Resumo Geral apoio imposto cd'!AV75*'[1]Uniforme Apoio'!$BM$24+'Resumo Geral apoio imposto cd'!AY75*'[1]Uniforme Apoio'!$BM$25+'Resumo Geral apoio imposto cd'!BB75*'[1]Uniforme Apoio'!$BM$26+BE75*'[1]Uniforme Apoio'!$BM$27+'Resumo Geral apoio imposto cd'!BH75*'[1]Uniforme Apoio'!$BM$28+'Resumo Geral apoio imposto cd'!BK75*'[1]Uniforme Apoio'!$BM$29+'Resumo Geral apoio imposto cd'!BN75*'[1]Uniforme Apoio'!$BM$30+'Resumo Geral apoio imposto cd'!BQ75*'[1]Uniforme Apoio'!$BM$30+'Resumo Geral apoio imposto cd'!BT75*'[1]Uniforme Apoio'!$BM$30+'Resumo Geral apoio imposto cd'!BW75*'[1]Uniforme Apoio'!$BM$31+'Resumo Geral apoio imposto cd'!BZ75*'[1]Uniforme Apoio'!$BM$31+'Resumo Geral apoio imposto cd'!CC75*'[1]Uniforme Apoio'!$BM$32+'Resumo Geral apoio imposto cd'!CF75*'[1]Uniforme Apoio'!$BM$33+'Resumo Geral apoio imposto cd'!CI75*'[1]Uniforme Apoio'!$BM$34+'Resumo Geral apoio imposto cd'!CL75*'[1]Uniforme Apoio'!$BM$35+'Resumo Geral apoio imposto cd'!CO75*'[1]Uniforme Apoio'!$BM$36+'Resumo Geral apoio imposto cd'!CR75*'[1]Uniforme Apoio'!$BM$37+'Resumo Geral apoio imposto cd'!CU75*'[1]Uniforme Apoio'!$BM$38+'Resumo Geral apoio imposto cd'!CX75*'[1]Uniforme Apoio'!$BM$39+'Resumo Geral apoio imposto cd'!DA75*'[1]Uniforme Apoio'!$BM$40</f>
        <v>415.65000000000003</v>
      </c>
      <c r="DY75" s="19"/>
      <c r="DZ75" s="19">
        <f>AP75*'[1]Equipamentos Jardinagem'!$H$7</f>
        <v>0</v>
      </c>
      <c r="EA75" s="19"/>
      <c r="EB75" s="19">
        <f t="shared" si="103"/>
        <v>415.65000000000003</v>
      </c>
      <c r="EC75" s="19">
        <f t="shared" si="104"/>
        <v>1233.967090909091</v>
      </c>
      <c r="ED75" s="19">
        <f t="shared" si="19"/>
        <v>92.547531818181824</v>
      </c>
      <c r="EE75" s="19">
        <f t="shared" si="20"/>
        <v>61.698354545454549</v>
      </c>
      <c r="EF75" s="19">
        <f t="shared" si="21"/>
        <v>12.339670909090911</v>
      </c>
      <c r="EG75" s="19">
        <f t="shared" si="22"/>
        <v>154.24588636363637</v>
      </c>
      <c r="EH75" s="19">
        <f t="shared" si="23"/>
        <v>493.58683636363639</v>
      </c>
      <c r="EI75" s="19">
        <f t="shared" si="24"/>
        <v>185.09506363636365</v>
      </c>
      <c r="EJ75" s="19">
        <f t="shared" si="25"/>
        <v>37.019012727272731</v>
      </c>
      <c r="EK75" s="19">
        <f t="shared" si="105"/>
        <v>2270.4994472727271</v>
      </c>
      <c r="EL75" s="19">
        <f t="shared" si="106"/>
        <v>513.94729336363639</v>
      </c>
      <c r="EM75" s="19">
        <f t="shared" si="107"/>
        <v>171.52142563636363</v>
      </c>
      <c r="EN75" s="19">
        <f t="shared" si="108"/>
        <v>252.34627009090909</v>
      </c>
      <c r="EO75" s="19">
        <f t="shared" si="109"/>
        <v>937.81498909090908</v>
      </c>
      <c r="EP75" s="19">
        <f t="shared" si="110"/>
        <v>8.0207860909090911</v>
      </c>
      <c r="EQ75" s="19">
        <f t="shared" si="111"/>
        <v>3.0849177272727277</v>
      </c>
      <c r="ER75" s="19">
        <f t="shared" si="112"/>
        <v>11.105703818181819</v>
      </c>
      <c r="ES75" s="19">
        <f t="shared" si="113"/>
        <v>46.273765909090912</v>
      </c>
      <c r="ET75" s="19">
        <f t="shared" si="114"/>
        <v>3.7019012727272727</v>
      </c>
      <c r="EU75" s="19">
        <f t="shared" si="115"/>
        <v>1.8509506363636363</v>
      </c>
      <c r="EV75" s="19">
        <f t="shared" si="116"/>
        <v>21.594424090909094</v>
      </c>
      <c r="EW75" s="19">
        <f t="shared" si="117"/>
        <v>8.0207860909090911</v>
      </c>
      <c r="EX75" s="19">
        <f t="shared" si="118"/>
        <v>265.30292454545452</v>
      </c>
      <c r="EY75" s="19">
        <f t="shared" si="119"/>
        <v>10.488720272727273</v>
      </c>
      <c r="EZ75" s="19">
        <f t="shared" si="120"/>
        <v>357.23347281818178</v>
      </c>
      <c r="FA75" s="19">
        <f t="shared" si="121"/>
        <v>513.94729336363639</v>
      </c>
      <c r="FB75" s="19">
        <f t="shared" si="122"/>
        <v>85.760712818181815</v>
      </c>
      <c r="FC75" s="19">
        <f t="shared" si="123"/>
        <v>51.826617818181816</v>
      </c>
      <c r="FD75" s="19">
        <f t="shared" si="124"/>
        <v>20.360457</v>
      </c>
      <c r="FE75" s="19">
        <f t="shared" si="125"/>
        <v>0</v>
      </c>
      <c r="FF75" s="19">
        <f t="shared" si="126"/>
        <v>247.41040172727273</v>
      </c>
      <c r="FG75" s="19">
        <f t="shared" si="127"/>
        <v>919.30548272727276</v>
      </c>
      <c r="FH75" s="19">
        <f t="shared" si="93"/>
        <v>4495.9590957272721</v>
      </c>
      <c r="FI75" s="19">
        <f t="shared" si="94"/>
        <v>12551.533950272726</v>
      </c>
      <c r="FJ75" s="19">
        <f t="shared" si="128"/>
        <v>1031.3500000000001</v>
      </c>
      <c r="FK75" s="144">
        <f t="shared" si="95"/>
        <v>2</v>
      </c>
      <c r="FL75" s="144">
        <f t="shared" si="133"/>
        <v>11.25</v>
      </c>
      <c r="FM75" s="20">
        <f t="shared" si="134"/>
        <v>2.2535211267605644</v>
      </c>
      <c r="FN75" s="19">
        <f t="shared" si="129"/>
        <v>282.8514693019207</v>
      </c>
      <c r="FO75" s="20">
        <f t="shared" si="31"/>
        <v>8.5633802816901436</v>
      </c>
      <c r="FP75" s="19">
        <f t="shared" si="130"/>
        <v>1074.8355833472986</v>
      </c>
      <c r="FQ75" s="20">
        <f t="shared" si="32"/>
        <v>1.8591549295774654</v>
      </c>
      <c r="FR75" s="19">
        <f t="shared" si="131"/>
        <v>233.35246217408456</v>
      </c>
      <c r="FS75" s="19">
        <f t="shared" si="132"/>
        <v>728.8</v>
      </c>
      <c r="FT75" s="19">
        <f t="shared" si="135"/>
        <v>3351.1895148233043</v>
      </c>
      <c r="FU75" s="145">
        <f t="shared" si="136"/>
        <v>15902.723465096031</v>
      </c>
    </row>
    <row r="76" spans="1:177" ht="15" customHeight="1">
      <c r="A76" s="146" t="str">
        <f>[1]CCT!D83</f>
        <v>Settaspoc</v>
      </c>
      <c r="B76" s="147" t="str">
        <f>[1]CCT!C83</f>
        <v>Uberlândia</v>
      </c>
      <c r="C76" s="141"/>
      <c r="D76" s="17"/>
      <c r="E76" s="17">
        <f t="shared" si="0"/>
        <v>0</v>
      </c>
      <c r="F76" s="18"/>
      <c r="G76" s="17"/>
      <c r="H76" s="17">
        <f t="shared" si="33"/>
        <v>0</v>
      </c>
      <c r="I76" s="18"/>
      <c r="J76" s="17"/>
      <c r="K76" s="17">
        <f t="shared" si="34"/>
        <v>0</v>
      </c>
      <c r="L76" s="17"/>
      <c r="M76" s="17"/>
      <c r="N76" s="17"/>
      <c r="O76" s="17"/>
      <c r="P76" s="17"/>
      <c r="Q76" s="17"/>
      <c r="R76" s="17"/>
      <c r="S76" s="17"/>
      <c r="T76" s="17"/>
      <c r="U76" s="18"/>
      <c r="V76" s="17"/>
      <c r="W76" s="17">
        <f t="shared" si="1"/>
        <v>0</v>
      </c>
      <c r="X76" s="18"/>
      <c r="Y76" s="17"/>
      <c r="Z76" s="17">
        <f t="shared" si="2"/>
        <v>0</v>
      </c>
      <c r="AA76" s="17"/>
      <c r="AB76" s="17"/>
      <c r="AC76" s="17"/>
      <c r="AD76" s="17"/>
      <c r="AE76" s="17"/>
      <c r="AF76" s="17"/>
      <c r="AG76" s="18"/>
      <c r="AH76" s="17"/>
      <c r="AI76" s="17">
        <f t="shared" si="3"/>
        <v>0</v>
      </c>
      <c r="AJ76" s="17"/>
      <c r="AK76" s="17"/>
      <c r="AL76" s="17"/>
      <c r="AM76" s="18"/>
      <c r="AN76" s="17"/>
      <c r="AO76" s="17">
        <f t="shared" si="4"/>
        <v>0</v>
      </c>
      <c r="AP76" s="17"/>
      <c r="AQ76" s="17"/>
      <c r="AR76" s="17"/>
      <c r="AS76" s="17"/>
      <c r="AT76" s="17"/>
      <c r="AU76" s="17"/>
      <c r="AV76" s="18"/>
      <c r="AW76" s="17"/>
      <c r="AX76" s="17">
        <f t="shared" si="5"/>
        <v>0</v>
      </c>
      <c r="AY76" s="17"/>
      <c r="AZ76" s="17"/>
      <c r="BA76" s="17"/>
      <c r="BB76" s="141"/>
      <c r="BC76" s="17"/>
      <c r="BD76" s="17"/>
      <c r="BE76" s="18"/>
      <c r="BF76" s="17"/>
      <c r="BG76" s="17">
        <f t="shared" si="6"/>
        <v>0</v>
      </c>
      <c r="BH76" s="17"/>
      <c r="BI76" s="17"/>
      <c r="BJ76" s="17"/>
      <c r="BK76" s="17"/>
      <c r="BL76" s="17"/>
      <c r="BM76" s="17"/>
      <c r="BN76" s="18"/>
      <c r="BO76" s="17"/>
      <c r="BP76" s="17">
        <f t="shared" si="7"/>
        <v>0</v>
      </c>
      <c r="BQ76" s="18"/>
      <c r="BR76" s="17"/>
      <c r="BS76" s="17">
        <f t="shared" si="8"/>
        <v>0</v>
      </c>
      <c r="BT76" s="18"/>
      <c r="BU76" s="17"/>
      <c r="BV76" s="17">
        <f t="shared" si="9"/>
        <v>0</v>
      </c>
      <c r="BW76" s="18"/>
      <c r="BX76" s="17"/>
      <c r="BY76" s="17">
        <f t="shared" si="10"/>
        <v>0</v>
      </c>
      <c r="BZ76" s="142"/>
      <c r="CA76" s="17"/>
      <c r="CB76" s="17">
        <f t="shared" si="137"/>
        <v>0</v>
      </c>
      <c r="CC76" s="17"/>
      <c r="CD76" s="17"/>
      <c r="CE76" s="17"/>
      <c r="CF76" s="18"/>
      <c r="CG76" s="17"/>
      <c r="CH76" s="17">
        <f t="shared" si="12"/>
        <v>0</v>
      </c>
      <c r="CI76" s="17"/>
      <c r="CJ76" s="17"/>
      <c r="CK76" s="17"/>
      <c r="CL76" s="18"/>
      <c r="CM76" s="17"/>
      <c r="CN76" s="17">
        <f t="shared" si="13"/>
        <v>0</v>
      </c>
      <c r="CO76" s="17"/>
      <c r="CP76" s="17"/>
      <c r="CQ76" s="17"/>
      <c r="CR76" s="141">
        <f>[1]CCT!BP83</f>
        <v>1</v>
      </c>
      <c r="CS76" s="17">
        <f>[1]CCT!BO83</f>
        <v>2180.8200000000002</v>
      </c>
      <c r="CT76" s="17">
        <f t="shared" si="77"/>
        <v>2180.8200000000002</v>
      </c>
      <c r="CU76" s="17"/>
      <c r="CV76" s="17"/>
      <c r="CW76" s="17"/>
      <c r="CX76" s="17"/>
      <c r="CY76" s="17"/>
      <c r="CZ76" s="17"/>
      <c r="DA76" s="18"/>
      <c r="DB76" s="17"/>
      <c r="DC76" s="17">
        <f t="shared" si="14"/>
        <v>0</v>
      </c>
      <c r="DD76" s="143">
        <f t="shared" si="96"/>
        <v>1</v>
      </c>
      <c r="DE76" s="19">
        <f t="shared" si="97"/>
        <v>2180.8200000000002</v>
      </c>
      <c r="DF76" s="19"/>
      <c r="DG76" s="19"/>
      <c r="DH76" s="19">
        <f t="shared" si="89"/>
        <v>0</v>
      </c>
      <c r="DI76" s="19"/>
      <c r="DJ76" s="19">
        <f t="shared" si="98"/>
        <v>0</v>
      </c>
      <c r="DK76" s="19">
        <f t="shared" si="99"/>
        <v>0</v>
      </c>
      <c r="DL76" s="19"/>
      <c r="DM76" s="19">
        <f t="shared" si="100"/>
        <v>2180.8200000000002</v>
      </c>
      <c r="DN76" s="19"/>
      <c r="DO76" s="19">
        <f t="shared" ref="DO76:DO86" si="138">(VLOOKUP(A76,PARAMETROAPOIO,6,FALSE)*20-1)*DD76</f>
        <v>279</v>
      </c>
      <c r="DP76" s="19">
        <f t="shared" si="90"/>
        <v>0</v>
      </c>
      <c r="DQ76" s="19"/>
      <c r="DR76" s="19">
        <f t="shared" si="101"/>
        <v>3.12</v>
      </c>
      <c r="DS76" s="19">
        <f>VLOOKUP('Resumo Geral apoio imposto cd'!A76,PARAMETROAPOIO,2,FALSE)*DD76</f>
        <v>15.65</v>
      </c>
      <c r="DT76" s="19">
        <f t="shared" si="91"/>
        <v>0</v>
      </c>
      <c r="DU76" s="19">
        <f t="shared" si="92"/>
        <v>0</v>
      </c>
      <c r="DV76" s="19">
        <f>BB76*[1]Parâmetro!$E$147</f>
        <v>0</v>
      </c>
      <c r="DW76" s="19">
        <f t="shared" si="102"/>
        <v>297.77</v>
      </c>
      <c r="DX76" s="19">
        <f>C76*'[1]Uniforme Apoio'!$BM$9+'Resumo Geral apoio imposto cd'!F76*'[1]Uniforme Apoio'!$BM$10+'Resumo Geral apoio imposto cd'!I76*'[1]Uniforme Apoio'!$BM$11+'Resumo Geral apoio imposto cd'!L76*'[1]Uniforme Apoio'!$BM$12+'Resumo Geral apoio imposto cd'!O76*'[1]Uniforme Apoio'!$BM$13+'Resumo Geral apoio imposto cd'!R76*'[1]Uniforme Apoio'!$BM$14+'Resumo Geral apoio imposto cd'!U76*'[1]Uniforme Apoio'!$BM$15+'Resumo Geral apoio imposto cd'!X76*'[1]Uniforme Apoio'!$BM$17+AA76*'[1]Uniforme Apoio'!$BM$16+'Resumo Geral apoio imposto cd'!AD76*'[1]Uniforme Apoio'!$BM$18+'Resumo Geral apoio imposto cd'!AG76*'[1]Uniforme Apoio'!$BM$19+'Resumo Geral apoio imposto cd'!AJ76*'[1]Uniforme Apoio'!$BM$20+'Resumo Geral apoio imposto cd'!AM76*'[1]Uniforme Apoio'!$BM$21+'Resumo Geral apoio imposto cd'!AP76*'[1]Uniforme Apoio'!$BM$22+'Resumo Geral apoio imposto cd'!AS76*'[1]Uniforme Apoio'!$BM$23+'Resumo Geral apoio imposto cd'!AV76*'[1]Uniforme Apoio'!$BM$24+'Resumo Geral apoio imposto cd'!AY76*'[1]Uniforme Apoio'!$BM$25+'Resumo Geral apoio imposto cd'!BB76*'[1]Uniforme Apoio'!$BM$26+BE76*'[1]Uniforme Apoio'!$BM$27+'Resumo Geral apoio imposto cd'!BH76*'[1]Uniforme Apoio'!$BM$28+'Resumo Geral apoio imposto cd'!BK76*'[1]Uniforme Apoio'!$BM$29+'Resumo Geral apoio imposto cd'!BN76*'[1]Uniforme Apoio'!$BM$30+'Resumo Geral apoio imposto cd'!BQ76*'[1]Uniforme Apoio'!$BM$30+'Resumo Geral apoio imposto cd'!BT76*'[1]Uniforme Apoio'!$BM$30+'Resumo Geral apoio imposto cd'!BW76*'[1]Uniforme Apoio'!$BM$31+'Resumo Geral apoio imposto cd'!BZ76*'[1]Uniforme Apoio'!$BM$31+'Resumo Geral apoio imposto cd'!CC76*'[1]Uniforme Apoio'!$BM$32+'Resumo Geral apoio imposto cd'!CF76*'[1]Uniforme Apoio'!$BM$33+'Resumo Geral apoio imposto cd'!CI76*'[1]Uniforme Apoio'!$BM$34+'Resumo Geral apoio imposto cd'!CL76*'[1]Uniforme Apoio'!$BM$35+'Resumo Geral apoio imposto cd'!CO76*'[1]Uniforme Apoio'!$BM$36+'Resumo Geral apoio imposto cd'!CR76*'[1]Uniforme Apoio'!$BM$37+'Resumo Geral apoio imposto cd'!CU76*'[1]Uniforme Apoio'!$BM$38+'Resumo Geral apoio imposto cd'!CX76*'[1]Uniforme Apoio'!$BM$39+'Resumo Geral apoio imposto cd'!DA76*'[1]Uniforme Apoio'!$BM$40</f>
        <v>35.9</v>
      </c>
      <c r="DY76" s="19"/>
      <c r="DZ76" s="19">
        <f>AP76*'[1]Equipamentos Jardinagem'!$H$7</f>
        <v>0</v>
      </c>
      <c r="EA76" s="19"/>
      <c r="EB76" s="19">
        <f t="shared" si="103"/>
        <v>35.9</v>
      </c>
      <c r="EC76" s="19">
        <f t="shared" si="104"/>
        <v>436.16400000000004</v>
      </c>
      <c r="ED76" s="19">
        <f t="shared" si="19"/>
        <v>32.712299999999999</v>
      </c>
      <c r="EE76" s="19">
        <f t="shared" si="20"/>
        <v>21.808200000000003</v>
      </c>
      <c r="EF76" s="19">
        <f t="shared" si="21"/>
        <v>4.3616400000000004</v>
      </c>
      <c r="EG76" s="19">
        <f t="shared" si="22"/>
        <v>54.520500000000006</v>
      </c>
      <c r="EH76" s="19">
        <f t="shared" si="23"/>
        <v>174.46560000000002</v>
      </c>
      <c r="EI76" s="19">
        <f t="shared" si="24"/>
        <v>65.424599999999998</v>
      </c>
      <c r="EJ76" s="19">
        <f t="shared" si="25"/>
        <v>13.084920000000002</v>
      </c>
      <c r="EK76" s="19">
        <f t="shared" si="105"/>
        <v>802.54176000000007</v>
      </c>
      <c r="EL76" s="19">
        <f t="shared" si="106"/>
        <v>181.662306</v>
      </c>
      <c r="EM76" s="19">
        <f t="shared" si="107"/>
        <v>60.626795999999999</v>
      </c>
      <c r="EN76" s="19">
        <f t="shared" si="108"/>
        <v>89.195537999999999</v>
      </c>
      <c r="EO76" s="19">
        <f t="shared" si="109"/>
        <v>331.48464000000001</v>
      </c>
      <c r="EP76" s="19">
        <f t="shared" si="110"/>
        <v>2.8350659999999999</v>
      </c>
      <c r="EQ76" s="19">
        <f t="shared" si="111"/>
        <v>1.0904100000000001</v>
      </c>
      <c r="ER76" s="19">
        <f t="shared" si="112"/>
        <v>3.9254759999999997</v>
      </c>
      <c r="ES76" s="19">
        <f t="shared" si="113"/>
        <v>16.35615</v>
      </c>
      <c r="ET76" s="19">
        <f t="shared" si="114"/>
        <v>1.308492</v>
      </c>
      <c r="EU76" s="19">
        <f t="shared" si="115"/>
        <v>0.65424599999999999</v>
      </c>
      <c r="EV76" s="19">
        <f t="shared" si="116"/>
        <v>7.6328700000000005</v>
      </c>
      <c r="EW76" s="19">
        <f t="shared" si="117"/>
        <v>2.8350659999999999</v>
      </c>
      <c r="EX76" s="19">
        <f t="shared" si="118"/>
        <v>93.775260000000003</v>
      </c>
      <c r="EY76" s="19">
        <f t="shared" si="119"/>
        <v>3.7073939999999999</v>
      </c>
      <c r="EZ76" s="19">
        <f t="shared" si="120"/>
        <v>126.26947799999999</v>
      </c>
      <c r="FA76" s="19">
        <f t="shared" si="121"/>
        <v>181.662306</v>
      </c>
      <c r="FB76" s="19">
        <f t="shared" si="122"/>
        <v>30.313397999999999</v>
      </c>
      <c r="FC76" s="19">
        <f t="shared" si="123"/>
        <v>18.318888000000001</v>
      </c>
      <c r="FD76" s="19">
        <f t="shared" si="124"/>
        <v>7.1967060000000007</v>
      </c>
      <c r="FE76" s="19">
        <f t="shared" si="125"/>
        <v>0</v>
      </c>
      <c r="FF76" s="19">
        <f t="shared" si="126"/>
        <v>87.450881999999993</v>
      </c>
      <c r="FG76" s="19">
        <f t="shared" si="127"/>
        <v>324.94218000000001</v>
      </c>
      <c r="FH76" s="19">
        <f t="shared" si="93"/>
        <v>1589.163534</v>
      </c>
      <c r="FI76" s="19">
        <f t="shared" si="94"/>
        <v>4103.653534</v>
      </c>
      <c r="FJ76" s="19">
        <f t="shared" si="128"/>
        <v>206.27</v>
      </c>
      <c r="FK76" s="144">
        <f t="shared" si="95"/>
        <v>2</v>
      </c>
      <c r="FL76" s="144">
        <f t="shared" si="133"/>
        <v>11.25</v>
      </c>
      <c r="FM76" s="20">
        <f t="shared" si="134"/>
        <v>2.2535211267605644</v>
      </c>
      <c r="FN76" s="19">
        <f t="shared" si="129"/>
        <v>92.476699357746526</v>
      </c>
      <c r="FO76" s="20">
        <f t="shared" si="31"/>
        <v>8.5633802816901436</v>
      </c>
      <c r="FP76" s="19">
        <f t="shared" si="130"/>
        <v>351.41145755943671</v>
      </c>
      <c r="FQ76" s="20">
        <f t="shared" si="32"/>
        <v>1.8591549295774654</v>
      </c>
      <c r="FR76" s="19">
        <f t="shared" si="131"/>
        <v>76.293276970140866</v>
      </c>
      <c r="FS76" s="19">
        <f t="shared" si="132"/>
        <v>145.76</v>
      </c>
      <c r="FT76" s="19">
        <f t="shared" si="135"/>
        <v>872.21143388732412</v>
      </c>
      <c r="FU76" s="145">
        <f t="shared" si="136"/>
        <v>4975.8649678873244</v>
      </c>
    </row>
    <row r="77" spans="1:177" ht="15" customHeight="1">
      <c r="A77" s="186" t="str">
        <f>[1]CCT!D84</f>
        <v>Rodoviários de Uberlândia + SEAC-MG</v>
      </c>
      <c r="B77" s="147" t="str">
        <f>[1]CCT!C84</f>
        <v>Uberlândia</v>
      </c>
      <c r="C77" s="141"/>
      <c r="D77" s="17"/>
      <c r="E77" s="17">
        <f t="shared" si="0"/>
        <v>0</v>
      </c>
      <c r="F77" s="18"/>
      <c r="G77" s="17"/>
      <c r="H77" s="17">
        <f t="shared" si="33"/>
        <v>0</v>
      </c>
      <c r="I77" s="18"/>
      <c r="J77" s="17"/>
      <c r="K77" s="17">
        <f t="shared" si="34"/>
        <v>0</v>
      </c>
      <c r="L77" s="17"/>
      <c r="M77" s="17"/>
      <c r="N77" s="17"/>
      <c r="O77" s="17"/>
      <c r="P77" s="17"/>
      <c r="Q77" s="17"/>
      <c r="R77" s="17"/>
      <c r="S77" s="17"/>
      <c r="T77" s="17"/>
      <c r="U77" s="18"/>
      <c r="V77" s="17"/>
      <c r="W77" s="17">
        <f t="shared" si="1"/>
        <v>0</v>
      </c>
      <c r="X77" s="18"/>
      <c r="Y77" s="17"/>
      <c r="Z77" s="17">
        <f t="shared" si="2"/>
        <v>0</v>
      </c>
      <c r="AA77" s="17"/>
      <c r="AB77" s="17"/>
      <c r="AC77" s="17"/>
      <c r="AD77" s="17"/>
      <c r="AE77" s="17"/>
      <c r="AF77" s="17"/>
      <c r="AG77" s="18"/>
      <c r="AH77" s="17"/>
      <c r="AI77" s="17">
        <f t="shared" si="3"/>
        <v>0</v>
      </c>
      <c r="AJ77" s="17"/>
      <c r="AK77" s="17"/>
      <c r="AL77" s="17"/>
      <c r="AM77" s="18"/>
      <c r="AN77" s="17"/>
      <c r="AO77" s="17">
        <f t="shared" si="4"/>
        <v>0</v>
      </c>
      <c r="AP77" s="17"/>
      <c r="AQ77" s="17"/>
      <c r="AR77" s="17"/>
      <c r="AS77" s="17"/>
      <c r="AT77" s="17"/>
      <c r="AU77" s="17"/>
      <c r="AV77" s="18"/>
      <c r="AW77" s="17"/>
      <c r="AX77" s="17">
        <f t="shared" si="5"/>
        <v>0</v>
      </c>
      <c r="AY77" s="17"/>
      <c r="AZ77" s="17"/>
      <c r="BA77" s="17"/>
      <c r="BB77" s="141">
        <f>[1]CCT!AN84</f>
        <v>5</v>
      </c>
      <c r="BC77" s="17">
        <f>[1]CCT!AM84</f>
        <v>2507.27</v>
      </c>
      <c r="BD77" s="17">
        <f>BB77*BC77</f>
        <v>12536.35</v>
      </c>
      <c r="BE77" s="18"/>
      <c r="BF77" s="17"/>
      <c r="BG77" s="17">
        <f t="shared" si="6"/>
        <v>0</v>
      </c>
      <c r="BH77" s="17"/>
      <c r="BI77" s="17"/>
      <c r="BJ77" s="17"/>
      <c r="BK77" s="17"/>
      <c r="BL77" s="17"/>
      <c r="BM77" s="17"/>
      <c r="BN77" s="18"/>
      <c r="BO77" s="17"/>
      <c r="BP77" s="17">
        <f t="shared" si="7"/>
        <v>0</v>
      </c>
      <c r="BQ77" s="18"/>
      <c r="BR77" s="17"/>
      <c r="BS77" s="17">
        <f t="shared" si="8"/>
        <v>0</v>
      </c>
      <c r="BT77" s="18"/>
      <c r="BU77" s="17"/>
      <c r="BV77" s="17">
        <f t="shared" si="9"/>
        <v>0</v>
      </c>
      <c r="BW77" s="18"/>
      <c r="BX77" s="17"/>
      <c r="BY77" s="17">
        <f t="shared" si="10"/>
        <v>0</v>
      </c>
      <c r="BZ77" s="142"/>
      <c r="CA77" s="17"/>
      <c r="CB77" s="17">
        <f t="shared" si="137"/>
        <v>0</v>
      </c>
      <c r="CC77" s="17"/>
      <c r="CD77" s="17"/>
      <c r="CE77" s="17"/>
      <c r="CF77" s="18"/>
      <c r="CG77" s="17"/>
      <c r="CH77" s="17">
        <f t="shared" si="12"/>
        <v>0</v>
      </c>
      <c r="CI77" s="17"/>
      <c r="CJ77" s="17"/>
      <c r="CK77" s="17"/>
      <c r="CL77" s="18"/>
      <c r="CM77" s="17"/>
      <c r="CN77" s="17">
        <f t="shared" si="13"/>
        <v>0</v>
      </c>
      <c r="CO77" s="17"/>
      <c r="CP77" s="17"/>
      <c r="CQ77" s="17"/>
      <c r="CR77" s="17"/>
      <c r="CS77" s="17"/>
      <c r="CT77" s="17">
        <f t="shared" si="77"/>
        <v>0</v>
      </c>
      <c r="CU77" s="17"/>
      <c r="CV77" s="17"/>
      <c r="CW77" s="17"/>
      <c r="CX77" s="17"/>
      <c r="CY77" s="17"/>
      <c r="CZ77" s="17"/>
      <c r="DA77" s="18"/>
      <c r="DB77" s="17"/>
      <c r="DC77" s="17">
        <f t="shared" si="14"/>
        <v>0</v>
      </c>
      <c r="DD77" s="143">
        <f t="shared" si="96"/>
        <v>5</v>
      </c>
      <c r="DE77" s="19">
        <f t="shared" si="97"/>
        <v>12536.35</v>
      </c>
      <c r="DF77" s="19"/>
      <c r="DG77" s="19"/>
      <c r="DH77" s="19">
        <f t="shared" si="89"/>
        <v>0</v>
      </c>
      <c r="DI77" s="19"/>
      <c r="DJ77" s="19">
        <f t="shared" si="98"/>
        <v>0</v>
      </c>
      <c r="DK77" s="19">
        <f t="shared" si="99"/>
        <v>0</v>
      </c>
      <c r="DL77" s="19"/>
      <c r="DM77" s="19">
        <f t="shared" si="100"/>
        <v>12536.35</v>
      </c>
      <c r="DN77" s="19"/>
      <c r="DO77" s="19">
        <f t="shared" si="138"/>
        <v>1395</v>
      </c>
      <c r="DP77" s="19">
        <f t="shared" si="90"/>
        <v>0</v>
      </c>
      <c r="DQ77" s="19"/>
      <c r="DR77" s="19">
        <f t="shared" si="101"/>
        <v>15.600000000000001</v>
      </c>
      <c r="DS77" s="19">
        <f>VLOOKUP('Resumo Geral apoio imposto cd'!A77,PARAMETROAPOIO,2,FALSE)*DD77</f>
        <v>0</v>
      </c>
      <c r="DT77" s="19">
        <f t="shared" si="91"/>
        <v>0</v>
      </c>
      <c r="DU77" s="19">
        <f t="shared" si="92"/>
        <v>0</v>
      </c>
      <c r="DV77" s="19">
        <f>BB77*[1]Parâmetro!$E$147</f>
        <v>1237.0999999999999</v>
      </c>
      <c r="DW77" s="19">
        <f t="shared" si="102"/>
        <v>2647.7</v>
      </c>
      <c r="DX77" s="19">
        <f>C77*'[1]Uniforme Apoio'!$BM$9+'Resumo Geral apoio imposto cd'!F77*'[1]Uniforme Apoio'!$BM$10+'Resumo Geral apoio imposto cd'!I77*'[1]Uniforme Apoio'!$BM$11+'Resumo Geral apoio imposto cd'!L77*'[1]Uniforme Apoio'!$BM$12+'Resumo Geral apoio imposto cd'!O77*'[1]Uniforme Apoio'!$BM$13+'Resumo Geral apoio imposto cd'!R77*'[1]Uniforme Apoio'!$BM$14+'Resumo Geral apoio imposto cd'!U77*'[1]Uniforme Apoio'!$BM$15+'Resumo Geral apoio imposto cd'!X77*'[1]Uniforme Apoio'!$BM$17+AA77*'[1]Uniforme Apoio'!$BM$16+'Resumo Geral apoio imposto cd'!AD77*'[1]Uniforme Apoio'!$BM$18+'Resumo Geral apoio imposto cd'!AG77*'[1]Uniforme Apoio'!$BM$19+'Resumo Geral apoio imposto cd'!AJ77*'[1]Uniforme Apoio'!$BM$20+'Resumo Geral apoio imposto cd'!AM77*'[1]Uniforme Apoio'!$BM$21+'Resumo Geral apoio imposto cd'!AP77*'[1]Uniforme Apoio'!$BM$22+'Resumo Geral apoio imposto cd'!AS77*'[1]Uniforme Apoio'!$BM$23+'Resumo Geral apoio imposto cd'!AV77*'[1]Uniforme Apoio'!$BM$24+'Resumo Geral apoio imposto cd'!AY77*'[1]Uniforme Apoio'!$BM$25+'Resumo Geral apoio imposto cd'!BB77*'[1]Uniforme Apoio'!$BM$26+BE77*'[1]Uniforme Apoio'!$BM$27+'Resumo Geral apoio imposto cd'!BH77*'[1]Uniforme Apoio'!$BM$28+'Resumo Geral apoio imposto cd'!BK77*'[1]Uniforme Apoio'!$BM$29+'Resumo Geral apoio imposto cd'!BN77*'[1]Uniforme Apoio'!$BM$30+'Resumo Geral apoio imposto cd'!BQ77*'[1]Uniforme Apoio'!$BM$30+'Resumo Geral apoio imposto cd'!BT77*'[1]Uniforme Apoio'!$BM$30+'Resumo Geral apoio imposto cd'!BW77*'[1]Uniforme Apoio'!$BM$31+'Resumo Geral apoio imposto cd'!BZ77*'[1]Uniforme Apoio'!$BM$31+'Resumo Geral apoio imposto cd'!CC77*'[1]Uniforme Apoio'!$BM$32+'Resumo Geral apoio imposto cd'!CF77*'[1]Uniforme Apoio'!$BM$33+'Resumo Geral apoio imposto cd'!CI77*'[1]Uniforme Apoio'!$BM$34+'Resumo Geral apoio imposto cd'!CL77*'[1]Uniforme Apoio'!$BM$35+'Resumo Geral apoio imposto cd'!CO77*'[1]Uniforme Apoio'!$BM$36+'Resumo Geral apoio imposto cd'!CR77*'[1]Uniforme Apoio'!$BM$37+'Resumo Geral apoio imposto cd'!CU77*'[1]Uniforme Apoio'!$BM$38+'Resumo Geral apoio imposto cd'!CX77*'[1]Uniforme Apoio'!$BM$39+'Resumo Geral apoio imposto cd'!DA77*'[1]Uniforme Apoio'!$BM$40</f>
        <v>515.90000000000009</v>
      </c>
      <c r="DY77" s="19"/>
      <c r="DZ77" s="19">
        <f>AP77*'[1]Equipamentos Jardinagem'!$H$7</f>
        <v>0</v>
      </c>
      <c r="EA77" s="19"/>
      <c r="EB77" s="19">
        <f t="shared" si="103"/>
        <v>515.90000000000009</v>
      </c>
      <c r="EC77" s="19">
        <f t="shared" si="104"/>
        <v>2507.2700000000004</v>
      </c>
      <c r="ED77" s="19">
        <f t="shared" si="19"/>
        <v>188.04525000000001</v>
      </c>
      <c r="EE77" s="19">
        <f t="shared" si="20"/>
        <v>125.3635</v>
      </c>
      <c r="EF77" s="19">
        <f t="shared" si="21"/>
        <v>25.072700000000001</v>
      </c>
      <c r="EG77" s="19">
        <f t="shared" si="22"/>
        <v>313.40875000000005</v>
      </c>
      <c r="EH77" s="19">
        <f t="shared" si="23"/>
        <v>1002.908</v>
      </c>
      <c r="EI77" s="19">
        <f t="shared" si="24"/>
        <v>376.09050000000002</v>
      </c>
      <c r="EJ77" s="19">
        <f t="shared" si="25"/>
        <v>75.218100000000007</v>
      </c>
      <c r="EK77" s="19">
        <f t="shared" si="105"/>
        <v>4613.3768000000009</v>
      </c>
      <c r="EL77" s="19">
        <f t="shared" si="106"/>
        <v>1044.277955</v>
      </c>
      <c r="EM77" s="19">
        <f t="shared" si="107"/>
        <v>348.51053000000002</v>
      </c>
      <c r="EN77" s="19">
        <f t="shared" si="108"/>
        <v>512.736715</v>
      </c>
      <c r="EO77" s="19">
        <f t="shared" si="109"/>
        <v>1905.5252</v>
      </c>
      <c r="EP77" s="19">
        <f t="shared" si="110"/>
        <v>16.297255</v>
      </c>
      <c r="EQ77" s="19">
        <f t="shared" si="111"/>
        <v>6.2681750000000003</v>
      </c>
      <c r="ER77" s="19">
        <f t="shared" si="112"/>
        <v>22.565429999999999</v>
      </c>
      <c r="ES77" s="19">
        <f t="shared" si="113"/>
        <v>94.022625000000005</v>
      </c>
      <c r="ET77" s="19">
        <f t="shared" si="114"/>
        <v>7.5218099999999994</v>
      </c>
      <c r="EU77" s="19">
        <f t="shared" si="115"/>
        <v>3.7609049999999997</v>
      </c>
      <c r="EV77" s="19">
        <f t="shared" si="116"/>
        <v>43.877225000000003</v>
      </c>
      <c r="EW77" s="19">
        <f t="shared" si="117"/>
        <v>16.297255</v>
      </c>
      <c r="EX77" s="19">
        <f t="shared" si="118"/>
        <v>539.06304999999998</v>
      </c>
      <c r="EY77" s="19">
        <f t="shared" si="119"/>
        <v>21.311795</v>
      </c>
      <c r="EZ77" s="19">
        <f t="shared" si="120"/>
        <v>725.85466499999995</v>
      </c>
      <c r="FA77" s="19">
        <f t="shared" si="121"/>
        <v>1044.277955</v>
      </c>
      <c r="FB77" s="19">
        <f t="shared" si="122"/>
        <v>174.25526500000001</v>
      </c>
      <c r="FC77" s="19">
        <f t="shared" si="123"/>
        <v>105.30534</v>
      </c>
      <c r="FD77" s="19">
        <f t="shared" si="124"/>
        <v>41.369955000000004</v>
      </c>
      <c r="FE77" s="19">
        <f t="shared" si="125"/>
        <v>0</v>
      </c>
      <c r="FF77" s="19">
        <f t="shared" si="126"/>
        <v>502.70763499999998</v>
      </c>
      <c r="FG77" s="19">
        <f t="shared" si="127"/>
        <v>1867.9161500000002</v>
      </c>
      <c r="FH77" s="19">
        <f t="shared" si="93"/>
        <v>9135.2382450000005</v>
      </c>
      <c r="FI77" s="19">
        <f t="shared" si="94"/>
        <v>24835.188244999998</v>
      </c>
      <c r="FJ77" s="19">
        <f t="shared" si="128"/>
        <v>1031.3500000000001</v>
      </c>
      <c r="FK77" s="144">
        <f t="shared" si="95"/>
        <v>2</v>
      </c>
      <c r="FL77" s="144">
        <f t="shared" si="133"/>
        <v>11.25</v>
      </c>
      <c r="FM77" s="20">
        <f t="shared" si="134"/>
        <v>2.2535211267605644</v>
      </c>
      <c r="FN77" s="19">
        <f t="shared" si="129"/>
        <v>559.66621397183121</v>
      </c>
      <c r="FO77" s="20">
        <f t="shared" si="31"/>
        <v>8.5633802816901436</v>
      </c>
      <c r="FP77" s="19">
        <f t="shared" si="130"/>
        <v>2126.7316130929585</v>
      </c>
      <c r="FQ77" s="20">
        <f t="shared" si="32"/>
        <v>1.8591549295774654</v>
      </c>
      <c r="FR77" s="19">
        <f t="shared" si="131"/>
        <v>461.72462652676069</v>
      </c>
      <c r="FS77" s="19">
        <f t="shared" si="132"/>
        <v>728.8</v>
      </c>
      <c r="FT77" s="19">
        <f t="shared" si="135"/>
        <v>4908.2724535915504</v>
      </c>
      <c r="FU77" s="145">
        <f t="shared" si="136"/>
        <v>29743.460698591549</v>
      </c>
    </row>
    <row r="78" spans="1:177" ht="15" customHeight="1">
      <c r="A78" s="146" t="str">
        <f>[1]CCT!D85</f>
        <v>Sintel</v>
      </c>
      <c r="B78" s="147" t="str">
        <f>[1]CCT!C85</f>
        <v>Uberlândia</v>
      </c>
      <c r="C78" s="141"/>
      <c r="D78" s="17"/>
      <c r="E78" s="17">
        <f t="shared" si="0"/>
        <v>0</v>
      </c>
      <c r="F78" s="18"/>
      <c r="G78" s="17"/>
      <c r="H78" s="17">
        <f t="shared" si="33"/>
        <v>0</v>
      </c>
      <c r="I78" s="18"/>
      <c r="J78" s="17"/>
      <c r="K78" s="17">
        <f t="shared" si="34"/>
        <v>0</v>
      </c>
      <c r="L78" s="17"/>
      <c r="M78" s="17"/>
      <c r="N78" s="17"/>
      <c r="O78" s="17"/>
      <c r="P78" s="17"/>
      <c r="Q78" s="17"/>
      <c r="R78" s="17"/>
      <c r="S78" s="17"/>
      <c r="T78" s="17"/>
      <c r="U78" s="18"/>
      <c r="V78" s="17"/>
      <c r="W78" s="17">
        <f t="shared" si="1"/>
        <v>0</v>
      </c>
      <c r="X78" s="18"/>
      <c r="Y78" s="17"/>
      <c r="Z78" s="17">
        <f t="shared" si="2"/>
        <v>0</v>
      </c>
      <c r="AA78" s="17"/>
      <c r="AB78" s="17"/>
      <c r="AC78" s="17"/>
      <c r="AD78" s="17"/>
      <c r="AE78" s="17"/>
      <c r="AF78" s="17"/>
      <c r="AG78" s="18"/>
      <c r="AH78" s="17"/>
      <c r="AI78" s="17">
        <f t="shared" si="3"/>
        <v>0</v>
      </c>
      <c r="AJ78" s="17"/>
      <c r="AK78" s="17"/>
      <c r="AL78" s="17"/>
      <c r="AM78" s="18"/>
      <c r="AN78" s="17"/>
      <c r="AO78" s="17">
        <f t="shared" si="4"/>
        <v>0</v>
      </c>
      <c r="AP78" s="17"/>
      <c r="AQ78" s="17"/>
      <c r="AR78" s="17"/>
      <c r="AS78" s="17"/>
      <c r="AT78" s="17"/>
      <c r="AU78" s="17"/>
      <c r="AV78" s="18"/>
      <c r="AW78" s="17"/>
      <c r="AX78" s="17">
        <f t="shared" si="5"/>
        <v>0</v>
      </c>
      <c r="AY78" s="17"/>
      <c r="AZ78" s="17"/>
      <c r="BA78" s="17"/>
      <c r="BB78" s="141"/>
      <c r="BC78" s="17"/>
      <c r="BD78" s="17"/>
      <c r="BE78" s="18"/>
      <c r="BF78" s="17"/>
      <c r="BG78" s="17">
        <f t="shared" si="6"/>
        <v>0</v>
      </c>
      <c r="BH78" s="17"/>
      <c r="BI78" s="17"/>
      <c r="BJ78" s="17"/>
      <c r="BK78" s="17"/>
      <c r="BL78" s="17"/>
      <c r="BM78" s="17"/>
      <c r="BN78" s="18"/>
      <c r="BO78" s="17"/>
      <c r="BP78" s="17">
        <f t="shared" si="7"/>
        <v>0</v>
      </c>
      <c r="BQ78" s="18"/>
      <c r="BR78" s="17"/>
      <c r="BS78" s="17">
        <f t="shared" si="8"/>
        <v>0</v>
      </c>
      <c r="BT78" s="18"/>
      <c r="BU78" s="17"/>
      <c r="BV78" s="17">
        <f t="shared" si="9"/>
        <v>0</v>
      </c>
      <c r="BW78" s="18"/>
      <c r="BX78" s="17"/>
      <c r="BY78" s="17">
        <f t="shared" si="10"/>
        <v>0</v>
      </c>
      <c r="BZ78" s="142"/>
      <c r="CA78" s="17"/>
      <c r="CB78" s="17">
        <f t="shared" si="137"/>
        <v>0</v>
      </c>
      <c r="CC78" s="17"/>
      <c r="CD78" s="17"/>
      <c r="CE78" s="17"/>
      <c r="CF78" s="18"/>
      <c r="CG78" s="17"/>
      <c r="CH78" s="17">
        <f t="shared" si="12"/>
        <v>0</v>
      </c>
      <c r="CI78" s="17"/>
      <c r="CJ78" s="17"/>
      <c r="CK78" s="17"/>
      <c r="CL78" s="18"/>
      <c r="CM78" s="17"/>
      <c r="CN78" s="17">
        <f t="shared" si="13"/>
        <v>0</v>
      </c>
      <c r="CO78" s="17"/>
      <c r="CP78" s="17"/>
      <c r="CQ78" s="17"/>
      <c r="CR78" s="17"/>
      <c r="CS78" s="17"/>
      <c r="CT78" s="17">
        <f t="shared" si="77"/>
        <v>0</v>
      </c>
      <c r="CU78" s="17"/>
      <c r="CV78" s="17"/>
      <c r="CW78" s="17"/>
      <c r="CX78" s="17"/>
      <c r="CY78" s="17"/>
      <c r="CZ78" s="17"/>
      <c r="DA78" s="18">
        <f>[1]CCT!BV85</f>
        <v>1</v>
      </c>
      <c r="DB78" s="17">
        <f>[1]CCT!BU85</f>
        <v>1355.23</v>
      </c>
      <c r="DC78" s="17">
        <f t="shared" si="14"/>
        <v>1355.23</v>
      </c>
      <c r="DD78" s="143">
        <f t="shared" si="96"/>
        <v>1</v>
      </c>
      <c r="DE78" s="19">
        <f t="shared" si="97"/>
        <v>1355.23</v>
      </c>
      <c r="DF78" s="19"/>
      <c r="DG78" s="19"/>
      <c r="DH78" s="19">
        <f t="shared" si="89"/>
        <v>0</v>
      </c>
      <c r="DI78" s="19"/>
      <c r="DJ78" s="19">
        <f t="shared" si="98"/>
        <v>0</v>
      </c>
      <c r="DK78" s="19">
        <f t="shared" si="99"/>
        <v>0</v>
      </c>
      <c r="DL78" s="19"/>
      <c r="DM78" s="19">
        <f t="shared" si="100"/>
        <v>1355.23</v>
      </c>
      <c r="DN78" s="19"/>
      <c r="DO78" s="19">
        <f>(VLOOKUP(A78,PARAMETROAPOIO,6,FALSE)*20)*DD78</f>
        <v>255.6</v>
      </c>
      <c r="DP78" s="19">
        <f t="shared" si="90"/>
        <v>42.686199999999999</v>
      </c>
      <c r="DQ78" s="19"/>
      <c r="DR78" s="19">
        <f t="shared" si="101"/>
        <v>3.12</v>
      </c>
      <c r="DS78" s="19">
        <f>VLOOKUP('Resumo Geral apoio imposto cd'!A78,PARAMETROAPOIO,2,FALSE)*DD78</f>
        <v>0</v>
      </c>
      <c r="DT78" s="19">
        <f t="shared" si="91"/>
        <v>0</v>
      </c>
      <c r="DU78" s="19">
        <f t="shared" si="92"/>
        <v>0</v>
      </c>
      <c r="DV78" s="19">
        <f>BB78*[1]Parâmetro!$E$147</f>
        <v>0</v>
      </c>
      <c r="DW78" s="19">
        <f t="shared" si="102"/>
        <v>301.40620000000001</v>
      </c>
      <c r="DX78" s="19">
        <f>C78*'[1]Uniforme Apoio'!$BM$9+'Resumo Geral apoio imposto cd'!F78*'[1]Uniforme Apoio'!$BM$10+'Resumo Geral apoio imposto cd'!I78*'[1]Uniforme Apoio'!$BM$11+'Resumo Geral apoio imposto cd'!L78*'[1]Uniforme Apoio'!$BM$12+'Resumo Geral apoio imposto cd'!O78*'[1]Uniforme Apoio'!$BM$13+'Resumo Geral apoio imposto cd'!R78*'[1]Uniforme Apoio'!$BM$14+'Resumo Geral apoio imposto cd'!U78*'[1]Uniforme Apoio'!$BM$15+'Resumo Geral apoio imposto cd'!X78*'[1]Uniforme Apoio'!$BM$17+AA78*'[1]Uniforme Apoio'!$BM$16+'Resumo Geral apoio imposto cd'!AD78*'[1]Uniforme Apoio'!$BM$18+'Resumo Geral apoio imposto cd'!AG78*'[1]Uniforme Apoio'!$BM$19+'Resumo Geral apoio imposto cd'!AJ78*'[1]Uniforme Apoio'!$BM$20+'Resumo Geral apoio imposto cd'!AM78*'[1]Uniforme Apoio'!$BM$21+'Resumo Geral apoio imposto cd'!AP78*'[1]Uniforme Apoio'!$BM$22+'Resumo Geral apoio imposto cd'!AS78*'[1]Uniforme Apoio'!$BM$23+'Resumo Geral apoio imposto cd'!AV78*'[1]Uniforme Apoio'!$BM$24+'Resumo Geral apoio imposto cd'!AY78*'[1]Uniforme Apoio'!$BM$25+'Resumo Geral apoio imposto cd'!BB78*'[1]Uniforme Apoio'!$BM$26+BE78*'[1]Uniforme Apoio'!$BM$27+'Resumo Geral apoio imposto cd'!BH78*'[1]Uniforme Apoio'!$BM$28+'Resumo Geral apoio imposto cd'!BK78*'[1]Uniforme Apoio'!$BM$29+'Resumo Geral apoio imposto cd'!BN78*'[1]Uniforme Apoio'!$BM$30+'Resumo Geral apoio imposto cd'!BQ78*'[1]Uniforme Apoio'!$BM$30+'Resumo Geral apoio imposto cd'!BT78*'[1]Uniforme Apoio'!$BM$30+'Resumo Geral apoio imposto cd'!BW78*'[1]Uniforme Apoio'!$BM$31+'Resumo Geral apoio imposto cd'!BZ78*'[1]Uniforme Apoio'!$BM$31+'Resumo Geral apoio imposto cd'!CC78*'[1]Uniforme Apoio'!$BM$32+'Resumo Geral apoio imposto cd'!CF78*'[1]Uniforme Apoio'!$BM$33+'Resumo Geral apoio imposto cd'!CI78*'[1]Uniforme Apoio'!$BM$34+'Resumo Geral apoio imposto cd'!CL78*'[1]Uniforme Apoio'!$BM$35+'Resumo Geral apoio imposto cd'!CO78*'[1]Uniforme Apoio'!$BM$36+'Resumo Geral apoio imposto cd'!CR78*'[1]Uniforme Apoio'!$BM$37+'Resumo Geral apoio imposto cd'!CU78*'[1]Uniforme Apoio'!$BM$38+'Resumo Geral apoio imposto cd'!CX78*'[1]Uniforme Apoio'!$BM$39+'Resumo Geral apoio imposto cd'!DA78*'[1]Uniforme Apoio'!$BM$40</f>
        <v>81.430000000000007</v>
      </c>
      <c r="DY78" s="19"/>
      <c r="DZ78" s="19">
        <f>AP78*'[1]Equipamentos Jardinagem'!$H$7</f>
        <v>0</v>
      </c>
      <c r="EA78" s="19"/>
      <c r="EB78" s="19">
        <f t="shared" si="103"/>
        <v>81.430000000000007</v>
      </c>
      <c r="EC78" s="19">
        <f t="shared" si="104"/>
        <v>271.04599999999999</v>
      </c>
      <c r="ED78" s="19">
        <f t="shared" si="19"/>
        <v>20.32845</v>
      </c>
      <c r="EE78" s="19">
        <f t="shared" si="20"/>
        <v>13.552300000000001</v>
      </c>
      <c r="EF78" s="19">
        <f t="shared" si="21"/>
        <v>2.7104600000000003</v>
      </c>
      <c r="EG78" s="19">
        <f t="shared" si="22"/>
        <v>33.880749999999999</v>
      </c>
      <c r="EH78" s="19">
        <f t="shared" si="23"/>
        <v>108.41840000000001</v>
      </c>
      <c r="EI78" s="19">
        <f t="shared" si="24"/>
        <v>40.6569</v>
      </c>
      <c r="EJ78" s="19">
        <f t="shared" si="25"/>
        <v>8.1313800000000001</v>
      </c>
      <c r="EK78" s="19">
        <f t="shared" si="105"/>
        <v>498.72463999999997</v>
      </c>
      <c r="EL78" s="19">
        <f t="shared" si="106"/>
        <v>112.890659</v>
      </c>
      <c r="EM78" s="19">
        <f t="shared" si="107"/>
        <v>37.675393999999997</v>
      </c>
      <c r="EN78" s="19">
        <f t="shared" si="108"/>
        <v>55.428907000000002</v>
      </c>
      <c r="EO78" s="19">
        <f t="shared" si="109"/>
        <v>205.99496000000002</v>
      </c>
      <c r="EP78" s="19">
        <f t="shared" si="110"/>
        <v>1.7617989999999999</v>
      </c>
      <c r="EQ78" s="19">
        <f t="shared" si="111"/>
        <v>0.67761500000000008</v>
      </c>
      <c r="ER78" s="19">
        <f t="shared" si="112"/>
        <v>2.4394140000000002</v>
      </c>
      <c r="ES78" s="19">
        <f t="shared" si="113"/>
        <v>10.164225</v>
      </c>
      <c r="ET78" s="19">
        <f t="shared" si="114"/>
        <v>0.81313799999999992</v>
      </c>
      <c r="EU78" s="19">
        <f t="shared" si="115"/>
        <v>0.40656899999999996</v>
      </c>
      <c r="EV78" s="19">
        <f t="shared" si="116"/>
        <v>4.7433050000000003</v>
      </c>
      <c r="EW78" s="19">
        <f t="shared" si="117"/>
        <v>1.7617989999999999</v>
      </c>
      <c r="EX78" s="19">
        <f t="shared" si="118"/>
        <v>58.274889999999999</v>
      </c>
      <c r="EY78" s="19">
        <f t="shared" si="119"/>
        <v>2.3038909999999997</v>
      </c>
      <c r="EZ78" s="19">
        <f t="shared" si="120"/>
        <v>78.467816999999997</v>
      </c>
      <c r="FA78" s="19">
        <f t="shared" si="121"/>
        <v>112.890659</v>
      </c>
      <c r="FB78" s="19">
        <f t="shared" si="122"/>
        <v>18.837696999999999</v>
      </c>
      <c r="FC78" s="19">
        <f t="shared" si="123"/>
        <v>11.383932</v>
      </c>
      <c r="FD78" s="19">
        <f t="shared" si="124"/>
        <v>4.4722590000000002</v>
      </c>
      <c r="FE78" s="19">
        <f t="shared" si="125"/>
        <v>0</v>
      </c>
      <c r="FF78" s="19">
        <f t="shared" si="126"/>
        <v>54.344722999999995</v>
      </c>
      <c r="FG78" s="19">
        <f t="shared" si="127"/>
        <v>201.92926999999997</v>
      </c>
      <c r="FH78" s="19">
        <f t="shared" si="93"/>
        <v>987.55610100000001</v>
      </c>
      <c r="FI78" s="19">
        <f t="shared" si="94"/>
        <v>2725.6223009999999</v>
      </c>
      <c r="FJ78" s="19">
        <f t="shared" si="128"/>
        <v>206.27</v>
      </c>
      <c r="FK78" s="144">
        <f t="shared" si="95"/>
        <v>2</v>
      </c>
      <c r="FL78" s="144">
        <f t="shared" si="133"/>
        <v>11.25</v>
      </c>
      <c r="FM78" s="20">
        <f t="shared" si="134"/>
        <v>2.2535211267605644</v>
      </c>
      <c r="FN78" s="19">
        <f t="shared" si="129"/>
        <v>61.422474388732418</v>
      </c>
      <c r="FO78" s="20">
        <f t="shared" si="31"/>
        <v>8.5633802816901436</v>
      </c>
      <c r="FP78" s="19">
        <f t="shared" si="130"/>
        <v>233.40540267718316</v>
      </c>
      <c r="FQ78" s="20">
        <f t="shared" si="32"/>
        <v>1.8591549295774654</v>
      </c>
      <c r="FR78" s="19">
        <f t="shared" si="131"/>
        <v>50.673541370704243</v>
      </c>
      <c r="FS78" s="19">
        <f t="shared" si="132"/>
        <v>145.76</v>
      </c>
      <c r="FT78" s="19">
        <f t="shared" si="135"/>
        <v>697.53141843661979</v>
      </c>
      <c r="FU78" s="145">
        <f t="shared" si="136"/>
        <v>3423.1537194366197</v>
      </c>
    </row>
    <row r="79" spans="1:177" ht="15" customHeight="1">
      <c r="A79" s="146" t="str">
        <f>[1]CCT!D86</f>
        <v>Região de São Lourenço</v>
      </c>
      <c r="B79" s="147" t="str">
        <f>[1]CCT!C86</f>
        <v>Varginha</v>
      </c>
      <c r="C79" s="141"/>
      <c r="D79" s="17"/>
      <c r="E79" s="17">
        <f t="shared" si="0"/>
        <v>0</v>
      </c>
      <c r="F79" s="18"/>
      <c r="G79" s="17"/>
      <c r="H79" s="17">
        <f t="shared" si="33"/>
        <v>0</v>
      </c>
      <c r="I79" s="18"/>
      <c r="J79" s="17"/>
      <c r="K79" s="17">
        <f t="shared" si="34"/>
        <v>0</v>
      </c>
      <c r="L79" s="17"/>
      <c r="M79" s="17"/>
      <c r="N79" s="17"/>
      <c r="O79" s="17"/>
      <c r="P79" s="17"/>
      <c r="Q79" s="17"/>
      <c r="R79" s="17"/>
      <c r="S79" s="17"/>
      <c r="T79" s="17"/>
      <c r="U79" s="18"/>
      <c r="V79" s="17"/>
      <c r="W79" s="17">
        <f t="shared" si="1"/>
        <v>0</v>
      </c>
      <c r="X79" s="18"/>
      <c r="Y79" s="17"/>
      <c r="Z79" s="17">
        <f t="shared" si="2"/>
        <v>0</v>
      </c>
      <c r="AA79" s="17"/>
      <c r="AB79" s="17"/>
      <c r="AC79" s="17"/>
      <c r="AD79" s="17"/>
      <c r="AE79" s="17"/>
      <c r="AF79" s="17"/>
      <c r="AG79" s="18"/>
      <c r="AH79" s="17"/>
      <c r="AI79" s="17">
        <f t="shared" si="3"/>
        <v>0</v>
      </c>
      <c r="AJ79" s="17"/>
      <c r="AK79" s="17"/>
      <c r="AL79" s="17"/>
      <c r="AM79" s="18"/>
      <c r="AN79" s="17"/>
      <c r="AO79" s="17">
        <f t="shared" si="4"/>
        <v>0</v>
      </c>
      <c r="AP79" s="17"/>
      <c r="AQ79" s="17"/>
      <c r="AR79" s="17"/>
      <c r="AS79" s="17"/>
      <c r="AT79" s="17"/>
      <c r="AU79" s="17"/>
      <c r="AV79" s="18"/>
      <c r="AW79" s="17"/>
      <c r="AX79" s="17">
        <f t="shared" si="5"/>
        <v>0</v>
      </c>
      <c r="AY79" s="17"/>
      <c r="AZ79" s="17"/>
      <c r="BA79" s="17"/>
      <c r="BB79" s="141"/>
      <c r="BC79" s="17"/>
      <c r="BD79" s="17"/>
      <c r="BE79" s="18"/>
      <c r="BF79" s="17"/>
      <c r="BG79" s="17">
        <f t="shared" si="6"/>
        <v>0</v>
      </c>
      <c r="BH79" s="17"/>
      <c r="BI79" s="17"/>
      <c r="BJ79" s="17"/>
      <c r="BK79" s="17"/>
      <c r="BL79" s="17"/>
      <c r="BM79" s="17"/>
      <c r="BN79" s="18"/>
      <c r="BO79" s="17"/>
      <c r="BP79" s="17">
        <f t="shared" si="7"/>
        <v>0</v>
      </c>
      <c r="BQ79" s="18"/>
      <c r="BR79" s="17"/>
      <c r="BS79" s="17">
        <f t="shared" si="8"/>
        <v>0</v>
      </c>
      <c r="BT79" s="18"/>
      <c r="BU79" s="17"/>
      <c r="BV79" s="17">
        <f t="shared" si="9"/>
        <v>0</v>
      </c>
      <c r="BW79" s="18"/>
      <c r="BX79" s="17"/>
      <c r="BY79" s="17">
        <f t="shared" si="10"/>
        <v>0</v>
      </c>
      <c r="BZ79" s="142">
        <f>[1]CCT!BD86</f>
        <v>1</v>
      </c>
      <c r="CA79" s="17">
        <f>[1]CCT!BC86</f>
        <v>1231.31</v>
      </c>
      <c r="CB79" s="17">
        <f t="shared" si="137"/>
        <v>1231.31</v>
      </c>
      <c r="CC79" s="17"/>
      <c r="CD79" s="17"/>
      <c r="CE79" s="17"/>
      <c r="CF79" s="18"/>
      <c r="CG79" s="17"/>
      <c r="CH79" s="17">
        <f t="shared" si="12"/>
        <v>0</v>
      </c>
      <c r="CI79" s="17"/>
      <c r="CJ79" s="17"/>
      <c r="CK79" s="17"/>
      <c r="CL79" s="18"/>
      <c r="CM79" s="17"/>
      <c r="CN79" s="17">
        <f t="shared" si="13"/>
        <v>0</v>
      </c>
      <c r="CO79" s="17"/>
      <c r="CP79" s="17"/>
      <c r="CQ79" s="17"/>
      <c r="CR79" s="17"/>
      <c r="CS79" s="17"/>
      <c r="CT79" s="17">
        <f t="shared" si="77"/>
        <v>0</v>
      </c>
      <c r="CU79" s="17"/>
      <c r="CV79" s="17"/>
      <c r="CW79" s="17"/>
      <c r="CX79" s="17"/>
      <c r="CY79" s="17"/>
      <c r="CZ79" s="17"/>
      <c r="DA79" s="18"/>
      <c r="DB79" s="17"/>
      <c r="DC79" s="17">
        <f t="shared" si="14"/>
        <v>0</v>
      </c>
      <c r="DD79" s="143">
        <f t="shared" si="96"/>
        <v>1</v>
      </c>
      <c r="DE79" s="19">
        <f t="shared" si="97"/>
        <v>1231.31</v>
      </c>
      <c r="DF79" s="19"/>
      <c r="DG79" s="19"/>
      <c r="DH79" s="19">
        <f t="shared" si="89"/>
        <v>0</v>
      </c>
      <c r="DI79" s="19"/>
      <c r="DJ79" s="19">
        <f t="shared" si="98"/>
        <v>0</v>
      </c>
      <c r="DK79" s="19">
        <f t="shared" si="99"/>
        <v>0</v>
      </c>
      <c r="DL79" s="19"/>
      <c r="DM79" s="19">
        <f t="shared" si="100"/>
        <v>1231.31</v>
      </c>
      <c r="DN79" s="19"/>
      <c r="DO79" s="19">
        <f t="shared" si="138"/>
        <v>279</v>
      </c>
      <c r="DP79" s="19">
        <f t="shared" si="90"/>
        <v>50.121400000000008</v>
      </c>
      <c r="DQ79" s="19"/>
      <c r="DR79" s="19">
        <f t="shared" si="101"/>
        <v>3.12</v>
      </c>
      <c r="DS79" s="19">
        <f>VLOOKUP('Resumo Geral apoio imposto cd'!A79,PARAMETROAPOIO,2,FALSE)*DD79</f>
        <v>29.15</v>
      </c>
      <c r="DT79" s="19">
        <f t="shared" si="91"/>
        <v>0</v>
      </c>
      <c r="DU79" s="19">
        <f t="shared" si="92"/>
        <v>0</v>
      </c>
      <c r="DV79" s="19">
        <f>BB79*[1]Parâmetro!$E$147</f>
        <v>0</v>
      </c>
      <c r="DW79" s="19">
        <f t="shared" si="102"/>
        <v>361.39139999999998</v>
      </c>
      <c r="DX79" s="19">
        <f>C79*'[1]Uniforme Apoio'!$BM$9+'Resumo Geral apoio imposto cd'!F79*'[1]Uniforme Apoio'!$BM$10+'Resumo Geral apoio imposto cd'!I79*'[1]Uniforme Apoio'!$BM$11+'Resumo Geral apoio imposto cd'!L79*'[1]Uniforme Apoio'!$BM$12+'Resumo Geral apoio imposto cd'!O79*'[1]Uniforme Apoio'!$BM$13+'Resumo Geral apoio imposto cd'!R79*'[1]Uniforme Apoio'!$BM$14+'Resumo Geral apoio imposto cd'!U79*'[1]Uniforme Apoio'!$BM$15+'Resumo Geral apoio imposto cd'!X79*'[1]Uniforme Apoio'!$BM$17+AA79*'[1]Uniforme Apoio'!$BM$16+'Resumo Geral apoio imposto cd'!AD79*'[1]Uniforme Apoio'!$BM$18+'Resumo Geral apoio imposto cd'!AG79*'[1]Uniforme Apoio'!$BM$19+'Resumo Geral apoio imposto cd'!AJ79*'[1]Uniforme Apoio'!$BM$20+'Resumo Geral apoio imposto cd'!AM79*'[1]Uniforme Apoio'!$BM$21+'Resumo Geral apoio imposto cd'!AP79*'[1]Uniforme Apoio'!$BM$22+'Resumo Geral apoio imposto cd'!AS79*'[1]Uniforme Apoio'!$BM$23+'Resumo Geral apoio imposto cd'!AV79*'[1]Uniforme Apoio'!$BM$24+'Resumo Geral apoio imposto cd'!AY79*'[1]Uniforme Apoio'!$BM$25+'Resumo Geral apoio imposto cd'!BB79*'[1]Uniforme Apoio'!$BM$26+BE79*'[1]Uniforme Apoio'!$BM$27+'Resumo Geral apoio imposto cd'!BH79*'[1]Uniforme Apoio'!$BM$28+'Resumo Geral apoio imposto cd'!BK79*'[1]Uniforme Apoio'!$BM$29+'Resumo Geral apoio imposto cd'!BN79*'[1]Uniforme Apoio'!$BM$30+'Resumo Geral apoio imposto cd'!BQ79*'[1]Uniforme Apoio'!$BM$30+'Resumo Geral apoio imposto cd'!BT79*'[1]Uniforme Apoio'!$BM$30+'Resumo Geral apoio imposto cd'!BW79*'[1]Uniforme Apoio'!$BM$31+'Resumo Geral apoio imposto cd'!BZ79*'[1]Uniforme Apoio'!$BM$31+'Resumo Geral apoio imposto cd'!CC79*'[1]Uniforme Apoio'!$BM$32+'Resumo Geral apoio imposto cd'!CF79*'[1]Uniforme Apoio'!$BM$33+'Resumo Geral apoio imposto cd'!CI79*'[1]Uniforme Apoio'!$BM$34+'Resumo Geral apoio imposto cd'!CL79*'[1]Uniforme Apoio'!$BM$35+'Resumo Geral apoio imposto cd'!CO79*'[1]Uniforme Apoio'!$BM$36+'Resumo Geral apoio imposto cd'!CR79*'[1]Uniforme Apoio'!$BM$37+'Resumo Geral apoio imposto cd'!CU79*'[1]Uniforme Apoio'!$BM$38+'Resumo Geral apoio imposto cd'!CX79*'[1]Uniforme Apoio'!$BM$39+'Resumo Geral apoio imposto cd'!DA79*'[1]Uniforme Apoio'!$BM$40</f>
        <v>81.430000000000007</v>
      </c>
      <c r="DY79" s="19"/>
      <c r="DZ79" s="19">
        <f>AP79*'[1]Equipamentos Jardinagem'!$H$7</f>
        <v>0</v>
      </c>
      <c r="EA79" s="19"/>
      <c r="EB79" s="19">
        <f t="shared" si="103"/>
        <v>81.430000000000007</v>
      </c>
      <c r="EC79" s="19">
        <f t="shared" si="104"/>
        <v>246.262</v>
      </c>
      <c r="ED79" s="19">
        <f t="shared" si="19"/>
        <v>18.469649999999998</v>
      </c>
      <c r="EE79" s="19">
        <f t="shared" si="20"/>
        <v>12.3131</v>
      </c>
      <c r="EF79" s="19">
        <f t="shared" si="21"/>
        <v>2.4626199999999998</v>
      </c>
      <c r="EG79" s="19">
        <f t="shared" si="22"/>
        <v>30.78275</v>
      </c>
      <c r="EH79" s="19">
        <f t="shared" si="23"/>
        <v>98.504800000000003</v>
      </c>
      <c r="EI79" s="19">
        <f t="shared" si="24"/>
        <v>36.939299999999996</v>
      </c>
      <c r="EJ79" s="19">
        <f t="shared" si="25"/>
        <v>7.3878599999999999</v>
      </c>
      <c r="EK79" s="19">
        <f t="shared" si="105"/>
        <v>453.12208000000004</v>
      </c>
      <c r="EL79" s="19">
        <f t="shared" si="106"/>
        <v>102.568123</v>
      </c>
      <c r="EM79" s="19">
        <f t="shared" si="107"/>
        <v>34.230417999999993</v>
      </c>
      <c r="EN79" s="19">
        <f t="shared" si="108"/>
        <v>50.360578999999994</v>
      </c>
      <c r="EO79" s="19">
        <f t="shared" si="109"/>
        <v>187.15912</v>
      </c>
      <c r="EP79" s="19">
        <f t="shared" si="110"/>
        <v>1.6007029999999998</v>
      </c>
      <c r="EQ79" s="19">
        <f t="shared" si="111"/>
        <v>0.61565499999999995</v>
      </c>
      <c r="ER79" s="19">
        <f t="shared" si="112"/>
        <v>2.2163579999999996</v>
      </c>
      <c r="ES79" s="19">
        <f t="shared" si="113"/>
        <v>9.234824999999999</v>
      </c>
      <c r="ET79" s="19">
        <f t="shared" si="114"/>
        <v>0.73878599999999994</v>
      </c>
      <c r="EU79" s="19">
        <f t="shared" si="115"/>
        <v>0.36939299999999997</v>
      </c>
      <c r="EV79" s="19">
        <f t="shared" si="116"/>
        <v>4.3095850000000002</v>
      </c>
      <c r="EW79" s="19">
        <f t="shared" si="117"/>
        <v>1.6007029999999998</v>
      </c>
      <c r="EX79" s="19">
        <f t="shared" si="118"/>
        <v>52.946329999999996</v>
      </c>
      <c r="EY79" s="19">
        <f t="shared" si="119"/>
        <v>2.0932269999999997</v>
      </c>
      <c r="EZ79" s="19">
        <f t="shared" si="120"/>
        <v>71.29284899999999</v>
      </c>
      <c r="FA79" s="19">
        <f t="shared" si="121"/>
        <v>102.568123</v>
      </c>
      <c r="FB79" s="19">
        <f t="shared" si="122"/>
        <v>17.115208999999997</v>
      </c>
      <c r="FC79" s="19">
        <f t="shared" si="123"/>
        <v>10.343003999999999</v>
      </c>
      <c r="FD79" s="19">
        <f t="shared" si="124"/>
        <v>4.0633229999999996</v>
      </c>
      <c r="FE79" s="19">
        <f t="shared" si="125"/>
        <v>0</v>
      </c>
      <c r="FF79" s="19">
        <f t="shared" si="126"/>
        <v>49.375530999999995</v>
      </c>
      <c r="FG79" s="19">
        <f t="shared" si="127"/>
        <v>183.46518999999998</v>
      </c>
      <c r="FH79" s="19">
        <f t="shared" si="93"/>
        <v>897.25559699999997</v>
      </c>
      <c r="FI79" s="19">
        <f t="shared" si="94"/>
        <v>2571.3869970000001</v>
      </c>
      <c r="FJ79" s="19">
        <f t="shared" si="128"/>
        <v>206.27</v>
      </c>
      <c r="FK79" s="144">
        <f t="shared" si="95"/>
        <v>3</v>
      </c>
      <c r="FL79" s="144">
        <f t="shared" si="133"/>
        <v>12.25</v>
      </c>
      <c r="FM79" s="20">
        <f t="shared" si="134"/>
        <v>3.4188034188034218</v>
      </c>
      <c r="FN79" s="19">
        <f t="shared" si="129"/>
        <v>87.910666564102641</v>
      </c>
      <c r="FO79" s="20">
        <f t="shared" si="31"/>
        <v>8.6609686609686669</v>
      </c>
      <c r="FP79" s="19">
        <f t="shared" si="130"/>
        <v>222.70702196239333</v>
      </c>
      <c r="FQ79" s="20">
        <f t="shared" si="32"/>
        <v>1.8803418803418819</v>
      </c>
      <c r="FR79" s="19">
        <f t="shared" si="131"/>
        <v>48.350866610256453</v>
      </c>
      <c r="FS79" s="19">
        <f t="shared" si="132"/>
        <v>145.76</v>
      </c>
      <c r="FT79" s="19">
        <f t="shared" si="135"/>
        <v>710.99855513675243</v>
      </c>
      <c r="FU79" s="145">
        <f t="shared" si="136"/>
        <v>3282.3855521367523</v>
      </c>
    </row>
    <row r="80" spans="1:177" ht="15" customHeight="1">
      <c r="A80" s="146" t="str">
        <f>[1]CCT!D87</f>
        <v>Vespasiano</v>
      </c>
      <c r="B80" s="147" t="str">
        <f>[1]CCT!C87</f>
        <v>Vespasiano</v>
      </c>
      <c r="C80" s="141"/>
      <c r="D80" s="17"/>
      <c r="E80" s="17">
        <f t="shared" si="0"/>
        <v>0</v>
      </c>
      <c r="F80" s="18"/>
      <c r="G80" s="17"/>
      <c r="H80" s="17">
        <f t="shared" si="33"/>
        <v>0</v>
      </c>
      <c r="I80" s="18"/>
      <c r="J80" s="17"/>
      <c r="K80" s="17">
        <f t="shared" si="34"/>
        <v>0</v>
      </c>
      <c r="L80" s="17"/>
      <c r="M80" s="17"/>
      <c r="N80" s="17"/>
      <c r="O80" s="17"/>
      <c r="P80" s="17"/>
      <c r="Q80" s="17"/>
      <c r="R80" s="17"/>
      <c r="S80" s="17"/>
      <c r="T80" s="17"/>
      <c r="U80" s="18"/>
      <c r="V80" s="17"/>
      <c r="W80" s="17">
        <f t="shared" si="1"/>
        <v>0</v>
      </c>
      <c r="X80" s="18"/>
      <c r="Y80" s="17"/>
      <c r="Z80" s="17">
        <f t="shared" si="2"/>
        <v>0</v>
      </c>
      <c r="AA80" s="17"/>
      <c r="AB80" s="17"/>
      <c r="AC80" s="17"/>
      <c r="AD80" s="17"/>
      <c r="AE80" s="17"/>
      <c r="AF80" s="17"/>
      <c r="AG80" s="18"/>
      <c r="AH80" s="17"/>
      <c r="AI80" s="17">
        <f t="shared" si="3"/>
        <v>0</v>
      </c>
      <c r="AJ80" s="17"/>
      <c r="AK80" s="17"/>
      <c r="AL80" s="17"/>
      <c r="AM80" s="18"/>
      <c r="AN80" s="17"/>
      <c r="AO80" s="17">
        <f t="shared" si="4"/>
        <v>0</v>
      </c>
      <c r="AP80" s="17"/>
      <c r="AQ80" s="17"/>
      <c r="AR80" s="17"/>
      <c r="AS80" s="17"/>
      <c r="AT80" s="17"/>
      <c r="AU80" s="17"/>
      <c r="AV80" s="18"/>
      <c r="AW80" s="17"/>
      <c r="AX80" s="17">
        <f t="shared" si="5"/>
        <v>0</v>
      </c>
      <c r="AY80" s="17"/>
      <c r="AZ80" s="17"/>
      <c r="BA80" s="17"/>
      <c r="BB80" s="141"/>
      <c r="BC80" s="17"/>
      <c r="BD80" s="17"/>
      <c r="BE80" s="18"/>
      <c r="BF80" s="17"/>
      <c r="BG80" s="17">
        <f t="shared" si="6"/>
        <v>0</v>
      </c>
      <c r="BH80" s="17"/>
      <c r="BI80" s="17"/>
      <c r="BJ80" s="17"/>
      <c r="BK80" s="17"/>
      <c r="BL80" s="17"/>
      <c r="BM80" s="17"/>
      <c r="BN80" s="18"/>
      <c r="BO80" s="17"/>
      <c r="BP80" s="17">
        <f t="shared" si="7"/>
        <v>0</v>
      </c>
      <c r="BQ80" s="18">
        <f>[1]CCT!AX87</f>
        <v>2</v>
      </c>
      <c r="BR80" s="17">
        <f>[1]CCT!AW87</f>
        <v>1134.79</v>
      </c>
      <c r="BS80" s="17">
        <f t="shared" si="8"/>
        <v>2269.58</v>
      </c>
      <c r="BT80" s="18">
        <f>[1]CCT!AZ87</f>
        <v>2</v>
      </c>
      <c r="BU80" s="17">
        <f>[1]CCT!AY87</f>
        <v>1134.79</v>
      </c>
      <c r="BV80" s="17">
        <f t="shared" si="9"/>
        <v>2269.58</v>
      </c>
      <c r="BW80" s="18"/>
      <c r="BX80" s="17"/>
      <c r="BY80" s="17">
        <f t="shared" si="10"/>
        <v>0</v>
      </c>
      <c r="BZ80" s="142">
        <f>[1]CCT!BD87</f>
        <v>1</v>
      </c>
      <c r="CA80" s="17">
        <f>[1]CCT!BC87</f>
        <v>1231.31</v>
      </c>
      <c r="CB80" s="17">
        <f t="shared" si="137"/>
        <v>1231.31</v>
      </c>
      <c r="CC80" s="17"/>
      <c r="CD80" s="17"/>
      <c r="CE80" s="17"/>
      <c r="CF80" s="18"/>
      <c r="CG80" s="17"/>
      <c r="CH80" s="17">
        <f t="shared" si="12"/>
        <v>0</v>
      </c>
      <c r="CI80" s="17"/>
      <c r="CJ80" s="17"/>
      <c r="CK80" s="17"/>
      <c r="CL80" s="18"/>
      <c r="CM80" s="17"/>
      <c r="CN80" s="17">
        <f t="shared" si="13"/>
        <v>0</v>
      </c>
      <c r="CO80" s="17"/>
      <c r="CP80" s="17"/>
      <c r="CQ80" s="17"/>
      <c r="CR80" s="17"/>
      <c r="CS80" s="17"/>
      <c r="CT80" s="17">
        <f t="shared" si="77"/>
        <v>0</v>
      </c>
      <c r="CU80" s="17"/>
      <c r="CV80" s="17"/>
      <c r="CW80" s="17"/>
      <c r="CX80" s="17"/>
      <c r="CY80" s="17"/>
      <c r="CZ80" s="17"/>
      <c r="DA80" s="18"/>
      <c r="DB80" s="17"/>
      <c r="DC80" s="17">
        <f t="shared" si="14"/>
        <v>0</v>
      </c>
      <c r="DD80" s="143">
        <f t="shared" si="96"/>
        <v>5</v>
      </c>
      <c r="DE80" s="19">
        <f t="shared" si="97"/>
        <v>5770.4699999999993</v>
      </c>
      <c r="DF80" s="19"/>
      <c r="DG80" s="19"/>
      <c r="DH80" s="19">
        <f t="shared" si="89"/>
        <v>328.9188815</v>
      </c>
      <c r="DI80" s="19"/>
      <c r="DJ80" s="19">
        <f t="shared" si="98"/>
        <v>361.37903363636372</v>
      </c>
      <c r="DK80" s="19">
        <f t="shared" si="99"/>
        <v>123.79527272727273</v>
      </c>
      <c r="DL80" s="19"/>
      <c r="DM80" s="19">
        <f t="shared" si="100"/>
        <v>6584.5631878636359</v>
      </c>
      <c r="DN80" s="19"/>
      <c r="DO80" s="19">
        <f t="shared" si="138"/>
        <v>1395</v>
      </c>
      <c r="DP80" s="19">
        <f t="shared" si="90"/>
        <v>273.77180000000004</v>
      </c>
      <c r="DQ80" s="19"/>
      <c r="DR80" s="19">
        <f t="shared" si="101"/>
        <v>15.600000000000001</v>
      </c>
      <c r="DS80" s="19">
        <f>VLOOKUP('Resumo Geral apoio imposto cd'!A80,PARAMETROAPOIO,2,FALSE)*DD80</f>
        <v>0</v>
      </c>
      <c r="DT80" s="19">
        <f t="shared" si="91"/>
        <v>0</v>
      </c>
      <c r="DU80" s="19">
        <f t="shared" si="92"/>
        <v>0</v>
      </c>
      <c r="DV80" s="19">
        <f>BB80*[1]Parâmetro!$E$147</f>
        <v>0</v>
      </c>
      <c r="DW80" s="19">
        <f t="shared" si="102"/>
        <v>1684.3717999999999</v>
      </c>
      <c r="DX80" s="19">
        <f>C80*'[1]Uniforme Apoio'!$BM$9+'Resumo Geral apoio imposto cd'!F80*'[1]Uniforme Apoio'!$BM$10+'Resumo Geral apoio imposto cd'!I80*'[1]Uniforme Apoio'!$BM$11+'Resumo Geral apoio imposto cd'!L80*'[1]Uniforme Apoio'!$BM$12+'Resumo Geral apoio imposto cd'!O80*'[1]Uniforme Apoio'!$BM$13+'Resumo Geral apoio imposto cd'!R80*'[1]Uniforme Apoio'!$BM$14+'Resumo Geral apoio imposto cd'!U80*'[1]Uniforme Apoio'!$BM$15+'Resumo Geral apoio imposto cd'!X80*'[1]Uniforme Apoio'!$BM$17+AA80*'[1]Uniforme Apoio'!$BM$16+'Resumo Geral apoio imposto cd'!AD80*'[1]Uniforme Apoio'!$BM$18+'Resumo Geral apoio imposto cd'!AG80*'[1]Uniforme Apoio'!$BM$19+'Resumo Geral apoio imposto cd'!AJ80*'[1]Uniforme Apoio'!$BM$20+'Resumo Geral apoio imposto cd'!AM80*'[1]Uniforme Apoio'!$BM$21+'Resumo Geral apoio imposto cd'!AP80*'[1]Uniforme Apoio'!$BM$22+'Resumo Geral apoio imposto cd'!AS80*'[1]Uniforme Apoio'!$BM$23+'Resumo Geral apoio imposto cd'!AV80*'[1]Uniforme Apoio'!$BM$24+'Resumo Geral apoio imposto cd'!AY80*'[1]Uniforme Apoio'!$BM$25+'Resumo Geral apoio imposto cd'!BB80*'[1]Uniforme Apoio'!$BM$26+BE80*'[1]Uniforme Apoio'!$BM$27+'Resumo Geral apoio imposto cd'!BH80*'[1]Uniforme Apoio'!$BM$28+'Resumo Geral apoio imposto cd'!BK80*'[1]Uniforme Apoio'!$BM$29+'Resumo Geral apoio imposto cd'!BN80*'[1]Uniforme Apoio'!$BM$30+'Resumo Geral apoio imposto cd'!BQ80*'[1]Uniforme Apoio'!$BM$30+'Resumo Geral apoio imposto cd'!BT80*'[1]Uniforme Apoio'!$BM$30+'Resumo Geral apoio imposto cd'!BW80*'[1]Uniforme Apoio'!$BM$31+'Resumo Geral apoio imposto cd'!BZ80*'[1]Uniforme Apoio'!$BM$31+'Resumo Geral apoio imposto cd'!CC80*'[1]Uniforme Apoio'!$BM$32+'Resumo Geral apoio imposto cd'!CF80*'[1]Uniforme Apoio'!$BM$33+'Resumo Geral apoio imposto cd'!CI80*'[1]Uniforme Apoio'!$BM$34+'Resumo Geral apoio imposto cd'!CL80*'[1]Uniforme Apoio'!$BM$35+'Resumo Geral apoio imposto cd'!CO80*'[1]Uniforme Apoio'!$BM$36+'Resumo Geral apoio imposto cd'!CR80*'[1]Uniforme Apoio'!$BM$37+'Resumo Geral apoio imposto cd'!CU80*'[1]Uniforme Apoio'!$BM$38+'Resumo Geral apoio imposto cd'!CX80*'[1]Uniforme Apoio'!$BM$39+'Resumo Geral apoio imposto cd'!DA80*'[1]Uniforme Apoio'!$BM$40</f>
        <v>424.15000000000003</v>
      </c>
      <c r="DY80" s="19"/>
      <c r="DZ80" s="19">
        <f>AP80*'[1]Equipamentos Jardinagem'!$H$7</f>
        <v>0</v>
      </c>
      <c r="EA80" s="19"/>
      <c r="EB80" s="19">
        <f t="shared" si="103"/>
        <v>424.15000000000003</v>
      </c>
      <c r="EC80" s="19">
        <f t="shared" si="104"/>
        <v>1316.9126375727274</v>
      </c>
      <c r="ED80" s="19">
        <f t="shared" si="19"/>
        <v>98.768447817954538</v>
      </c>
      <c r="EE80" s="19">
        <f t="shared" si="20"/>
        <v>65.845631878636354</v>
      </c>
      <c r="EF80" s="19">
        <f t="shared" si="21"/>
        <v>13.169126375727272</v>
      </c>
      <c r="EG80" s="19">
        <f t="shared" si="22"/>
        <v>164.61407969659092</v>
      </c>
      <c r="EH80" s="19">
        <f t="shared" si="23"/>
        <v>526.76505502909083</v>
      </c>
      <c r="EI80" s="19">
        <f t="shared" si="24"/>
        <v>197.53689563590908</v>
      </c>
      <c r="EJ80" s="19">
        <f t="shared" si="25"/>
        <v>39.507379127181814</v>
      </c>
      <c r="EK80" s="19">
        <f t="shared" si="105"/>
        <v>2423.1192531338179</v>
      </c>
      <c r="EL80" s="19">
        <f t="shared" si="106"/>
        <v>548.49411354904089</v>
      </c>
      <c r="EM80" s="19">
        <f t="shared" si="107"/>
        <v>183.05085662260907</v>
      </c>
      <c r="EN80" s="19">
        <f t="shared" si="108"/>
        <v>269.30863438362269</v>
      </c>
      <c r="EO80" s="19">
        <f t="shared" si="109"/>
        <v>1000.8536045552727</v>
      </c>
      <c r="EP80" s="19">
        <f t="shared" si="110"/>
        <v>8.5599321442227261</v>
      </c>
      <c r="EQ80" s="19">
        <f t="shared" si="111"/>
        <v>3.292281593931818</v>
      </c>
      <c r="ER80" s="19">
        <f t="shared" si="112"/>
        <v>11.852213738154544</v>
      </c>
      <c r="ES80" s="19">
        <f t="shared" si="113"/>
        <v>49.384223908977269</v>
      </c>
      <c r="ET80" s="19">
        <f t="shared" si="114"/>
        <v>3.9507379127181812</v>
      </c>
      <c r="EU80" s="19">
        <f t="shared" si="115"/>
        <v>1.9753689563590906</v>
      </c>
      <c r="EV80" s="19">
        <f t="shared" si="116"/>
        <v>23.045971157522725</v>
      </c>
      <c r="EW80" s="19">
        <f t="shared" si="117"/>
        <v>8.5599321442227261</v>
      </c>
      <c r="EX80" s="19">
        <f t="shared" si="118"/>
        <v>283.13621707813633</v>
      </c>
      <c r="EY80" s="19">
        <f t="shared" si="119"/>
        <v>11.193757419368181</v>
      </c>
      <c r="EZ80" s="19">
        <f t="shared" si="120"/>
        <v>381.24620857730451</v>
      </c>
      <c r="FA80" s="19">
        <f t="shared" si="121"/>
        <v>548.49411354904089</v>
      </c>
      <c r="FB80" s="19">
        <f t="shared" si="122"/>
        <v>91.525428311304537</v>
      </c>
      <c r="FC80" s="19">
        <f t="shared" si="123"/>
        <v>55.310330778054535</v>
      </c>
      <c r="FD80" s="19">
        <f t="shared" si="124"/>
        <v>21.729058519949998</v>
      </c>
      <c r="FE80" s="19">
        <f t="shared" si="125"/>
        <v>0</v>
      </c>
      <c r="FF80" s="19">
        <f t="shared" si="126"/>
        <v>264.04098383333178</v>
      </c>
      <c r="FG80" s="19">
        <f t="shared" si="127"/>
        <v>981.09991499168166</v>
      </c>
      <c r="FH80" s="19">
        <f t="shared" si="93"/>
        <v>4798.1711949962319</v>
      </c>
      <c r="FI80" s="19">
        <f t="shared" si="94"/>
        <v>13491.256182859866</v>
      </c>
      <c r="FJ80" s="19">
        <f t="shared" si="128"/>
        <v>1031.3500000000001</v>
      </c>
      <c r="FK80" s="144">
        <f t="shared" si="95"/>
        <v>2</v>
      </c>
      <c r="FL80" s="144">
        <f t="shared" si="133"/>
        <v>11.25</v>
      </c>
      <c r="FM80" s="20">
        <f t="shared" si="134"/>
        <v>2.2535211267605644</v>
      </c>
      <c r="FN80" s="19">
        <f t="shared" si="129"/>
        <v>304.02830834613798</v>
      </c>
      <c r="FO80" s="20">
        <f t="shared" si="31"/>
        <v>8.5633802816901436</v>
      </c>
      <c r="FP80" s="19">
        <f t="shared" si="130"/>
        <v>1155.307571715324</v>
      </c>
      <c r="FQ80" s="20">
        <f t="shared" si="32"/>
        <v>1.8591549295774654</v>
      </c>
      <c r="FR80" s="19">
        <f t="shared" si="131"/>
        <v>250.82335438556379</v>
      </c>
      <c r="FS80" s="19">
        <f t="shared" si="132"/>
        <v>728.8</v>
      </c>
      <c r="FT80" s="19">
        <f t="shared" si="135"/>
        <v>3470.309234447026</v>
      </c>
      <c r="FU80" s="145">
        <f>FI80+FT80</f>
        <v>16961.565417306891</v>
      </c>
    </row>
    <row r="81" spans="1:179" ht="15" customHeight="1">
      <c r="A81" s="187" t="str">
        <f>[1]CCT!D88</f>
        <v>CCT Rodoviários de Belo Horizonte e RMBH + SEAC-MG</v>
      </c>
      <c r="B81" s="150" t="str">
        <f>[1]CCT!C88</f>
        <v>Vespasiano</v>
      </c>
      <c r="C81" s="141"/>
      <c r="D81" s="17"/>
      <c r="E81" s="17"/>
      <c r="F81" s="18"/>
      <c r="G81" s="17"/>
      <c r="H81" s="17"/>
      <c r="I81" s="18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8"/>
      <c r="V81" s="17"/>
      <c r="W81" s="17"/>
      <c r="X81" s="18"/>
      <c r="Y81" s="17"/>
      <c r="Z81" s="17"/>
      <c r="AA81" s="17"/>
      <c r="AB81" s="17"/>
      <c r="AC81" s="17"/>
      <c r="AD81" s="17"/>
      <c r="AE81" s="17"/>
      <c r="AF81" s="17"/>
      <c r="AG81" s="18"/>
      <c r="AH81" s="17"/>
      <c r="AI81" s="17"/>
      <c r="AJ81" s="17"/>
      <c r="AK81" s="17"/>
      <c r="AL81" s="17"/>
      <c r="AM81" s="18"/>
      <c r="AN81" s="17"/>
      <c r="AO81" s="17"/>
      <c r="AP81" s="17"/>
      <c r="AQ81" s="17"/>
      <c r="AR81" s="17"/>
      <c r="AS81" s="17"/>
      <c r="AT81" s="17"/>
      <c r="AU81" s="17"/>
      <c r="AV81" s="18"/>
      <c r="AW81" s="17"/>
      <c r="AX81" s="17"/>
      <c r="AY81" s="17"/>
      <c r="AZ81" s="17"/>
      <c r="BA81" s="17"/>
      <c r="BB81" s="141">
        <f>[1]CCT!AN88</f>
        <v>1</v>
      </c>
      <c r="BC81" s="17">
        <f>[1]CCT!AM88</f>
        <v>2507.27</v>
      </c>
      <c r="BD81" s="17">
        <f>BB81*BC81</f>
        <v>2507.27</v>
      </c>
      <c r="BE81" s="18"/>
      <c r="BF81" s="17"/>
      <c r="BG81" s="17"/>
      <c r="BH81" s="17"/>
      <c r="BI81" s="17"/>
      <c r="BJ81" s="17"/>
      <c r="BK81" s="17"/>
      <c r="BL81" s="17"/>
      <c r="BM81" s="17"/>
      <c r="BN81" s="18"/>
      <c r="BO81" s="17"/>
      <c r="BP81" s="17"/>
      <c r="BQ81" s="18"/>
      <c r="BR81" s="17"/>
      <c r="BS81" s="17"/>
      <c r="BT81" s="18"/>
      <c r="BU81" s="17"/>
      <c r="BV81" s="17"/>
      <c r="BW81" s="18"/>
      <c r="BX81" s="17"/>
      <c r="BY81" s="17"/>
      <c r="BZ81" s="142"/>
      <c r="CA81" s="17"/>
      <c r="CB81" s="17"/>
      <c r="CC81" s="17"/>
      <c r="CD81" s="17"/>
      <c r="CE81" s="17"/>
      <c r="CF81" s="18"/>
      <c r="CG81" s="17"/>
      <c r="CH81" s="17"/>
      <c r="CI81" s="17"/>
      <c r="CJ81" s="17"/>
      <c r="CK81" s="17"/>
      <c r="CL81" s="18"/>
      <c r="CM81" s="17"/>
      <c r="CN81" s="17"/>
      <c r="CO81" s="17"/>
      <c r="CP81" s="17"/>
      <c r="CQ81" s="17"/>
      <c r="CR81" s="17"/>
      <c r="CS81" s="17"/>
      <c r="CT81" s="17">
        <f t="shared" si="77"/>
        <v>0</v>
      </c>
      <c r="CU81" s="17"/>
      <c r="CV81" s="17"/>
      <c r="CW81" s="17"/>
      <c r="CX81" s="17"/>
      <c r="CY81" s="17"/>
      <c r="CZ81" s="17"/>
      <c r="DA81" s="18"/>
      <c r="DB81" s="17"/>
      <c r="DC81" s="17"/>
      <c r="DD81" s="143">
        <f t="shared" si="96"/>
        <v>1</v>
      </c>
      <c r="DE81" s="19">
        <f t="shared" si="97"/>
        <v>2507.27</v>
      </c>
      <c r="DF81" s="19"/>
      <c r="DG81" s="19"/>
      <c r="DH81" s="19">
        <f t="shared" si="89"/>
        <v>0</v>
      </c>
      <c r="DI81" s="19"/>
      <c r="DJ81" s="19">
        <f t="shared" si="98"/>
        <v>0</v>
      </c>
      <c r="DK81" s="19">
        <f t="shared" si="99"/>
        <v>0</v>
      </c>
      <c r="DL81" s="19"/>
      <c r="DM81" s="19">
        <f t="shared" si="100"/>
        <v>2507.27</v>
      </c>
      <c r="DN81" s="19"/>
      <c r="DO81" s="19">
        <f t="shared" si="138"/>
        <v>279</v>
      </c>
      <c r="DP81" s="19">
        <f t="shared" si="90"/>
        <v>0</v>
      </c>
      <c r="DQ81" s="19"/>
      <c r="DR81" s="19">
        <f t="shared" si="101"/>
        <v>3.12</v>
      </c>
      <c r="DS81" s="19">
        <f>VLOOKUP('Resumo Geral apoio imposto cd'!A81,PARAMETROAPOIO,2,FALSE)*DD81</f>
        <v>0</v>
      </c>
      <c r="DT81" s="19">
        <f t="shared" si="91"/>
        <v>0</v>
      </c>
      <c r="DU81" s="19">
        <f t="shared" si="92"/>
        <v>0</v>
      </c>
      <c r="DV81" s="19">
        <f>BB81*[1]Parâmetro!$E$147</f>
        <v>247.42</v>
      </c>
      <c r="DW81" s="19">
        <f t="shared" si="102"/>
        <v>529.54</v>
      </c>
      <c r="DX81" s="19">
        <f>C81*'[1]Uniforme Apoio'!$BM$9+'Resumo Geral apoio imposto cd'!F81*'[1]Uniforme Apoio'!$BM$10+'Resumo Geral apoio imposto cd'!I81*'[1]Uniforme Apoio'!$BM$11+'Resumo Geral apoio imposto cd'!L81*'[1]Uniforme Apoio'!$BM$12+'Resumo Geral apoio imposto cd'!O81*'[1]Uniforme Apoio'!$BM$13+'Resumo Geral apoio imposto cd'!R81*'[1]Uniforme Apoio'!$BM$14+'Resumo Geral apoio imposto cd'!U81*'[1]Uniforme Apoio'!$BM$15+'Resumo Geral apoio imposto cd'!X81*'[1]Uniforme Apoio'!$BM$17+AA81*'[1]Uniforme Apoio'!$BM$16+'Resumo Geral apoio imposto cd'!AD81*'[1]Uniforme Apoio'!$BM$18+'Resumo Geral apoio imposto cd'!AG81*'[1]Uniforme Apoio'!$BM$19+'Resumo Geral apoio imposto cd'!AJ81*'[1]Uniforme Apoio'!$BM$20+'Resumo Geral apoio imposto cd'!AM81*'[1]Uniforme Apoio'!$BM$21+'Resumo Geral apoio imposto cd'!AP81*'[1]Uniforme Apoio'!$BM$22+'Resumo Geral apoio imposto cd'!AS81*'[1]Uniforme Apoio'!$BM$23+'Resumo Geral apoio imposto cd'!AV81*'[1]Uniforme Apoio'!$BM$24+'Resumo Geral apoio imposto cd'!AY81*'[1]Uniforme Apoio'!$BM$25+'Resumo Geral apoio imposto cd'!BB81*'[1]Uniforme Apoio'!$BM$26+BE81*'[1]Uniforme Apoio'!$BM$27+'Resumo Geral apoio imposto cd'!BH81*'[1]Uniforme Apoio'!$BM$28+'Resumo Geral apoio imposto cd'!BK81*'[1]Uniforme Apoio'!$BM$29+'Resumo Geral apoio imposto cd'!BN81*'[1]Uniforme Apoio'!$BM$30+'Resumo Geral apoio imposto cd'!BQ81*'[1]Uniforme Apoio'!$BM$30+'Resumo Geral apoio imposto cd'!BT81*'[1]Uniforme Apoio'!$BM$30+'Resumo Geral apoio imposto cd'!BW81*'[1]Uniforme Apoio'!$BM$31+'Resumo Geral apoio imposto cd'!BZ81*'[1]Uniforme Apoio'!$BM$31+'Resumo Geral apoio imposto cd'!CC81*'[1]Uniforme Apoio'!$BM$32+'Resumo Geral apoio imposto cd'!CF81*'[1]Uniforme Apoio'!$BM$33+'Resumo Geral apoio imposto cd'!CI81*'[1]Uniforme Apoio'!$BM$34+'Resumo Geral apoio imposto cd'!CL81*'[1]Uniforme Apoio'!$BM$35+'Resumo Geral apoio imposto cd'!CO81*'[1]Uniforme Apoio'!$BM$36+'Resumo Geral apoio imposto cd'!CR81*'[1]Uniforme Apoio'!$BM$37+'Resumo Geral apoio imposto cd'!CU81*'[1]Uniforme Apoio'!$BM$38+'Resumo Geral apoio imposto cd'!CX81*'[1]Uniforme Apoio'!$BM$39+'Resumo Geral apoio imposto cd'!DA81*'[1]Uniforme Apoio'!$BM$40</f>
        <v>103.18</v>
      </c>
      <c r="DY81" s="19"/>
      <c r="DZ81" s="19">
        <f>AP81*'[1]Equipamentos Jardinagem'!$H$7</f>
        <v>0</v>
      </c>
      <c r="EA81" s="19"/>
      <c r="EB81" s="19">
        <f t="shared" si="103"/>
        <v>103.18</v>
      </c>
      <c r="EC81" s="19">
        <f t="shared" si="104"/>
        <v>501.45400000000001</v>
      </c>
      <c r="ED81" s="19">
        <f t="shared" si="19"/>
        <v>37.609049999999996</v>
      </c>
      <c r="EE81" s="19">
        <f t="shared" si="20"/>
        <v>25.072700000000001</v>
      </c>
      <c r="EF81" s="19">
        <f t="shared" si="21"/>
        <v>5.0145400000000002</v>
      </c>
      <c r="EG81" s="19">
        <f t="shared" si="22"/>
        <v>62.681750000000001</v>
      </c>
      <c r="EH81" s="19">
        <f t="shared" si="23"/>
        <v>200.58160000000001</v>
      </c>
      <c r="EI81" s="19">
        <f t="shared" si="24"/>
        <v>75.218099999999993</v>
      </c>
      <c r="EJ81" s="19">
        <f t="shared" si="25"/>
        <v>15.043620000000001</v>
      </c>
      <c r="EK81" s="19">
        <f t="shared" si="105"/>
        <v>922.67536000000007</v>
      </c>
      <c r="EL81" s="19">
        <f t="shared" si="106"/>
        <v>208.855591</v>
      </c>
      <c r="EM81" s="19">
        <f t="shared" si="107"/>
        <v>69.702106000000001</v>
      </c>
      <c r="EN81" s="19">
        <f t="shared" si="108"/>
        <v>102.547343</v>
      </c>
      <c r="EO81" s="19">
        <f t="shared" si="109"/>
        <v>381.10504000000003</v>
      </c>
      <c r="EP81" s="19">
        <f t="shared" si="110"/>
        <v>3.2594509999999999</v>
      </c>
      <c r="EQ81" s="19">
        <f t="shared" si="111"/>
        <v>1.2536350000000001</v>
      </c>
      <c r="ER81" s="19">
        <f t="shared" si="112"/>
        <v>4.5130859999999995</v>
      </c>
      <c r="ES81" s="19">
        <f t="shared" si="113"/>
        <v>18.804524999999998</v>
      </c>
      <c r="ET81" s="19">
        <f t="shared" si="114"/>
        <v>1.5043619999999998</v>
      </c>
      <c r="EU81" s="19">
        <f t="shared" si="115"/>
        <v>0.75218099999999988</v>
      </c>
      <c r="EV81" s="19">
        <f t="shared" si="116"/>
        <v>8.7754449999999995</v>
      </c>
      <c r="EW81" s="19">
        <f t="shared" si="117"/>
        <v>3.2594509999999999</v>
      </c>
      <c r="EX81" s="19">
        <f t="shared" si="118"/>
        <v>107.81260999999999</v>
      </c>
      <c r="EY81" s="19">
        <f t="shared" si="119"/>
        <v>4.262359</v>
      </c>
      <c r="EZ81" s="19">
        <f t="shared" si="120"/>
        <v>145.17093299999999</v>
      </c>
      <c r="FA81" s="19">
        <f t="shared" si="121"/>
        <v>208.855591</v>
      </c>
      <c r="FB81" s="19">
        <f t="shared" si="122"/>
        <v>34.851053</v>
      </c>
      <c r="FC81" s="19">
        <f t="shared" si="123"/>
        <v>21.061067999999999</v>
      </c>
      <c r="FD81" s="19">
        <f t="shared" si="124"/>
        <v>8.2739910000000005</v>
      </c>
      <c r="FE81" s="19">
        <f t="shared" si="125"/>
        <v>0</v>
      </c>
      <c r="FF81" s="19">
        <f t="shared" si="126"/>
        <v>100.54152699999999</v>
      </c>
      <c r="FG81" s="19">
        <f t="shared" si="127"/>
        <v>373.58323000000001</v>
      </c>
      <c r="FH81" s="19">
        <f t="shared" si="93"/>
        <v>1827.0476489999999</v>
      </c>
      <c r="FI81" s="19">
        <f t="shared" si="94"/>
        <v>4967.0376489999999</v>
      </c>
      <c r="FJ81" s="19">
        <f t="shared" si="128"/>
        <v>206.27</v>
      </c>
      <c r="FK81" s="144">
        <f t="shared" si="95"/>
        <v>2</v>
      </c>
      <c r="FL81" s="144">
        <f t="shared" si="133"/>
        <v>11.25</v>
      </c>
      <c r="FM81" s="20">
        <f t="shared" si="134"/>
        <v>2.2535211267605644</v>
      </c>
      <c r="FN81" s="19">
        <f t="shared" si="129"/>
        <v>111.93324279436624</v>
      </c>
      <c r="FO81" s="20">
        <f t="shared" si="31"/>
        <v>8.5633802816901436</v>
      </c>
      <c r="FP81" s="19">
        <f t="shared" si="130"/>
        <v>425.34632261859167</v>
      </c>
      <c r="FQ81" s="20">
        <f t="shared" si="32"/>
        <v>1.8591549295774654</v>
      </c>
      <c r="FR81" s="19">
        <f t="shared" si="131"/>
        <v>92.344925305352135</v>
      </c>
      <c r="FS81" s="19">
        <f t="shared" si="132"/>
        <v>145.76</v>
      </c>
      <c r="FT81" s="19">
        <f t="shared" si="135"/>
        <v>981.65449071831006</v>
      </c>
      <c r="FU81" s="145">
        <f>FI81+FT81</f>
        <v>5948.6921397183096</v>
      </c>
    </row>
    <row r="82" spans="1:179" ht="15" customHeight="1">
      <c r="A82" s="187" t="str">
        <f>[1]CCT!D90</f>
        <v>SEAC</v>
      </c>
      <c r="B82" s="191" t="str">
        <f>[1]CCT!C90</f>
        <v>Belo Horizonte</v>
      </c>
      <c r="C82" s="141">
        <f>[1]CCT!F90</f>
        <v>6</v>
      </c>
      <c r="D82" s="17">
        <f>[1]CCT!E90</f>
        <v>1220.6199999999999</v>
      </c>
      <c r="E82" s="17">
        <f t="shared" si="0"/>
        <v>7323.7199999999993</v>
      </c>
      <c r="F82" s="18">
        <f>[1]CCT!H90</f>
        <v>2</v>
      </c>
      <c r="G82" s="17">
        <f>[1]CCT!G90</f>
        <v>921.07</v>
      </c>
      <c r="H82" s="17">
        <f t="shared" si="33"/>
        <v>1842.14</v>
      </c>
      <c r="I82" s="18">
        <f>[1]CCT!J90</f>
        <v>28</v>
      </c>
      <c r="J82" s="17">
        <f>[1]CCT!I90</f>
        <v>1298.99</v>
      </c>
      <c r="K82" s="17">
        <f t="shared" si="34"/>
        <v>36371.72</v>
      </c>
      <c r="L82" s="141">
        <f>[1]CCT!L90</f>
        <v>12</v>
      </c>
      <c r="M82" s="17">
        <f>[1]CCT!K90</f>
        <v>1298.99</v>
      </c>
      <c r="N82" s="17">
        <f>L82*M82</f>
        <v>15587.880000000001</v>
      </c>
      <c r="O82" s="141">
        <f>[1]CCT!N90</f>
        <v>10</v>
      </c>
      <c r="P82" s="17">
        <f>[1]CCT!M90</f>
        <v>1302</v>
      </c>
      <c r="Q82" s="17">
        <f>O82*P82</f>
        <v>13020</v>
      </c>
      <c r="R82" s="141">
        <f>[1]CCT!P90</f>
        <v>3</v>
      </c>
      <c r="S82" s="17">
        <f>[1]CCT!O90</f>
        <v>1953</v>
      </c>
      <c r="T82" s="17">
        <f>R82*S82</f>
        <v>5859</v>
      </c>
      <c r="U82" s="18">
        <f>[1]CCT!R90</f>
        <v>12</v>
      </c>
      <c r="V82" s="17">
        <f>[1]CCT!Q90</f>
        <v>876.66</v>
      </c>
      <c r="W82" s="17">
        <f t="shared" si="1"/>
        <v>10519.92</v>
      </c>
      <c r="X82" s="18">
        <f>[1]CCT!T90</f>
        <v>13</v>
      </c>
      <c r="Y82" s="17">
        <f>[1]CCT!S90</f>
        <v>876.66</v>
      </c>
      <c r="Z82" s="17">
        <f t="shared" si="2"/>
        <v>11396.58</v>
      </c>
      <c r="AA82" s="141">
        <f>[1]CCT!V90</f>
        <v>16</v>
      </c>
      <c r="AB82" s="17">
        <f>[1]CCT!U90</f>
        <v>876.66</v>
      </c>
      <c r="AC82" s="17">
        <f>AA82*AB82</f>
        <v>14026.56</v>
      </c>
      <c r="AD82" s="141">
        <f>[1]CCT!X90</f>
        <v>2</v>
      </c>
      <c r="AE82" s="17">
        <f>[1]CCT!W90</f>
        <v>1958.29</v>
      </c>
      <c r="AF82" s="17">
        <f>AD82*AE82</f>
        <v>3916.58</v>
      </c>
      <c r="AG82" s="18"/>
      <c r="AH82" s="17"/>
      <c r="AI82" s="17">
        <f t="shared" si="3"/>
        <v>0</v>
      </c>
      <c r="AJ82" s="141">
        <f>[1]CCT!AB90</f>
        <v>10</v>
      </c>
      <c r="AK82" s="17">
        <f>[1]CCT!AA90</f>
        <v>1953</v>
      </c>
      <c r="AL82" s="17">
        <f>AJ82*AK82</f>
        <v>19530</v>
      </c>
      <c r="AM82" s="141">
        <f>[1]CCT!AD90</f>
        <v>12</v>
      </c>
      <c r="AN82" s="17">
        <f>[1]CCT!AC90</f>
        <v>1958.29</v>
      </c>
      <c r="AO82" s="17">
        <f t="shared" si="4"/>
        <v>23499.48</v>
      </c>
      <c r="AP82" s="141">
        <f>[1]CCT!AF90</f>
        <v>2</v>
      </c>
      <c r="AQ82" s="17">
        <f>[1]CCT!AE90</f>
        <v>1220.5</v>
      </c>
      <c r="AR82" s="17">
        <f>AP82*AQ82</f>
        <v>2441</v>
      </c>
      <c r="AS82" s="141">
        <f>[1]CCT!AH90</f>
        <v>2</v>
      </c>
      <c r="AT82" s="17">
        <f>[1]CCT!AG90</f>
        <v>876.66</v>
      </c>
      <c r="AU82" s="17">
        <f>AS82*AT82</f>
        <v>1753.32</v>
      </c>
      <c r="AV82" s="18">
        <f>[1]CCT!AJ90</f>
        <v>5</v>
      </c>
      <c r="AW82" s="17">
        <f>[1]CCT!AI90</f>
        <v>1309.48</v>
      </c>
      <c r="AX82" s="17">
        <f t="shared" si="5"/>
        <v>6547.4</v>
      </c>
      <c r="AY82" s="141">
        <f>[1]CCT!AL90</f>
        <v>7</v>
      </c>
      <c r="AZ82" s="17">
        <f>[1]CCT!AK90</f>
        <v>1953</v>
      </c>
      <c r="BA82" s="17">
        <f>AY82*AZ82</f>
        <v>13671</v>
      </c>
      <c r="BB82" s="141"/>
      <c r="BC82" s="17"/>
      <c r="BD82" s="17"/>
      <c r="BE82" s="18"/>
      <c r="BF82" s="17"/>
      <c r="BG82" s="17">
        <f t="shared" si="6"/>
        <v>0</v>
      </c>
      <c r="BH82" s="141">
        <f>[1]CCT!AR90</f>
        <v>2</v>
      </c>
      <c r="BI82" s="17">
        <f>[1]CCT!AQ90</f>
        <v>1953</v>
      </c>
      <c r="BJ82" s="17">
        <f>BH82*BI82</f>
        <v>3906</v>
      </c>
      <c r="BK82" s="141">
        <f>[1]CCT!AT90</f>
        <v>3</v>
      </c>
      <c r="BL82" s="17">
        <f>[1]CCT!AS90</f>
        <v>1953</v>
      </c>
      <c r="BM82" s="17">
        <f>BK82*BL82</f>
        <v>5859</v>
      </c>
      <c r="BN82" s="18">
        <f>[1]CCT!AV90</f>
        <v>4</v>
      </c>
      <c r="BO82" s="17">
        <f>[1]CCT!AU90</f>
        <v>1134.78</v>
      </c>
      <c r="BP82" s="17">
        <f t="shared" si="7"/>
        <v>4539.12</v>
      </c>
      <c r="BQ82" s="18">
        <f>[1]CCT!AX90</f>
        <v>16</v>
      </c>
      <c r="BR82" s="17">
        <f>[1]CCT!AW90</f>
        <v>1134.78</v>
      </c>
      <c r="BS82" s="17">
        <f t="shared" si="8"/>
        <v>18156.48</v>
      </c>
      <c r="BT82" s="18">
        <f>[1]CCT!AZ90</f>
        <v>18</v>
      </c>
      <c r="BU82" s="17">
        <f>[1]CCT!AY90</f>
        <v>1134.78</v>
      </c>
      <c r="BV82" s="17">
        <f t="shared" si="9"/>
        <v>20426.04</v>
      </c>
      <c r="BW82" s="18">
        <f>[1]CCT!BB90</f>
        <v>91</v>
      </c>
      <c r="BX82" s="17">
        <f>[1]CCT!BA90</f>
        <v>1805.92</v>
      </c>
      <c r="BY82" s="17">
        <f t="shared" si="10"/>
        <v>164338.72</v>
      </c>
      <c r="BZ82" s="142">
        <f>[1]CCT!BD90</f>
        <v>5</v>
      </c>
      <c r="CA82" s="17">
        <f>[1]CCT!BC90</f>
        <v>1231.31</v>
      </c>
      <c r="CB82" s="17">
        <f>BZ82*CA82</f>
        <v>6156.5499999999993</v>
      </c>
      <c r="CC82" s="141">
        <f>[1]CCT!BF90</f>
        <v>1</v>
      </c>
      <c r="CD82" s="17">
        <f>[1]CCT!BE90</f>
        <v>1953</v>
      </c>
      <c r="CE82" s="17">
        <f>CC82*CD82</f>
        <v>1953</v>
      </c>
      <c r="CF82" s="18">
        <f>[1]CCT!BH90</f>
        <v>1</v>
      </c>
      <c r="CG82" s="17">
        <f>[1]CCT!BG90</f>
        <v>2366.2600000000002</v>
      </c>
      <c r="CH82" s="17">
        <f t="shared" si="12"/>
        <v>2366.2600000000002</v>
      </c>
      <c r="CI82" s="17"/>
      <c r="CJ82" s="17"/>
      <c r="CK82" s="17">
        <f>CI82*CJ82</f>
        <v>0</v>
      </c>
      <c r="CL82" s="18"/>
      <c r="CM82" s="17"/>
      <c r="CN82" s="17">
        <f t="shared" si="13"/>
        <v>0</v>
      </c>
      <c r="CO82" s="17"/>
      <c r="CP82" s="17"/>
      <c r="CQ82" s="17"/>
      <c r="CR82" s="17"/>
      <c r="CS82" s="17"/>
      <c r="CT82" s="17">
        <f t="shared" si="77"/>
        <v>0</v>
      </c>
      <c r="CU82" s="17"/>
      <c r="CV82" s="17"/>
      <c r="CW82" s="17"/>
      <c r="CX82" s="141">
        <f>[1]CCT!BT90</f>
        <v>1</v>
      </c>
      <c r="CY82" s="17">
        <f>[1]CCT!BS90</f>
        <v>1953</v>
      </c>
      <c r="CZ82" s="17">
        <f>CX82*CY82</f>
        <v>1953</v>
      </c>
      <c r="DA82" s="18"/>
      <c r="DB82" s="17"/>
      <c r="DC82" s="17">
        <f t="shared" si="14"/>
        <v>0</v>
      </c>
      <c r="DD82" s="143">
        <f t="shared" si="96"/>
        <v>284</v>
      </c>
      <c r="DE82" s="19">
        <f t="shared" si="97"/>
        <v>416960.47</v>
      </c>
      <c r="DF82" s="19">
        <f>DF2*AK82*AJ82</f>
        <v>5859</v>
      </c>
      <c r="DG82" s="19">
        <f>DG2*(AP82+AS82+R82+AY82+BK82)</f>
        <v>2679.2000000000003</v>
      </c>
      <c r="DH82" s="19">
        <f t="shared" si="89"/>
        <v>2960.2438469999997</v>
      </c>
      <c r="DI82" s="19"/>
      <c r="DJ82" s="19">
        <f t="shared" si="98"/>
        <v>3500.768164958678</v>
      </c>
      <c r="DK82" s="19">
        <f t="shared" si="99"/>
        <v>1052.2505454545453</v>
      </c>
      <c r="DL82" s="19"/>
      <c r="DM82" s="19">
        <f>SUM(DE82:DL82)</f>
        <v>433011.93255741324</v>
      </c>
      <c r="DN82" s="19"/>
      <c r="DO82" s="19">
        <f t="shared" si="138"/>
        <v>79236</v>
      </c>
      <c r="DP82" s="19">
        <f>(VLOOKUP(B82,VT_INCLUSOMOTORISTAS,4,FALSE)*2*20*DD82)-(IF(DE82*6%&lt;=(VLOOKUP(B82,VT_INCLUSOMOTORISTAS,4,FALSE)*2*20*DD82),DE82*6%,(VLOOKUP(B82,VT_INCLUSOMOTORISTAS,4,FALSE)*2*20*DD82)))</f>
        <v>27579.171799999996</v>
      </c>
      <c r="DQ82" s="19"/>
      <c r="DR82" s="19">
        <f t="shared" si="101"/>
        <v>886.08</v>
      </c>
      <c r="DS82" s="19">
        <f>VLOOKUP('Resumo Geral apoio imposto cd'!A82,PARAMETROAPOIO,2,FALSE)*DD82</f>
        <v>11652.52</v>
      </c>
      <c r="DT82" s="19">
        <f t="shared" si="91"/>
        <v>0</v>
      </c>
      <c r="DU82" s="19">
        <f t="shared" si="92"/>
        <v>2394.12</v>
      </c>
      <c r="DV82" s="19">
        <f>BB82*[1]Parâmetro!$E$147+(C82+F82+I82+L82+O82+R82+U82+X82+AA82+AD82+AG82+AJ82+AM82+AP82+AS82+AV82+AY82+BE82+BH82+BK82+BN82+BQ82+BT82+BW82+BZ82+CC82+CF82+CI82+CL82+CO82+CR82+CU82+CX82+DA82)*[1]Parâmetro!$E$148</f>
        <v>12507.36</v>
      </c>
      <c r="DW82" s="19">
        <f t="shared" si="102"/>
        <v>134255.2518</v>
      </c>
      <c r="DX82" s="19">
        <f>C82*'[1]Uniforme Apoio'!$BM$9+'Resumo Geral apoio imposto cd'!F82*'[1]Uniforme Apoio'!$BM$10+'Resumo Geral apoio imposto cd'!I82*'[1]Uniforme Apoio'!$BM$11+'Resumo Geral apoio imposto cd'!L82*'[1]Uniforme Apoio'!$BM$12+'Resumo Geral apoio imposto cd'!O82*'[1]Uniforme Apoio'!$BM$13+'Resumo Geral apoio imposto cd'!R82*'[1]Uniforme Apoio'!$BM$14+'Resumo Geral apoio imposto cd'!U82*'[1]Uniforme Apoio'!$BM$15+'Resumo Geral apoio imposto cd'!X82*'[1]Uniforme Apoio'!$BM$17+AA82*'[1]Uniforme Apoio'!$BM$16+'Resumo Geral apoio imposto cd'!AD82*'[1]Uniforme Apoio'!$BM$18+'Resumo Geral apoio imposto cd'!AG82*'[1]Uniforme Apoio'!$BM$19+'Resumo Geral apoio imposto cd'!AJ82*'[1]Uniforme Apoio'!$BM$20+'Resumo Geral apoio imposto cd'!AM82*'[1]Uniforme Apoio'!$BM$21+'Resumo Geral apoio imposto cd'!AP82*'[1]Uniforme Apoio'!$BM$22+'Resumo Geral apoio imposto cd'!AS82*'[1]Uniforme Apoio'!$BM$23+'Resumo Geral apoio imposto cd'!AV82*'[1]Uniforme Apoio'!$BM$24+'Resumo Geral apoio imposto cd'!AY82*'[1]Uniforme Apoio'!$BM$25+'Resumo Geral apoio imposto cd'!BB82*'[1]Uniforme Apoio'!$BM$26+BE82*'[1]Uniforme Apoio'!$BM$27+'Resumo Geral apoio imposto cd'!BH82*'[1]Uniforme Apoio'!$BM$28+'Resumo Geral apoio imposto cd'!BK82*'[1]Uniforme Apoio'!$BM$29+'Resumo Geral apoio imposto cd'!BN82*'[1]Uniforme Apoio'!$BM$30+'Resumo Geral apoio imposto cd'!BQ82*'[1]Uniforme Apoio'!$BM$30+'Resumo Geral apoio imposto cd'!BT82*'[1]Uniforme Apoio'!$BM$30+'Resumo Geral apoio imposto cd'!BW82*'[1]Uniforme Apoio'!$BM$31+'Resumo Geral apoio imposto cd'!BZ82*'[1]Uniforme Apoio'!$BM$31+'Resumo Geral apoio imposto cd'!CC82*'[1]Uniforme Apoio'!$BM$32+'Resumo Geral apoio imposto cd'!CF82*'[1]Uniforme Apoio'!$BM$33+'Resumo Geral apoio imposto cd'!CI82*'[1]Uniforme Apoio'!$BM$34+'Resumo Geral apoio imposto cd'!CL82*'[1]Uniforme Apoio'!$BM$35+'Resumo Geral apoio imposto cd'!CO82*'[1]Uniforme Apoio'!$BM$36+'Resumo Geral apoio imposto cd'!CR82*'[1]Uniforme Apoio'!$BM$37+'Resumo Geral apoio imposto cd'!CU82*'[1]Uniforme Apoio'!$BM$38+'Resumo Geral apoio imposto cd'!CX82*'[1]Uniforme Apoio'!$BM$39+'Resumo Geral apoio imposto cd'!DA82*'[1]Uniforme Apoio'!$BM$40</f>
        <v>18451.600000000002</v>
      </c>
      <c r="DY82" s="19">
        <f>'[1]Material de consumo jardinagem'!G21*'Resumo Geral apoio imposto cd'!AP82</f>
        <v>81.34</v>
      </c>
      <c r="DZ82" s="19">
        <f>AP82*'[1]Equipamentos Jardinagem'!$H$7</f>
        <v>31.54</v>
      </c>
      <c r="EA82" s="19"/>
      <c r="EB82" s="19">
        <f t="shared" si="103"/>
        <v>18564.480000000003</v>
      </c>
      <c r="EC82" s="19">
        <f t="shared" si="104"/>
        <v>86602.386511482648</v>
      </c>
      <c r="ED82" s="19">
        <f t="shared" si="19"/>
        <v>6495.1789883611982</v>
      </c>
      <c r="EE82" s="19">
        <f t="shared" si="20"/>
        <v>4330.1193255741327</v>
      </c>
      <c r="EF82" s="19">
        <f t="shared" si="21"/>
        <v>866.02386511482655</v>
      </c>
      <c r="EG82" s="19">
        <f t="shared" si="22"/>
        <v>10825.298313935331</v>
      </c>
      <c r="EH82" s="19">
        <f t="shared" si="23"/>
        <v>34640.954604593062</v>
      </c>
      <c r="EI82" s="19">
        <f t="shared" si="24"/>
        <v>12990.357976722396</v>
      </c>
      <c r="EJ82" s="19">
        <f t="shared" si="25"/>
        <v>2598.0715953444796</v>
      </c>
      <c r="EK82" s="19">
        <f t="shared" si="105"/>
        <v>159348.39118112807</v>
      </c>
      <c r="EL82" s="19">
        <f t="shared" si="106"/>
        <v>36069.893982032525</v>
      </c>
      <c r="EM82" s="19">
        <f t="shared" si="107"/>
        <v>12037.731725096088</v>
      </c>
      <c r="EN82" s="19">
        <f t="shared" si="108"/>
        <v>17710.188041598201</v>
      </c>
      <c r="EO82" s="19">
        <f t="shared" si="109"/>
        <v>65817.81374872681</v>
      </c>
      <c r="EP82" s="19">
        <f t="shared" si="110"/>
        <v>562.91551232463723</v>
      </c>
      <c r="EQ82" s="19">
        <f t="shared" si="111"/>
        <v>216.50596627870664</v>
      </c>
      <c r="ER82" s="19">
        <f t="shared" si="112"/>
        <v>779.42147860334387</v>
      </c>
      <c r="ES82" s="19">
        <f t="shared" si="113"/>
        <v>3247.5894941805991</v>
      </c>
      <c r="ET82" s="19">
        <f t="shared" si="114"/>
        <v>259.80715953444792</v>
      </c>
      <c r="EU82" s="19">
        <f t="shared" si="115"/>
        <v>129.90357976722396</v>
      </c>
      <c r="EV82" s="19">
        <f t="shared" si="116"/>
        <v>1515.5417639509465</v>
      </c>
      <c r="EW82" s="19">
        <f t="shared" si="117"/>
        <v>562.91551232463723</v>
      </c>
      <c r="EX82" s="19">
        <f t="shared" si="118"/>
        <v>18619.513099968768</v>
      </c>
      <c r="EY82" s="19">
        <f t="shared" si="119"/>
        <v>736.12028534760248</v>
      </c>
      <c r="EZ82" s="19">
        <f t="shared" si="120"/>
        <v>25071.390895074226</v>
      </c>
      <c r="FA82" s="19">
        <f t="shared" si="121"/>
        <v>36069.893982032525</v>
      </c>
      <c r="FB82" s="19">
        <f t="shared" si="122"/>
        <v>6018.8658625480439</v>
      </c>
      <c r="FC82" s="19">
        <f t="shared" si="123"/>
        <v>3637.3002334822709</v>
      </c>
      <c r="FD82" s="19">
        <f t="shared" si="124"/>
        <v>1428.9393774394637</v>
      </c>
      <c r="FE82" s="19">
        <f t="shared" si="125"/>
        <v>0</v>
      </c>
      <c r="FF82" s="19">
        <f t="shared" si="126"/>
        <v>17363.778495552269</v>
      </c>
      <c r="FG82" s="19">
        <f t="shared" si="127"/>
        <v>64518.777951054581</v>
      </c>
      <c r="FH82" s="19">
        <f t="shared" si="93"/>
        <v>315535.79525458708</v>
      </c>
      <c r="FI82" s="19">
        <f t="shared" si="94"/>
        <v>901367.45961200027</v>
      </c>
      <c r="FJ82" s="19">
        <f t="shared" si="128"/>
        <v>58580.68</v>
      </c>
      <c r="FK82" s="144">
        <f t="shared" si="95"/>
        <v>5</v>
      </c>
      <c r="FL82" s="144">
        <f t="shared" si="133"/>
        <v>14.25</v>
      </c>
      <c r="FM82" s="20">
        <f t="shared" si="134"/>
        <v>5.8309037900874632</v>
      </c>
      <c r="FN82" s="19">
        <f t="shared" si="129"/>
        <v>52557.869365131213</v>
      </c>
      <c r="FO82" s="20">
        <f t="shared" si="31"/>
        <v>8.8629737609329435</v>
      </c>
      <c r="FP82" s="19">
        <f t="shared" si="130"/>
        <v>79887.961434999437</v>
      </c>
      <c r="FQ82" s="20">
        <f t="shared" si="32"/>
        <v>1.9241982507288626</v>
      </c>
      <c r="FR82" s="19">
        <f t="shared" si="131"/>
        <v>17344.096890493296</v>
      </c>
      <c r="FS82" s="19">
        <f t="shared" si="132"/>
        <v>41395.839999999997</v>
      </c>
      <c r="FT82" s="19">
        <f t="shared" si="135"/>
        <v>249766.44769062396</v>
      </c>
      <c r="FU82" s="145">
        <f>FI82+FT82</f>
        <v>1151133.9073026243</v>
      </c>
    </row>
    <row r="83" spans="1:179" ht="15" customHeight="1">
      <c r="A83" s="187" t="str">
        <f>[1]CCT!D91</f>
        <v>Settaspoc</v>
      </c>
      <c r="B83" s="188" t="str">
        <f>[1]CCT!C91</f>
        <v>Belo Horizonte</v>
      </c>
      <c r="C83" s="141"/>
      <c r="D83" s="17"/>
      <c r="E83" s="17"/>
      <c r="F83" s="18"/>
      <c r="G83" s="17"/>
      <c r="H83" s="17"/>
      <c r="I83" s="18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8"/>
      <c r="V83" s="17"/>
      <c r="W83" s="17"/>
      <c r="X83" s="18"/>
      <c r="Y83" s="17"/>
      <c r="Z83" s="17"/>
      <c r="AA83" s="17"/>
      <c r="AB83" s="17"/>
      <c r="AC83" s="17"/>
      <c r="AD83" s="17"/>
      <c r="AE83" s="17"/>
      <c r="AF83" s="17"/>
      <c r="AG83" s="18">
        <f>[1]CCT!Z91</f>
        <v>8</v>
      </c>
      <c r="AH83" s="17">
        <f>[1]CCT!Y91</f>
        <v>977.74</v>
      </c>
      <c r="AI83" s="17">
        <f>AG83*AH83</f>
        <v>7821.92</v>
      </c>
      <c r="AJ83" s="17"/>
      <c r="AK83" s="17"/>
      <c r="AL83" s="17"/>
      <c r="AM83" s="18"/>
      <c r="AN83" s="17"/>
      <c r="AO83" s="17"/>
      <c r="AP83" s="17"/>
      <c r="AQ83" s="17"/>
      <c r="AR83" s="17"/>
      <c r="AS83" s="17"/>
      <c r="AT83" s="17"/>
      <c r="AU83" s="17"/>
      <c r="AV83" s="18"/>
      <c r="AW83" s="17"/>
      <c r="AX83" s="17"/>
      <c r="AY83" s="17"/>
      <c r="AZ83" s="17"/>
      <c r="BA83" s="17"/>
      <c r="BB83" s="141"/>
      <c r="BC83" s="17"/>
      <c r="BD83" s="17">
        <f>BB83*BC83</f>
        <v>0</v>
      </c>
      <c r="BE83" s="18">
        <f>[1]CCT!AP91</f>
        <v>2</v>
      </c>
      <c r="BF83" s="17">
        <f>[1]CCT!AO91</f>
        <v>976.28</v>
      </c>
      <c r="BG83" s="17">
        <f>BE83*BF83</f>
        <v>1952.56</v>
      </c>
      <c r="BH83" s="17"/>
      <c r="BI83" s="17"/>
      <c r="BJ83" s="17"/>
      <c r="BK83" s="17"/>
      <c r="BL83" s="17"/>
      <c r="BM83" s="17"/>
      <c r="BN83" s="18"/>
      <c r="BO83" s="17"/>
      <c r="BP83" s="17"/>
      <c r="BQ83" s="18"/>
      <c r="BR83" s="17"/>
      <c r="BS83" s="17"/>
      <c r="BT83" s="18"/>
      <c r="BU83" s="17"/>
      <c r="BV83" s="17"/>
      <c r="BW83" s="18"/>
      <c r="BX83" s="17"/>
      <c r="BY83" s="17"/>
      <c r="BZ83" s="142"/>
      <c r="CA83" s="17"/>
      <c r="CB83" s="17"/>
      <c r="CC83" s="17"/>
      <c r="CD83" s="17"/>
      <c r="CE83" s="17"/>
      <c r="CF83" s="18"/>
      <c r="CG83" s="17"/>
      <c r="CH83" s="17"/>
      <c r="CI83" s="17"/>
      <c r="CJ83" s="17"/>
      <c r="CK83" s="17"/>
      <c r="CL83" s="18">
        <f>[1]CCT!BL91</f>
        <v>1</v>
      </c>
      <c r="CM83" s="17">
        <f>[1]CCT!BK91</f>
        <v>2180.8200000000002</v>
      </c>
      <c r="CN83" s="17">
        <f>CL83*CM83</f>
        <v>2180.8200000000002</v>
      </c>
      <c r="CO83" s="141">
        <f>[1]CCT!BN91</f>
        <v>18</v>
      </c>
      <c r="CP83" s="17">
        <f>[1]CCT!BM91</f>
        <v>2180.8200000000002</v>
      </c>
      <c r="CQ83" s="17">
        <f>CO83*CP83</f>
        <v>39254.76</v>
      </c>
      <c r="CR83" s="17"/>
      <c r="CS83" s="17"/>
      <c r="CT83" s="17">
        <f t="shared" si="77"/>
        <v>0</v>
      </c>
      <c r="CU83" s="141">
        <f>[1]CCT!BR91</f>
        <v>6</v>
      </c>
      <c r="CV83" s="17">
        <f>[1]CCT!BQ91</f>
        <v>2616.9899999999998</v>
      </c>
      <c r="CW83" s="17">
        <f>CU83*CV83</f>
        <v>15701.939999999999</v>
      </c>
      <c r="CX83" s="17"/>
      <c r="CY83" s="17"/>
      <c r="CZ83" s="17"/>
      <c r="DA83" s="18"/>
      <c r="DB83" s="17"/>
      <c r="DC83" s="17"/>
      <c r="DD83" s="143">
        <f t="shared" si="96"/>
        <v>35</v>
      </c>
      <c r="DE83" s="19">
        <f t="shared" si="97"/>
        <v>66912</v>
      </c>
      <c r="DF83" s="19"/>
      <c r="DG83" s="19"/>
      <c r="DH83" s="19">
        <f t="shared" si="89"/>
        <v>0</v>
      </c>
      <c r="DI83" s="19"/>
      <c r="DJ83" s="19">
        <f t="shared" si="98"/>
        <v>0</v>
      </c>
      <c r="DK83" s="19">
        <f t="shared" si="99"/>
        <v>0</v>
      </c>
      <c r="DL83" s="19"/>
      <c r="DM83" s="19">
        <f t="shared" si="100"/>
        <v>66912</v>
      </c>
      <c r="DN83" s="19"/>
      <c r="DO83" s="19">
        <f t="shared" si="138"/>
        <v>9765</v>
      </c>
      <c r="DP83" s="19">
        <f t="shared" si="90"/>
        <v>2467.2800000000002</v>
      </c>
      <c r="DQ83" s="19"/>
      <c r="DR83" s="19">
        <f t="shared" si="101"/>
        <v>109.2</v>
      </c>
      <c r="DS83" s="19">
        <f>VLOOKUP('Resumo Geral apoio imposto cd'!A83,PARAMETROAPOIO,2,FALSE)*DD83</f>
        <v>547.75</v>
      </c>
      <c r="DT83" s="19">
        <f t="shared" si="91"/>
        <v>0</v>
      </c>
      <c r="DU83" s="19">
        <f t="shared" si="92"/>
        <v>0</v>
      </c>
      <c r="DV83" s="19">
        <f>BB83*[1]Parâmetro!$E$147+(C83+F83+I83+L83+O83+R83+U83+X83+AA83+AD83+AG83+AJ83+AM83+AP83+AS83+AV83+AY83+BE83+BH83+BK83+BN83+BQ83+BT83+BW83+BZ83+CC83+CF83+CI83+CL83+CO83+CR83+CU83+CX83+DA83)*[1]Parâmetro!$E$148</f>
        <v>1541.3999999999999</v>
      </c>
      <c r="DW83" s="19">
        <f t="shared" si="102"/>
        <v>14430.630000000001</v>
      </c>
      <c r="DX83" s="19">
        <f>C83*'[1]Uniforme Apoio'!$BM$9+'Resumo Geral apoio imposto cd'!F83*'[1]Uniforme Apoio'!$BM$10+'Resumo Geral apoio imposto cd'!I83*'[1]Uniforme Apoio'!$BM$11+'Resumo Geral apoio imposto cd'!L83*'[1]Uniforme Apoio'!$BM$12+'Resumo Geral apoio imposto cd'!O83*'[1]Uniforme Apoio'!$BM$13+'Resumo Geral apoio imposto cd'!R83*'[1]Uniforme Apoio'!$BM$14+'Resumo Geral apoio imposto cd'!U83*'[1]Uniforme Apoio'!$BM$15+'Resumo Geral apoio imposto cd'!X83*'[1]Uniforme Apoio'!$BM$17+AA83*'[1]Uniforme Apoio'!$BM$16+'Resumo Geral apoio imposto cd'!AD83*'[1]Uniforme Apoio'!$BM$18+'Resumo Geral apoio imposto cd'!AG83*'[1]Uniforme Apoio'!$BM$19+'Resumo Geral apoio imposto cd'!AJ83*'[1]Uniforme Apoio'!$BM$20+'Resumo Geral apoio imposto cd'!AM83*'[1]Uniforme Apoio'!$BM$21+'Resumo Geral apoio imposto cd'!AP83*'[1]Uniforme Apoio'!$BM$22+'Resumo Geral apoio imposto cd'!AS83*'[1]Uniforme Apoio'!$BM$23+'Resumo Geral apoio imposto cd'!AV83*'[1]Uniforme Apoio'!$BM$24+'Resumo Geral apoio imposto cd'!AY83*'[1]Uniforme Apoio'!$BM$25+'Resumo Geral apoio imposto cd'!BB83*'[1]Uniforme Apoio'!$BM$26+BE83*'[1]Uniforme Apoio'!$BM$27+'Resumo Geral apoio imposto cd'!BH83*'[1]Uniforme Apoio'!$BM$28+'Resumo Geral apoio imposto cd'!BK83*'[1]Uniforme Apoio'!$BM$29+'Resumo Geral apoio imposto cd'!BN83*'[1]Uniforme Apoio'!$BM$30+'Resumo Geral apoio imposto cd'!BQ83*'[1]Uniforme Apoio'!$BM$30+'Resumo Geral apoio imposto cd'!BT83*'[1]Uniforme Apoio'!$BM$30+'Resumo Geral apoio imposto cd'!BW83*'[1]Uniforme Apoio'!$BM$31+'Resumo Geral apoio imposto cd'!BZ83*'[1]Uniforme Apoio'!$BM$31+'Resumo Geral apoio imposto cd'!CC83*'[1]Uniforme Apoio'!$BM$32+'Resumo Geral apoio imposto cd'!CF83*'[1]Uniforme Apoio'!$BM$33+'Resumo Geral apoio imposto cd'!CI83*'[1]Uniforme Apoio'!$BM$34+'Resumo Geral apoio imposto cd'!CL83*'[1]Uniforme Apoio'!$BM$35+'Resumo Geral apoio imposto cd'!CO83*'[1]Uniforme Apoio'!$BM$36+'Resumo Geral apoio imposto cd'!CR83*'[1]Uniforme Apoio'!$BM$37+'Resumo Geral apoio imposto cd'!CU83*'[1]Uniforme Apoio'!$BM$38+'Resumo Geral apoio imposto cd'!CX83*'[1]Uniforme Apoio'!$BM$39+'Resumo Geral apoio imposto cd'!DA83*'[1]Uniforme Apoio'!$BM$40</f>
        <v>1256.5</v>
      </c>
      <c r="DY83" s="19"/>
      <c r="DZ83" s="19">
        <f>AP83*'[1]Equipamentos Jardinagem'!$H$7</f>
        <v>0</v>
      </c>
      <c r="EA83" s="19"/>
      <c r="EB83" s="19">
        <f t="shared" si="103"/>
        <v>1256.5</v>
      </c>
      <c r="EC83" s="19">
        <f t="shared" si="104"/>
        <v>13382.400000000001</v>
      </c>
      <c r="ED83" s="19">
        <f t="shared" si="19"/>
        <v>1003.68</v>
      </c>
      <c r="EE83" s="19">
        <f t="shared" si="20"/>
        <v>669.12</v>
      </c>
      <c r="EF83" s="19">
        <f t="shared" si="21"/>
        <v>133.82400000000001</v>
      </c>
      <c r="EG83" s="19">
        <f t="shared" si="22"/>
        <v>1672.8000000000002</v>
      </c>
      <c r="EH83" s="19">
        <f t="shared" si="23"/>
        <v>5352.96</v>
      </c>
      <c r="EI83" s="19">
        <f t="shared" si="24"/>
        <v>2007.36</v>
      </c>
      <c r="EJ83" s="19">
        <f t="shared" si="25"/>
        <v>401.47199999999998</v>
      </c>
      <c r="EK83" s="19">
        <f t="shared" si="105"/>
        <v>24623.616000000005</v>
      </c>
      <c r="EL83" s="19">
        <f t="shared" si="106"/>
        <v>5573.7695999999996</v>
      </c>
      <c r="EM83" s="19">
        <f t="shared" si="107"/>
        <v>1860.1535999999999</v>
      </c>
      <c r="EN83" s="19">
        <f t="shared" si="108"/>
        <v>2736.7008000000001</v>
      </c>
      <c r="EO83" s="19">
        <f t="shared" si="109"/>
        <v>10170.624</v>
      </c>
      <c r="EP83" s="19">
        <f t="shared" si="110"/>
        <v>86.985599999999991</v>
      </c>
      <c r="EQ83" s="19">
        <f t="shared" si="111"/>
        <v>33.456000000000003</v>
      </c>
      <c r="ER83" s="19">
        <f t="shared" si="112"/>
        <v>120.44159999999999</v>
      </c>
      <c r="ES83" s="19">
        <f t="shared" si="113"/>
        <v>501.84</v>
      </c>
      <c r="ET83" s="19">
        <f t="shared" si="114"/>
        <v>40.147199999999998</v>
      </c>
      <c r="EU83" s="19">
        <f t="shared" si="115"/>
        <v>20.073599999999999</v>
      </c>
      <c r="EV83" s="19">
        <f t="shared" si="116"/>
        <v>234.19200000000001</v>
      </c>
      <c r="EW83" s="19">
        <f t="shared" si="117"/>
        <v>86.985599999999991</v>
      </c>
      <c r="EX83" s="19">
        <f t="shared" si="118"/>
        <v>2877.2159999999999</v>
      </c>
      <c r="EY83" s="19">
        <f t="shared" si="119"/>
        <v>113.7504</v>
      </c>
      <c r="EZ83" s="19">
        <f t="shared" si="120"/>
        <v>3874.2047999999995</v>
      </c>
      <c r="FA83" s="19">
        <f t="shared" si="121"/>
        <v>5573.7695999999996</v>
      </c>
      <c r="FB83" s="19">
        <f t="shared" si="122"/>
        <v>930.07679999999993</v>
      </c>
      <c r="FC83" s="19">
        <f t="shared" si="123"/>
        <v>562.06079999999997</v>
      </c>
      <c r="FD83" s="19">
        <f t="shared" si="124"/>
        <v>220.80959999999999</v>
      </c>
      <c r="FE83" s="19">
        <f t="shared" si="125"/>
        <v>0</v>
      </c>
      <c r="FF83" s="19">
        <f t="shared" si="126"/>
        <v>2683.1711999999998</v>
      </c>
      <c r="FG83" s="19">
        <f t="shared" si="127"/>
        <v>9969.887999999999</v>
      </c>
      <c r="FH83" s="19">
        <f t="shared" si="93"/>
        <v>48758.774400000002</v>
      </c>
      <c r="FI83" s="19">
        <f t="shared" si="94"/>
        <v>131357.9044</v>
      </c>
      <c r="FJ83" s="19">
        <f t="shared" si="128"/>
        <v>7219.4500000000007</v>
      </c>
      <c r="FK83" s="144">
        <f t="shared" si="95"/>
        <v>5</v>
      </c>
      <c r="FL83" s="144">
        <f t="shared" si="133"/>
        <v>14.25</v>
      </c>
      <c r="FM83" s="20">
        <f t="shared" si="134"/>
        <v>5.8309037900874632</v>
      </c>
      <c r="FN83" s="19">
        <f t="shared" si="129"/>
        <v>7659.3530262390668</v>
      </c>
      <c r="FO83" s="20">
        <f t="shared" si="31"/>
        <v>8.8629737609329435</v>
      </c>
      <c r="FP83" s="19">
        <f t="shared" si="130"/>
        <v>11642.216599883381</v>
      </c>
      <c r="FQ83" s="20">
        <f t="shared" si="32"/>
        <v>1.9241982507288626</v>
      </c>
      <c r="FR83" s="19">
        <f t="shared" si="131"/>
        <v>2527.5864986588917</v>
      </c>
      <c r="FS83" s="19">
        <f t="shared" si="132"/>
        <v>5101.5999999999995</v>
      </c>
      <c r="FT83" s="19">
        <f t="shared" si="135"/>
        <v>34150.20612478134</v>
      </c>
      <c r="FU83" s="145">
        <f t="shared" si="136"/>
        <v>165508.11052478134</v>
      </c>
    </row>
    <row r="84" spans="1:179" ht="15" customHeight="1">
      <c r="A84" s="187" t="str">
        <f>[1]CCT!D92</f>
        <v>Sintel</v>
      </c>
      <c r="B84" s="188" t="str">
        <f>[1]CCT!C92</f>
        <v>Belo Horizonte</v>
      </c>
      <c r="C84" s="141"/>
      <c r="D84" s="151"/>
      <c r="E84" s="17">
        <f t="shared" si="0"/>
        <v>0</v>
      </c>
      <c r="F84" s="18"/>
      <c r="G84" s="151"/>
      <c r="H84" s="17">
        <f t="shared" si="33"/>
        <v>0</v>
      </c>
      <c r="I84" s="18"/>
      <c r="J84" s="151"/>
      <c r="K84" s="17">
        <f t="shared" si="34"/>
        <v>0</v>
      </c>
      <c r="L84" s="17"/>
      <c r="M84" s="17"/>
      <c r="N84" s="17"/>
      <c r="O84" s="17"/>
      <c r="P84" s="17"/>
      <c r="Q84" s="17"/>
      <c r="R84" s="17"/>
      <c r="S84" s="17"/>
      <c r="T84" s="17"/>
      <c r="U84" s="18"/>
      <c r="V84" s="151"/>
      <c r="W84" s="17">
        <f t="shared" si="1"/>
        <v>0</v>
      </c>
      <c r="X84" s="18"/>
      <c r="Y84" s="151"/>
      <c r="Z84" s="17">
        <f t="shared" si="2"/>
        <v>0</v>
      </c>
      <c r="AA84" s="17"/>
      <c r="AB84" s="17"/>
      <c r="AC84" s="17"/>
      <c r="AD84" s="17"/>
      <c r="AE84" s="17"/>
      <c r="AF84" s="17"/>
      <c r="AG84" s="18"/>
      <c r="AH84" s="17"/>
      <c r="AI84" s="17">
        <f t="shared" si="3"/>
        <v>0</v>
      </c>
      <c r="AJ84" s="17"/>
      <c r="AK84" s="17"/>
      <c r="AL84" s="17"/>
      <c r="AM84" s="18"/>
      <c r="AN84" s="151"/>
      <c r="AO84" s="17">
        <f t="shared" si="4"/>
        <v>0</v>
      </c>
      <c r="AP84" s="17"/>
      <c r="AQ84" s="17"/>
      <c r="AR84" s="17"/>
      <c r="AS84" s="17"/>
      <c r="AT84" s="17"/>
      <c r="AU84" s="17"/>
      <c r="AV84" s="152"/>
      <c r="AW84" s="151"/>
      <c r="AX84" s="17">
        <f t="shared" si="5"/>
        <v>0</v>
      </c>
      <c r="AY84" s="17"/>
      <c r="AZ84" s="17"/>
      <c r="BA84" s="17"/>
      <c r="BB84" s="141"/>
      <c r="BC84" s="17"/>
      <c r="BD84" s="17"/>
      <c r="BE84" s="152"/>
      <c r="BF84" s="151"/>
      <c r="BG84" s="17">
        <f t="shared" si="6"/>
        <v>0</v>
      </c>
      <c r="BH84" s="17"/>
      <c r="BI84" s="17"/>
      <c r="BJ84" s="17"/>
      <c r="BK84" s="17"/>
      <c r="BL84" s="17"/>
      <c r="BM84" s="17"/>
      <c r="BN84" s="18"/>
      <c r="BO84" s="17"/>
      <c r="BP84" s="17">
        <f t="shared" si="7"/>
        <v>0</v>
      </c>
      <c r="BQ84" s="18"/>
      <c r="BR84" s="17"/>
      <c r="BS84" s="17">
        <f t="shared" si="8"/>
        <v>0</v>
      </c>
      <c r="BT84" s="18"/>
      <c r="BU84" s="17"/>
      <c r="BV84" s="17">
        <f t="shared" si="9"/>
        <v>0</v>
      </c>
      <c r="BW84" s="18"/>
      <c r="BX84" s="17"/>
      <c r="BY84" s="17">
        <f t="shared" si="10"/>
        <v>0</v>
      </c>
      <c r="BZ84" s="153"/>
      <c r="CA84" s="151"/>
      <c r="CB84" s="17">
        <f>BZ84*CA84</f>
        <v>0</v>
      </c>
      <c r="CC84" s="17"/>
      <c r="CD84" s="17"/>
      <c r="CE84" s="17"/>
      <c r="CF84" s="152"/>
      <c r="CG84" s="151"/>
      <c r="CH84" s="17">
        <f t="shared" si="12"/>
        <v>0</v>
      </c>
      <c r="CI84" s="17"/>
      <c r="CJ84" s="17"/>
      <c r="CK84" s="17"/>
      <c r="CL84" s="152"/>
      <c r="CM84" s="151"/>
      <c r="CN84" s="17">
        <f t="shared" si="13"/>
        <v>0</v>
      </c>
      <c r="CO84" s="17"/>
      <c r="CP84" s="17"/>
      <c r="CQ84" s="17"/>
      <c r="CR84" s="17"/>
      <c r="CS84" s="17"/>
      <c r="CT84" s="17">
        <f t="shared" si="77"/>
        <v>0</v>
      </c>
      <c r="CU84" s="17"/>
      <c r="CV84" s="17"/>
      <c r="CW84" s="17"/>
      <c r="CX84" s="17"/>
      <c r="CY84" s="17"/>
      <c r="CZ84" s="17"/>
      <c r="DA84" s="152">
        <f>[1]CCT!BV92</f>
        <v>5</v>
      </c>
      <c r="DB84" s="151">
        <f>[1]CCT!BU92</f>
        <v>1355.23</v>
      </c>
      <c r="DC84" s="17">
        <f t="shared" si="14"/>
        <v>6776.15</v>
      </c>
      <c r="DD84" s="143">
        <f t="shared" si="96"/>
        <v>5</v>
      </c>
      <c r="DE84" s="19">
        <f t="shared" si="97"/>
        <v>6776.15</v>
      </c>
      <c r="DF84" s="19"/>
      <c r="DG84" s="19"/>
      <c r="DH84" s="19">
        <f t="shared" si="89"/>
        <v>0</v>
      </c>
      <c r="DI84" s="19"/>
      <c r="DJ84" s="19">
        <f t="shared" si="98"/>
        <v>0</v>
      </c>
      <c r="DK84" s="19">
        <f t="shared" si="99"/>
        <v>0</v>
      </c>
      <c r="DL84" s="19"/>
      <c r="DM84" s="19">
        <f t="shared" si="100"/>
        <v>6776.15</v>
      </c>
      <c r="DN84" s="19"/>
      <c r="DO84" s="19">
        <f>(VLOOKUP(A84,PARAMETROAPOIO,6,FALSE)*20)*DD84</f>
        <v>1278</v>
      </c>
      <c r="DP84" s="19">
        <f t="shared" si="90"/>
        <v>519.43100000000004</v>
      </c>
      <c r="DQ84" s="19"/>
      <c r="DR84" s="19">
        <f t="shared" si="101"/>
        <v>15.600000000000001</v>
      </c>
      <c r="DS84" s="19">
        <f>VLOOKUP('Resumo Geral apoio imposto cd'!A84,PARAMETROAPOIO,2,FALSE)*DD84</f>
        <v>0</v>
      </c>
      <c r="DT84" s="19">
        <f t="shared" si="91"/>
        <v>0</v>
      </c>
      <c r="DU84" s="19">
        <f t="shared" si="92"/>
        <v>0</v>
      </c>
      <c r="DV84" s="19">
        <f>BB84*[1]Parâmetro!$E$147+(C84+F84+I84+L84+O84+R84+U84+X84+AA84+AD84+AG84+AJ84+AM84+AP84+AS84+AV84+AY84+BE84+BH84+BK84+BN84+BQ84+BT84+BW84+BZ84+CC84+CF84+CI84+CL84+CO84+CR84+CU84+CX84+DA84)*[1]Parâmetro!$E$148</f>
        <v>220.2</v>
      </c>
      <c r="DW84" s="19">
        <f t="shared" si="102"/>
        <v>2033.231</v>
      </c>
      <c r="DX84" s="19">
        <f>C84*'[1]Uniforme Apoio'!$BM$9+'Resumo Geral apoio imposto cd'!F84*'[1]Uniforme Apoio'!$BM$10+'Resumo Geral apoio imposto cd'!I84*'[1]Uniforme Apoio'!$BM$11+'Resumo Geral apoio imposto cd'!L84*'[1]Uniforme Apoio'!$BM$12+'Resumo Geral apoio imposto cd'!O84*'[1]Uniforme Apoio'!$BM$13+'Resumo Geral apoio imposto cd'!R84*'[1]Uniforme Apoio'!$BM$14+'Resumo Geral apoio imposto cd'!U84*'[1]Uniforme Apoio'!$BM$15+'Resumo Geral apoio imposto cd'!X84*'[1]Uniforme Apoio'!$BM$17+AA84*'[1]Uniforme Apoio'!$BM$16+'Resumo Geral apoio imposto cd'!AD84*'[1]Uniforme Apoio'!$BM$18+'Resumo Geral apoio imposto cd'!AG84*'[1]Uniforme Apoio'!$BM$19+'Resumo Geral apoio imposto cd'!AJ84*'[1]Uniforme Apoio'!$BM$20+'Resumo Geral apoio imposto cd'!AM84*'[1]Uniforme Apoio'!$BM$21+'Resumo Geral apoio imposto cd'!AP84*'[1]Uniforme Apoio'!$BM$22+'Resumo Geral apoio imposto cd'!AS84*'[1]Uniforme Apoio'!$BM$23+'Resumo Geral apoio imposto cd'!AV84*'[1]Uniforme Apoio'!$BM$24+'Resumo Geral apoio imposto cd'!AY84*'[1]Uniforme Apoio'!$BM$25+'Resumo Geral apoio imposto cd'!BB84*'[1]Uniforme Apoio'!$BM$26+BE84*'[1]Uniforme Apoio'!$BM$27+'Resumo Geral apoio imposto cd'!BH84*'[1]Uniforme Apoio'!$BM$28+'Resumo Geral apoio imposto cd'!BK84*'[1]Uniforme Apoio'!$BM$29+'Resumo Geral apoio imposto cd'!BN84*'[1]Uniforme Apoio'!$BM$30+'Resumo Geral apoio imposto cd'!BQ84*'[1]Uniforme Apoio'!$BM$30+'Resumo Geral apoio imposto cd'!BT84*'[1]Uniforme Apoio'!$BM$30+'Resumo Geral apoio imposto cd'!BW84*'[1]Uniforme Apoio'!$BM$31+'Resumo Geral apoio imposto cd'!BZ84*'[1]Uniforme Apoio'!$BM$31+'Resumo Geral apoio imposto cd'!CC84*'[1]Uniforme Apoio'!$BM$32+'Resumo Geral apoio imposto cd'!CF84*'[1]Uniforme Apoio'!$BM$33+'Resumo Geral apoio imposto cd'!CI84*'[1]Uniforme Apoio'!$BM$34+'Resumo Geral apoio imposto cd'!CL84*'[1]Uniforme Apoio'!$BM$35+'Resumo Geral apoio imposto cd'!CO84*'[1]Uniforme Apoio'!$BM$36+'Resumo Geral apoio imposto cd'!CR84*'[1]Uniforme Apoio'!$BM$37+'Resumo Geral apoio imposto cd'!CU84*'[1]Uniforme Apoio'!$BM$38+'Resumo Geral apoio imposto cd'!CX84*'[1]Uniforme Apoio'!$BM$39+'Resumo Geral apoio imposto cd'!DA84*'[1]Uniforme Apoio'!$BM$40</f>
        <v>407.15000000000003</v>
      </c>
      <c r="DY84" s="19"/>
      <c r="DZ84" s="19">
        <f>AP84*'[1]Equipamentos Jardinagem'!$H$7</f>
        <v>0</v>
      </c>
      <c r="EA84" s="19"/>
      <c r="EB84" s="19">
        <f t="shared" si="103"/>
        <v>407.15000000000003</v>
      </c>
      <c r="EC84" s="19">
        <f t="shared" si="104"/>
        <v>1355.23</v>
      </c>
      <c r="ED84" s="19">
        <f t="shared" si="19"/>
        <v>101.64224999999999</v>
      </c>
      <c r="EE84" s="19">
        <f t="shared" si="20"/>
        <v>67.761499999999998</v>
      </c>
      <c r="EF84" s="19">
        <f t="shared" si="21"/>
        <v>13.552299999999999</v>
      </c>
      <c r="EG84" s="19">
        <f t="shared" si="22"/>
        <v>169.40375</v>
      </c>
      <c r="EH84" s="19">
        <f t="shared" si="23"/>
        <v>542.09199999999998</v>
      </c>
      <c r="EI84" s="19">
        <f t="shared" si="24"/>
        <v>203.28449999999998</v>
      </c>
      <c r="EJ84" s="19">
        <f t="shared" si="25"/>
        <v>40.6569</v>
      </c>
      <c r="EK84" s="19">
        <f t="shared" si="105"/>
        <v>2493.6232</v>
      </c>
      <c r="EL84" s="19">
        <f t="shared" si="106"/>
        <v>564.45329499999991</v>
      </c>
      <c r="EM84" s="19">
        <f t="shared" si="107"/>
        <v>188.37696999999997</v>
      </c>
      <c r="EN84" s="19">
        <f t="shared" si="108"/>
        <v>277.14453499999996</v>
      </c>
      <c r="EO84" s="19">
        <f t="shared" si="109"/>
        <v>1029.9747999999997</v>
      </c>
      <c r="EP84" s="19">
        <f t="shared" si="110"/>
        <v>8.8089949999999995</v>
      </c>
      <c r="EQ84" s="19">
        <f t="shared" si="111"/>
        <v>3.3880749999999997</v>
      </c>
      <c r="ER84" s="19">
        <f t="shared" si="112"/>
        <v>12.19707</v>
      </c>
      <c r="ES84" s="19">
        <f t="shared" si="113"/>
        <v>50.821124999999995</v>
      </c>
      <c r="ET84" s="19">
        <f>$ET$2*DM84</f>
        <v>4.0656899999999991</v>
      </c>
      <c r="EU84" s="19">
        <f t="shared" si="115"/>
        <v>2.0328449999999996</v>
      </c>
      <c r="EV84" s="19">
        <f t="shared" si="116"/>
        <v>23.716525000000001</v>
      </c>
      <c r="EW84" s="19">
        <f t="shared" si="117"/>
        <v>8.8089949999999995</v>
      </c>
      <c r="EX84" s="19">
        <f t="shared" si="118"/>
        <v>291.37444999999997</v>
      </c>
      <c r="EY84" s="19">
        <f t="shared" si="119"/>
        <v>11.519454999999999</v>
      </c>
      <c r="EZ84" s="19">
        <f t="shared" si="120"/>
        <v>392.33908499999995</v>
      </c>
      <c r="FA84" s="19">
        <f t="shared" si="121"/>
        <v>564.45329499999991</v>
      </c>
      <c r="FB84" s="19">
        <f t="shared" si="122"/>
        <v>94.188484999999986</v>
      </c>
      <c r="FC84" s="19">
        <f t="shared" si="123"/>
        <v>56.919659999999993</v>
      </c>
      <c r="FD84" s="19">
        <f t="shared" si="124"/>
        <v>22.361294999999998</v>
      </c>
      <c r="FE84" s="19">
        <f t="shared" si="125"/>
        <v>0</v>
      </c>
      <c r="FF84" s="19">
        <f t="shared" si="126"/>
        <v>271.72361499999994</v>
      </c>
      <c r="FG84" s="19">
        <f t="shared" si="127"/>
        <v>1009.64635</v>
      </c>
      <c r="FH84" s="19">
        <f t="shared" si="93"/>
        <v>4937.7805050000006</v>
      </c>
      <c r="FI84" s="19">
        <f t="shared" si="94"/>
        <v>14154.311505</v>
      </c>
      <c r="FJ84" s="19">
        <f t="shared" si="128"/>
        <v>1031.3500000000001</v>
      </c>
      <c r="FK84" s="144">
        <f t="shared" si="95"/>
        <v>5</v>
      </c>
      <c r="FL84" s="144">
        <f t="shared" si="133"/>
        <v>14.25</v>
      </c>
      <c r="FM84" s="20">
        <f t="shared" si="134"/>
        <v>5.8309037900874632</v>
      </c>
      <c r="FN84" s="19">
        <f t="shared" si="129"/>
        <v>825.3242860058308</v>
      </c>
      <c r="FO84" s="20">
        <f t="shared" si="31"/>
        <v>8.8629737609329435</v>
      </c>
      <c r="FP84" s="19">
        <f t="shared" si="130"/>
        <v>1254.4929147288626</v>
      </c>
      <c r="FQ84" s="20">
        <f t="shared" si="32"/>
        <v>1.9241982507288626</v>
      </c>
      <c r="FR84" s="19">
        <f t="shared" si="131"/>
        <v>272.3570143819241</v>
      </c>
      <c r="FS84" s="19">
        <f t="shared" si="132"/>
        <v>728.8</v>
      </c>
      <c r="FT84" s="19">
        <f t="shared" si="135"/>
        <v>4112.3242151166178</v>
      </c>
      <c r="FU84" s="145">
        <f t="shared" si="136"/>
        <v>18266.635720116617</v>
      </c>
    </row>
    <row r="85" spans="1:179" ht="15" customHeight="1">
      <c r="A85" s="187" t="str">
        <f>[1]CCT!D93</f>
        <v>Sintert</v>
      </c>
      <c r="B85" s="188" t="str">
        <f>[1]CCT!C93</f>
        <v>Belo Horizonte</v>
      </c>
      <c r="C85" s="141"/>
      <c r="D85" s="151"/>
      <c r="E85" s="17"/>
      <c r="F85" s="18"/>
      <c r="G85" s="151"/>
      <c r="H85" s="17"/>
      <c r="I85" s="18"/>
      <c r="J85" s="151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8"/>
      <c r="V85" s="151"/>
      <c r="W85" s="17"/>
      <c r="X85" s="18"/>
      <c r="Y85" s="151"/>
      <c r="Z85" s="17"/>
      <c r="AA85" s="17"/>
      <c r="AB85" s="17"/>
      <c r="AC85" s="17"/>
      <c r="AD85" s="17"/>
      <c r="AE85" s="17"/>
      <c r="AF85" s="17"/>
      <c r="AG85" s="18"/>
      <c r="AH85" s="17"/>
      <c r="AI85" s="17"/>
      <c r="AJ85" s="17"/>
      <c r="AK85" s="17"/>
      <c r="AL85" s="17"/>
      <c r="AM85" s="18"/>
      <c r="AN85" s="151"/>
      <c r="AO85" s="17"/>
      <c r="AP85" s="17"/>
      <c r="AQ85" s="17"/>
      <c r="AR85" s="17"/>
      <c r="AS85" s="17"/>
      <c r="AT85" s="17"/>
      <c r="AU85" s="17"/>
      <c r="AV85" s="152"/>
      <c r="AW85" s="151"/>
      <c r="AX85" s="17"/>
      <c r="AY85" s="17"/>
      <c r="AZ85" s="17"/>
      <c r="BA85" s="17"/>
      <c r="BB85" s="141"/>
      <c r="BC85" s="17"/>
      <c r="BD85" s="17"/>
      <c r="BE85" s="152"/>
      <c r="BF85" s="151"/>
      <c r="BG85" s="17"/>
      <c r="BH85" s="17"/>
      <c r="BI85" s="17"/>
      <c r="BJ85" s="17"/>
      <c r="BK85" s="17"/>
      <c r="BL85" s="17"/>
      <c r="BM85" s="17"/>
      <c r="BN85" s="18"/>
      <c r="BO85" s="17"/>
      <c r="BP85" s="17"/>
      <c r="BQ85" s="18"/>
      <c r="BR85" s="17"/>
      <c r="BS85" s="17"/>
      <c r="BT85" s="18"/>
      <c r="BU85" s="17"/>
      <c r="BV85" s="17"/>
      <c r="BW85" s="18"/>
      <c r="BX85" s="17"/>
      <c r="BY85" s="17"/>
      <c r="BZ85" s="153"/>
      <c r="CA85" s="151"/>
      <c r="CB85" s="17"/>
      <c r="CC85" s="17"/>
      <c r="CD85" s="17"/>
      <c r="CE85" s="17"/>
      <c r="CF85" s="152"/>
      <c r="CG85" s="151"/>
      <c r="CH85" s="17"/>
      <c r="CI85" s="142">
        <f>[1]CCT!BJ93</f>
        <v>4</v>
      </c>
      <c r="CJ85" s="17">
        <f>[1]CCT!BI93</f>
        <v>2180.8200000000002</v>
      </c>
      <c r="CK85" s="17">
        <f>CI85*CJ85</f>
        <v>8723.2800000000007</v>
      </c>
      <c r="CL85" s="152"/>
      <c r="CM85" s="151"/>
      <c r="CN85" s="17"/>
      <c r="CO85" s="17"/>
      <c r="CP85" s="17"/>
      <c r="CQ85" s="17"/>
      <c r="CR85" s="17"/>
      <c r="CS85" s="17"/>
      <c r="CT85" s="17"/>
      <c r="CU85" s="17"/>
      <c r="CV85" s="17"/>
      <c r="CW85" s="17"/>
      <c r="CX85" s="17"/>
      <c r="CY85" s="17"/>
      <c r="CZ85" s="17"/>
      <c r="DA85" s="152"/>
      <c r="DB85" s="151"/>
      <c r="DC85" s="17"/>
      <c r="DD85" s="143">
        <f t="shared" si="96"/>
        <v>4</v>
      </c>
      <c r="DE85" s="19">
        <f t="shared" si="97"/>
        <v>8723.2800000000007</v>
      </c>
      <c r="DF85" s="19"/>
      <c r="DG85" s="19"/>
      <c r="DH85" s="19">
        <f t="shared" si="89"/>
        <v>0</v>
      </c>
      <c r="DI85" s="19"/>
      <c r="DJ85" s="19">
        <f t="shared" si="98"/>
        <v>0</v>
      </c>
      <c r="DK85" s="19">
        <f t="shared" si="99"/>
        <v>0</v>
      </c>
      <c r="DL85" s="19"/>
      <c r="DM85" s="19">
        <f t="shared" si="100"/>
        <v>8723.2800000000007</v>
      </c>
      <c r="DN85" s="19"/>
      <c r="DO85" s="19">
        <f t="shared" si="138"/>
        <v>1116</v>
      </c>
      <c r="DP85" s="19">
        <f t="shared" si="90"/>
        <v>217.40319999999997</v>
      </c>
      <c r="DQ85" s="19"/>
      <c r="DR85" s="19">
        <f t="shared" si="101"/>
        <v>12.48</v>
      </c>
      <c r="DS85" s="19">
        <f>VLOOKUP('Resumo Geral apoio imposto cd'!A85,PARAMETROAPOIO,2,FALSE)*DD85</f>
        <v>164.12</v>
      </c>
      <c r="DT85" s="19">
        <f t="shared" si="91"/>
        <v>0</v>
      </c>
      <c r="DU85" s="19">
        <f t="shared" si="92"/>
        <v>33.72</v>
      </c>
      <c r="DV85" s="19">
        <f>BB85*[1]Parâmetro!$E$147+(C85+F85+I85+L85+O85+R85+U85+X85+AA85+AD85+AG85+AJ85+AM85+AP85+AS85+AV85+AY85+BE85+BH85+BK85+BN85+BQ85+BT85+BW85+BZ85+CC85+CF85+CI85+CL85+CO85+CR85+CU85+CX85+DA85)*[1]Parâmetro!$E$148</f>
        <v>176.16</v>
      </c>
      <c r="DW85" s="19">
        <f t="shared" si="102"/>
        <v>1719.8832000000002</v>
      </c>
      <c r="DX85" s="19">
        <f>C85*'[1]Uniforme Apoio'!$BM$9+'Resumo Geral apoio imposto cd'!F85*'[1]Uniforme Apoio'!$BM$10+'Resumo Geral apoio imposto cd'!I85*'[1]Uniforme Apoio'!$BM$11+'Resumo Geral apoio imposto cd'!L85*'[1]Uniforme Apoio'!$BM$12+'Resumo Geral apoio imposto cd'!O85*'[1]Uniforme Apoio'!$BM$13+'Resumo Geral apoio imposto cd'!R85*'[1]Uniforme Apoio'!$BM$14+'Resumo Geral apoio imposto cd'!U85*'[1]Uniforme Apoio'!$BM$15+'Resumo Geral apoio imposto cd'!X85*'[1]Uniforme Apoio'!$BM$17+AA85*'[1]Uniforme Apoio'!$BM$16+'Resumo Geral apoio imposto cd'!AD85*'[1]Uniforme Apoio'!$BM$18+'Resumo Geral apoio imposto cd'!AG85*'[1]Uniforme Apoio'!$BM$19+'Resumo Geral apoio imposto cd'!AJ85*'[1]Uniforme Apoio'!$BM$20+'Resumo Geral apoio imposto cd'!AM85*'[1]Uniforme Apoio'!$BM$21+'Resumo Geral apoio imposto cd'!AP85*'[1]Uniforme Apoio'!$BM$22+'Resumo Geral apoio imposto cd'!AS85*'[1]Uniforme Apoio'!$BM$23+'Resumo Geral apoio imposto cd'!AV85*'[1]Uniforme Apoio'!$BM$24+'Resumo Geral apoio imposto cd'!AY85*'[1]Uniforme Apoio'!$BM$25+'Resumo Geral apoio imposto cd'!BB85*'[1]Uniforme Apoio'!$BM$26+BE85*'[1]Uniforme Apoio'!$BM$27+'Resumo Geral apoio imposto cd'!BH85*'[1]Uniforme Apoio'!$BM$28+'Resumo Geral apoio imposto cd'!BK85*'[1]Uniforme Apoio'!$BM$29+'Resumo Geral apoio imposto cd'!BN85*'[1]Uniforme Apoio'!$BM$30+'Resumo Geral apoio imposto cd'!BQ85*'[1]Uniforme Apoio'!$BM$30+'Resumo Geral apoio imposto cd'!BT85*'[1]Uniforme Apoio'!$BM$30+'Resumo Geral apoio imposto cd'!BW85*'[1]Uniforme Apoio'!$BM$31+'Resumo Geral apoio imposto cd'!BZ85*'[1]Uniforme Apoio'!$BM$31+'Resumo Geral apoio imposto cd'!CC85*'[1]Uniforme Apoio'!$BM$32+'Resumo Geral apoio imposto cd'!CF85*'[1]Uniforme Apoio'!$BM$33+'Resumo Geral apoio imposto cd'!CI85*'[1]Uniforme Apoio'!$BM$34+'Resumo Geral apoio imposto cd'!CL85*'[1]Uniforme Apoio'!$BM$35+'Resumo Geral apoio imposto cd'!CO85*'[1]Uniforme Apoio'!$BM$36+'Resumo Geral apoio imposto cd'!CR85*'[1]Uniforme Apoio'!$BM$37+'Resumo Geral apoio imposto cd'!CU85*'[1]Uniforme Apoio'!$BM$38+'Resumo Geral apoio imposto cd'!CX85*'[1]Uniforme Apoio'!$BM$39+'Resumo Geral apoio imposto cd'!DA85*'[1]Uniforme Apoio'!$BM$40</f>
        <v>282.68</v>
      </c>
      <c r="DY85" s="19"/>
      <c r="DZ85" s="19">
        <f>AP85*'[1]Equipamentos Jardinagem'!$H$7</f>
        <v>0</v>
      </c>
      <c r="EA85" s="19"/>
      <c r="EB85" s="19">
        <f t="shared" si="103"/>
        <v>282.68</v>
      </c>
      <c r="EC85" s="19">
        <f t="shared" si="104"/>
        <v>1744.6560000000002</v>
      </c>
      <c r="ED85" s="19">
        <f t="shared" si="19"/>
        <v>130.8492</v>
      </c>
      <c r="EE85" s="19">
        <f t="shared" si="20"/>
        <v>87.232800000000012</v>
      </c>
      <c r="EF85" s="19">
        <f t="shared" si="21"/>
        <v>17.446560000000002</v>
      </c>
      <c r="EG85" s="19">
        <f t="shared" si="22"/>
        <v>218.08200000000002</v>
      </c>
      <c r="EH85" s="19">
        <f t="shared" si="23"/>
        <v>697.86240000000009</v>
      </c>
      <c r="EI85" s="19">
        <f t="shared" si="24"/>
        <v>261.69839999999999</v>
      </c>
      <c r="EJ85" s="19">
        <f t="shared" si="25"/>
        <v>52.339680000000008</v>
      </c>
      <c r="EK85" s="19">
        <f t="shared" si="105"/>
        <v>3210.1670400000003</v>
      </c>
      <c r="EL85" s="19">
        <f t="shared" si="106"/>
        <v>726.649224</v>
      </c>
      <c r="EM85" s="19">
        <f t="shared" si="107"/>
        <v>242.507184</v>
      </c>
      <c r="EN85" s="19">
        <f t="shared" si="108"/>
        <v>356.782152</v>
      </c>
      <c r="EO85" s="19">
        <f t="shared" si="109"/>
        <v>1325.9385600000001</v>
      </c>
      <c r="EP85" s="19">
        <f t="shared" si="110"/>
        <v>11.340263999999999</v>
      </c>
      <c r="EQ85" s="19">
        <f t="shared" si="111"/>
        <v>4.3616400000000004</v>
      </c>
      <c r="ER85" s="19">
        <f t="shared" si="112"/>
        <v>15.701903999999999</v>
      </c>
      <c r="ES85" s="19">
        <f t="shared" si="113"/>
        <v>65.424599999999998</v>
      </c>
      <c r="ET85" s="19">
        <f>$ET$2*DM85</f>
        <v>5.233968</v>
      </c>
      <c r="EU85" s="19">
        <f t="shared" si="115"/>
        <v>2.616984</v>
      </c>
      <c r="EV85" s="19">
        <f t="shared" si="116"/>
        <v>30.531480000000002</v>
      </c>
      <c r="EW85" s="19">
        <f t="shared" si="117"/>
        <v>11.340263999999999</v>
      </c>
      <c r="EX85" s="19">
        <f t="shared" si="118"/>
        <v>375.10104000000001</v>
      </c>
      <c r="EY85" s="19">
        <f t="shared" si="119"/>
        <v>14.829575999999999</v>
      </c>
      <c r="EZ85" s="19">
        <f t="shared" si="120"/>
        <v>505.07791199999997</v>
      </c>
      <c r="FA85" s="19">
        <f t="shared" si="121"/>
        <v>726.649224</v>
      </c>
      <c r="FB85" s="19">
        <f t="shared" si="122"/>
        <v>121.253592</v>
      </c>
      <c r="FC85" s="19">
        <f t="shared" si="123"/>
        <v>73.275552000000005</v>
      </c>
      <c r="FD85" s="19">
        <f t="shared" si="124"/>
        <v>28.786824000000003</v>
      </c>
      <c r="FE85" s="19">
        <f t="shared" si="125"/>
        <v>0</v>
      </c>
      <c r="FF85" s="19">
        <f t="shared" si="126"/>
        <v>349.80352799999997</v>
      </c>
      <c r="FG85" s="19">
        <f t="shared" si="127"/>
        <v>1299.76872</v>
      </c>
      <c r="FH85" s="19">
        <f t="shared" si="93"/>
        <v>6356.6541360000001</v>
      </c>
      <c r="FI85" s="19">
        <f t="shared" si="94"/>
        <v>17082.497336</v>
      </c>
      <c r="FJ85" s="19">
        <f t="shared" si="128"/>
        <v>825.08</v>
      </c>
      <c r="FK85" s="144">
        <f t="shared" si="95"/>
        <v>5</v>
      </c>
      <c r="FL85" s="144">
        <f t="shared" si="133"/>
        <v>14.25</v>
      </c>
      <c r="FM85" s="20">
        <f t="shared" si="134"/>
        <v>5.8309037900874632</v>
      </c>
      <c r="FN85" s="19">
        <f t="shared" si="129"/>
        <v>996.0639846064139</v>
      </c>
      <c r="FO85" s="20">
        <f t="shared" si="31"/>
        <v>8.8629737609329435</v>
      </c>
      <c r="FP85" s="19">
        <f t="shared" si="130"/>
        <v>1514.0172566017491</v>
      </c>
      <c r="FQ85" s="20">
        <f t="shared" si="32"/>
        <v>1.9241982507288626</v>
      </c>
      <c r="FR85" s="19">
        <f t="shared" si="131"/>
        <v>328.70111492011654</v>
      </c>
      <c r="FS85" s="19">
        <f t="shared" si="132"/>
        <v>583.04</v>
      </c>
      <c r="FT85" s="19">
        <f t="shared" si="135"/>
        <v>4246.9023561282793</v>
      </c>
      <c r="FU85" s="145">
        <f t="shared" si="136"/>
        <v>21329.399692128281</v>
      </c>
    </row>
    <row r="86" spans="1:179" ht="15" customHeight="1">
      <c r="A86" s="187" t="str">
        <f>[1]CCT!D94</f>
        <v>Rodoviários de Belo Horizonte + SEAC-MG</v>
      </c>
      <c r="B86" s="188" t="str">
        <f>[1]CCT!C94</f>
        <v>Belo Horizonte</v>
      </c>
      <c r="C86" s="141"/>
      <c r="D86" s="151"/>
      <c r="E86" s="17"/>
      <c r="F86" s="18"/>
      <c r="G86" s="151"/>
      <c r="H86" s="17"/>
      <c r="I86" s="18"/>
      <c r="J86" s="151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8"/>
      <c r="V86" s="151"/>
      <c r="W86" s="17"/>
      <c r="X86" s="18"/>
      <c r="Y86" s="151"/>
      <c r="Z86" s="17"/>
      <c r="AA86" s="17"/>
      <c r="AB86" s="17"/>
      <c r="AC86" s="17"/>
      <c r="AD86" s="17"/>
      <c r="AE86" s="17"/>
      <c r="AF86" s="17"/>
      <c r="AG86" s="18"/>
      <c r="AH86" s="17"/>
      <c r="AI86" s="17"/>
      <c r="AJ86" s="17"/>
      <c r="AK86" s="17"/>
      <c r="AL86" s="17"/>
      <c r="AM86" s="18"/>
      <c r="AN86" s="151"/>
      <c r="AO86" s="17"/>
      <c r="AP86" s="17"/>
      <c r="AQ86" s="17"/>
      <c r="AR86" s="17"/>
      <c r="AS86" s="17"/>
      <c r="AT86" s="17"/>
      <c r="AU86" s="17"/>
      <c r="AV86" s="152"/>
      <c r="AW86" s="151"/>
      <c r="AX86" s="17"/>
      <c r="AY86" s="17"/>
      <c r="AZ86" s="17"/>
      <c r="BA86" s="17"/>
      <c r="BB86" s="141">
        <f>[1]CCT!AN94</f>
        <v>50</v>
      </c>
      <c r="BC86" s="17">
        <f>[1]CCT!AM94</f>
        <v>2507.27</v>
      </c>
      <c r="BD86" s="17">
        <f>BB86*BC86</f>
        <v>125363.5</v>
      </c>
      <c r="BE86" s="152"/>
      <c r="BF86" s="151"/>
      <c r="BG86" s="17"/>
      <c r="BH86" s="17"/>
      <c r="BI86" s="17"/>
      <c r="BJ86" s="17"/>
      <c r="BK86" s="17"/>
      <c r="BL86" s="17"/>
      <c r="BM86" s="17"/>
      <c r="BN86" s="18"/>
      <c r="BO86" s="17"/>
      <c r="BP86" s="17"/>
      <c r="BQ86" s="18"/>
      <c r="BR86" s="17"/>
      <c r="BS86" s="17"/>
      <c r="BT86" s="18"/>
      <c r="BU86" s="17"/>
      <c r="BV86" s="17"/>
      <c r="BW86" s="18"/>
      <c r="BX86" s="17"/>
      <c r="BY86" s="17"/>
      <c r="BZ86" s="153"/>
      <c r="CA86" s="151"/>
      <c r="CB86" s="17"/>
      <c r="CC86" s="17"/>
      <c r="CD86" s="17"/>
      <c r="CE86" s="17"/>
      <c r="CF86" s="152"/>
      <c r="CG86" s="151"/>
      <c r="CH86" s="17"/>
      <c r="CI86" s="17"/>
      <c r="CJ86" s="17"/>
      <c r="CK86" s="17"/>
      <c r="CL86" s="152"/>
      <c r="CM86" s="151"/>
      <c r="CN86" s="17"/>
      <c r="CO86" s="17"/>
      <c r="CP86" s="17"/>
      <c r="CQ86" s="17"/>
      <c r="CR86" s="17"/>
      <c r="CS86" s="17"/>
      <c r="CT86" s="17">
        <f t="shared" si="77"/>
        <v>0</v>
      </c>
      <c r="CU86" s="17"/>
      <c r="CV86" s="17"/>
      <c r="CW86" s="17"/>
      <c r="CX86" s="17"/>
      <c r="CY86" s="17"/>
      <c r="CZ86" s="17"/>
      <c r="DA86" s="152"/>
      <c r="DB86" s="151"/>
      <c r="DC86" s="17"/>
      <c r="DD86" s="143">
        <f t="shared" si="96"/>
        <v>50</v>
      </c>
      <c r="DE86" s="19">
        <f t="shared" si="97"/>
        <v>125363.5</v>
      </c>
      <c r="DF86" s="19"/>
      <c r="DG86" s="19"/>
      <c r="DH86" s="19">
        <f t="shared" si="89"/>
        <v>0</v>
      </c>
      <c r="DI86" s="19"/>
      <c r="DJ86" s="19">
        <f t="shared" si="98"/>
        <v>0</v>
      </c>
      <c r="DK86" s="19">
        <f t="shared" si="99"/>
        <v>0</v>
      </c>
      <c r="DL86" s="19"/>
      <c r="DM86" s="19">
        <f>SUM(DE86:DL86)</f>
        <v>125363.5</v>
      </c>
      <c r="DN86" s="19"/>
      <c r="DO86" s="19">
        <f t="shared" si="138"/>
        <v>13950</v>
      </c>
      <c r="DP86" s="19">
        <f t="shared" si="90"/>
        <v>1738.1900000000005</v>
      </c>
      <c r="DQ86" s="19"/>
      <c r="DR86" s="19">
        <f t="shared" si="101"/>
        <v>156</v>
      </c>
      <c r="DS86" s="19">
        <f>VLOOKUP('Resumo Geral apoio imposto cd'!A86,PARAMETROAPOIO,2,FALSE)*DD86</f>
        <v>0</v>
      </c>
      <c r="DT86" s="19">
        <f t="shared" si="91"/>
        <v>0</v>
      </c>
      <c r="DU86" s="19">
        <f t="shared" si="92"/>
        <v>0</v>
      </c>
      <c r="DV86" s="19">
        <f>BB86*[1]Parâmetro!$E$147+(C86+F86+I86+L86+O86+R86+U86+X86+AA86+AD86+AG86+AJ86+AM86+AP86+AS86+AV86+AY86+BE86+BH86+BK86+BN86+BQ86+BT86+BW86+BZ86+CC86+CF86+CI86+CL86+CO86+CR86+CU86+CX86+DA86)*[1]Parâmetro!$E$148</f>
        <v>12371</v>
      </c>
      <c r="DW86" s="19">
        <f>SUM(DN86:DV86)</f>
        <v>28215.190000000002</v>
      </c>
      <c r="DX86" s="19">
        <f>C86*'[1]Uniforme Apoio'!$BM$9+'Resumo Geral apoio imposto cd'!F86*'[1]Uniforme Apoio'!$BM$10+'Resumo Geral apoio imposto cd'!I86*'[1]Uniforme Apoio'!$BM$11+'Resumo Geral apoio imposto cd'!L86*'[1]Uniforme Apoio'!$BM$12+'Resumo Geral apoio imposto cd'!O86*'[1]Uniforme Apoio'!$BM$13+'Resumo Geral apoio imposto cd'!R86*'[1]Uniforme Apoio'!$BM$14+'Resumo Geral apoio imposto cd'!U86*'[1]Uniforme Apoio'!$BM$15+'Resumo Geral apoio imposto cd'!X86*'[1]Uniforme Apoio'!$BM$17+AA86*'[1]Uniforme Apoio'!$BM$16+'Resumo Geral apoio imposto cd'!AD86*'[1]Uniforme Apoio'!$BM$18+'Resumo Geral apoio imposto cd'!AG86*'[1]Uniforme Apoio'!$BM$19+'Resumo Geral apoio imposto cd'!AJ86*'[1]Uniforme Apoio'!$BM$20+'Resumo Geral apoio imposto cd'!AM86*'[1]Uniforme Apoio'!$BM$21+'Resumo Geral apoio imposto cd'!AP86*'[1]Uniforme Apoio'!$BM$22+'Resumo Geral apoio imposto cd'!AS86*'[1]Uniforme Apoio'!$BM$23+'Resumo Geral apoio imposto cd'!AV86*'[1]Uniforme Apoio'!$BM$24+'Resumo Geral apoio imposto cd'!AY86*'[1]Uniforme Apoio'!$BM$25+'Resumo Geral apoio imposto cd'!BB86*'[1]Uniforme Apoio'!$BM$26+BE86*'[1]Uniforme Apoio'!$BM$27+'Resumo Geral apoio imposto cd'!BH86*'[1]Uniforme Apoio'!$BM$28+'Resumo Geral apoio imposto cd'!BK86*'[1]Uniforme Apoio'!$BM$29+'Resumo Geral apoio imposto cd'!BN86*'[1]Uniforme Apoio'!$BM$30+'Resumo Geral apoio imposto cd'!BQ86*'[1]Uniforme Apoio'!$BM$30+'Resumo Geral apoio imposto cd'!BT86*'[1]Uniforme Apoio'!$BM$30+'Resumo Geral apoio imposto cd'!BW86*'[1]Uniforme Apoio'!$BM$31+'Resumo Geral apoio imposto cd'!BZ86*'[1]Uniforme Apoio'!$BM$31+'Resumo Geral apoio imposto cd'!CC86*'[1]Uniforme Apoio'!$BM$32+'Resumo Geral apoio imposto cd'!CF86*'[1]Uniforme Apoio'!$BM$33+'Resumo Geral apoio imposto cd'!CI86*'[1]Uniforme Apoio'!$BM$34+'Resumo Geral apoio imposto cd'!CL86*'[1]Uniforme Apoio'!$BM$35+'Resumo Geral apoio imposto cd'!CO86*'[1]Uniforme Apoio'!$BM$36+'Resumo Geral apoio imposto cd'!CR86*'[1]Uniforme Apoio'!$BM$37+'Resumo Geral apoio imposto cd'!CU86*'[1]Uniforme Apoio'!$BM$38+'Resumo Geral apoio imposto cd'!CX86*'[1]Uniforme Apoio'!$BM$39+'Resumo Geral apoio imposto cd'!DA86*'[1]Uniforme Apoio'!$BM$40</f>
        <v>5159</v>
      </c>
      <c r="DY86" s="19"/>
      <c r="DZ86" s="19">
        <f>AP86*'[1]Equipamentos Jardinagem'!$H$7</f>
        <v>0</v>
      </c>
      <c r="EA86" s="19"/>
      <c r="EB86" s="19">
        <f>SUM(DX86:EA86)</f>
        <v>5159</v>
      </c>
      <c r="EC86" s="19">
        <f t="shared" si="104"/>
        <v>25072.7</v>
      </c>
      <c r="ED86" s="19">
        <f t="shared" si="19"/>
        <v>1880.4524999999999</v>
      </c>
      <c r="EE86" s="19">
        <f t="shared" si="20"/>
        <v>1253.635</v>
      </c>
      <c r="EF86" s="19">
        <f t="shared" si="21"/>
        <v>250.727</v>
      </c>
      <c r="EG86" s="19">
        <f t="shared" si="22"/>
        <v>3134.0875000000001</v>
      </c>
      <c r="EH86" s="19">
        <f t="shared" si="23"/>
        <v>10029.08</v>
      </c>
      <c r="EI86" s="19">
        <f t="shared" si="24"/>
        <v>3760.9049999999997</v>
      </c>
      <c r="EJ86" s="19">
        <f t="shared" si="25"/>
        <v>752.18100000000004</v>
      </c>
      <c r="EK86" s="19">
        <f t="shared" si="105"/>
        <v>46133.767999999996</v>
      </c>
      <c r="EL86" s="19">
        <f t="shared" si="106"/>
        <v>10442.779549999999</v>
      </c>
      <c r="EM86" s="19">
        <f t="shared" si="107"/>
        <v>3485.1052999999997</v>
      </c>
      <c r="EN86" s="19">
        <f t="shared" si="108"/>
        <v>5127.36715</v>
      </c>
      <c r="EO86" s="19">
        <f t="shared" si="109"/>
        <v>19055.252</v>
      </c>
      <c r="EP86" s="19">
        <f t="shared" si="110"/>
        <v>162.97254999999998</v>
      </c>
      <c r="EQ86" s="19">
        <f t="shared" si="111"/>
        <v>62.681750000000001</v>
      </c>
      <c r="ER86" s="19">
        <f t="shared" si="112"/>
        <v>225.65429999999998</v>
      </c>
      <c r="ES86" s="19">
        <f t="shared" si="113"/>
        <v>940.22624999999994</v>
      </c>
      <c r="ET86" s="19">
        <f t="shared" si="114"/>
        <v>75.218099999999993</v>
      </c>
      <c r="EU86" s="19">
        <f t="shared" si="115"/>
        <v>37.609049999999996</v>
      </c>
      <c r="EV86" s="19">
        <f t="shared" si="116"/>
        <v>438.77224999999999</v>
      </c>
      <c r="EW86" s="19">
        <f t="shared" si="117"/>
        <v>162.97254999999998</v>
      </c>
      <c r="EX86" s="19">
        <f t="shared" si="118"/>
        <v>5390.6304999999993</v>
      </c>
      <c r="EY86" s="19">
        <f t="shared" si="119"/>
        <v>213.11794999999998</v>
      </c>
      <c r="EZ86" s="19">
        <f t="shared" si="120"/>
        <v>7258.5466499999993</v>
      </c>
      <c r="FA86" s="19">
        <f t="shared" si="121"/>
        <v>10442.779549999999</v>
      </c>
      <c r="FB86" s="19">
        <f t="shared" si="122"/>
        <v>1742.5526499999999</v>
      </c>
      <c r="FC86" s="19">
        <f t="shared" si="123"/>
        <v>1053.0534</v>
      </c>
      <c r="FD86" s="19">
        <f t="shared" si="124"/>
        <v>413.69954999999999</v>
      </c>
      <c r="FE86" s="19">
        <f t="shared" si="125"/>
        <v>0</v>
      </c>
      <c r="FF86" s="19">
        <f t="shared" si="126"/>
        <v>5027.0763499999994</v>
      </c>
      <c r="FG86" s="19">
        <f t="shared" si="127"/>
        <v>18679.161499999998</v>
      </c>
      <c r="FH86" s="19">
        <f t="shared" si="93"/>
        <v>91352.382450000005</v>
      </c>
      <c r="FI86" s="19">
        <f t="shared" si="94"/>
        <v>250090.07245000001</v>
      </c>
      <c r="FJ86" s="19">
        <f t="shared" si="128"/>
        <v>10313.5</v>
      </c>
      <c r="FK86" s="144">
        <f t="shared" si="95"/>
        <v>5</v>
      </c>
      <c r="FL86" s="144">
        <f t="shared" si="133"/>
        <v>14.25</v>
      </c>
      <c r="FM86" s="20">
        <f t="shared" si="134"/>
        <v>5.8309037900874632</v>
      </c>
      <c r="FN86" s="19">
        <f t="shared" si="129"/>
        <v>14582.511513119534</v>
      </c>
      <c r="FO86" s="20">
        <f t="shared" si="31"/>
        <v>8.8629737609329435</v>
      </c>
      <c r="FP86" s="19">
        <f t="shared" si="130"/>
        <v>22165.41749994169</v>
      </c>
      <c r="FQ86" s="20">
        <f t="shared" si="32"/>
        <v>1.9241982507288626</v>
      </c>
      <c r="FR86" s="19">
        <f t="shared" si="131"/>
        <v>4812.2287993294458</v>
      </c>
      <c r="FS86" s="19">
        <f t="shared" si="132"/>
        <v>7288</v>
      </c>
      <c r="FT86" s="19">
        <f t="shared" si="135"/>
        <v>59161.657812390666</v>
      </c>
      <c r="FU86" s="145">
        <f t="shared" si="136"/>
        <v>309251.73026239069</v>
      </c>
    </row>
    <row r="87" spans="1:179" ht="15" customHeight="1" thickBot="1">
      <c r="A87" s="160"/>
      <c r="B87" s="161"/>
      <c r="C87" s="141"/>
      <c r="D87" s="17"/>
      <c r="E87" s="17"/>
      <c r="F87" s="18"/>
      <c r="G87" s="17"/>
      <c r="H87" s="17"/>
      <c r="I87" s="18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8"/>
      <c r="V87" s="17"/>
      <c r="W87" s="17"/>
      <c r="X87" s="18"/>
      <c r="Y87" s="17"/>
      <c r="Z87" s="17"/>
      <c r="AA87" s="17"/>
      <c r="AB87" s="17"/>
      <c r="AC87" s="17"/>
      <c r="AD87" s="17"/>
      <c r="AE87" s="17"/>
      <c r="AF87" s="17"/>
      <c r="AG87" s="18"/>
      <c r="AH87" s="17"/>
      <c r="AI87" s="17"/>
      <c r="AJ87" s="17"/>
      <c r="AK87" s="17"/>
      <c r="AL87" s="17"/>
      <c r="AM87" s="18"/>
      <c r="AN87" s="17"/>
      <c r="AO87" s="17"/>
      <c r="AP87" s="17"/>
      <c r="AQ87" s="17"/>
      <c r="AR87" s="17"/>
      <c r="AS87" s="17"/>
      <c r="AT87" s="17"/>
      <c r="AU87" s="17"/>
      <c r="AV87" s="18"/>
      <c r="AW87" s="17"/>
      <c r="AX87" s="17"/>
      <c r="AY87" s="17"/>
      <c r="AZ87" s="17"/>
      <c r="BA87" s="17"/>
      <c r="BB87" s="17"/>
      <c r="BC87" s="17"/>
      <c r="BD87" s="17"/>
      <c r="BE87" s="18"/>
      <c r="BF87" s="17"/>
      <c r="BG87" s="17"/>
      <c r="BH87" s="17"/>
      <c r="BI87" s="17"/>
      <c r="BJ87" s="17"/>
      <c r="BK87" s="17"/>
      <c r="BL87" s="17"/>
      <c r="BM87" s="17"/>
      <c r="BN87" s="18"/>
      <c r="BO87" s="17"/>
      <c r="BP87" s="17"/>
      <c r="BQ87" s="18"/>
      <c r="BR87" s="17"/>
      <c r="BS87" s="17"/>
      <c r="BT87" s="18"/>
      <c r="BU87" s="17"/>
      <c r="BV87" s="17"/>
      <c r="BW87" s="18"/>
      <c r="BX87" s="17"/>
      <c r="BY87" s="17"/>
      <c r="BZ87" s="142"/>
      <c r="CA87" s="17"/>
      <c r="CB87" s="17"/>
      <c r="CC87" s="17"/>
      <c r="CD87" s="17"/>
      <c r="CE87" s="17"/>
      <c r="CF87" s="18"/>
      <c r="CG87" s="17"/>
      <c r="CH87" s="17"/>
      <c r="CI87" s="17"/>
      <c r="CJ87" s="17"/>
      <c r="CK87" s="17"/>
      <c r="CL87" s="18"/>
      <c r="CM87" s="17"/>
      <c r="CN87" s="17"/>
      <c r="CO87" s="17"/>
      <c r="CP87" s="17"/>
      <c r="CQ87" s="17"/>
      <c r="CR87" s="17"/>
      <c r="CS87" s="17"/>
      <c r="CT87" s="17"/>
      <c r="CU87" s="17"/>
      <c r="CV87" s="17"/>
      <c r="CW87" s="17"/>
      <c r="CX87" s="17"/>
      <c r="CY87" s="17"/>
      <c r="CZ87" s="17"/>
      <c r="DA87" s="18"/>
      <c r="DB87" s="17"/>
      <c r="DC87" s="17"/>
      <c r="DD87" s="162"/>
      <c r="DE87" s="19"/>
      <c r="DF87" s="19"/>
      <c r="DG87" s="19"/>
      <c r="DH87" s="19"/>
      <c r="DI87" s="19"/>
      <c r="DJ87" s="19"/>
      <c r="DK87" s="19"/>
      <c r="DL87" s="19"/>
      <c r="DM87" s="19"/>
      <c r="DN87" s="19"/>
      <c r="DO87" s="19"/>
      <c r="DP87" s="19"/>
      <c r="DQ87" s="19"/>
      <c r="DR87" s="19"/>
      <c r="DS87" s="19"/>
      <c r="DT87" s="19"/>
      <c r="DU87" s="19"/>
      <c r="DV87" s="19"/>
      <c r="DW87" s="19"/>
      <c r="DX87" s="19"/>
      <c r="DY87" s="19"/>
      <c r="DZ87" s="19"/>
      <c r="EA87" s="19"/>
      <c r="EB87" s="19"/>
      <c r="EC87" s="19"/>
      <c r="ED87" s="19"/>
      <c r="EE87" s="19"/>
      <c r="EF87" s="19"/>
      <c r="EG87" s="19"/>
      <c r="EH87" s="19"/>
      <c r="EI87" s="19"/>
      <c r="EJ87" s="19"/>
      <c r="EK87" s="19"/>
      <c r="EL87" s="19"/>
      <c r="EM87" s="19"/>
      <c r="EN87" s="19"/>
      <c r="EO87" s="19"/>
      <c r="EP87" s="19"/>
      <c r="EQ87" s="19"/>
      <c r="ER87" s="19"/>
      <c r="ES87" s="19"/>
      <c r="ET87" s="19"/>
      <c r="EU87" s="19"/>
      <c r="EV87" s="19"/>
      <c r="EW87" s="19"/>
      <c r="EX87" s="19"/>
      <c r="EY87" s="19"/>
      <c r="EZ87" s="19"/>
      <c r="FA87" s="19"/>
      <c r="FB87" s="19"/>
      <c r="FC87" s="19"/>
      <c r="FD87" s="19"/>
      <c r="FE87" s="19"/>
      <c r="FF87" s="19"/>
      <c r="FG87" s="19"/>
      <c r="FH87" s="19"/>
      <c r="FI87" s="19"/>
      <c r="FJ87" s="19"/>
      <c r="FK87" s="144"/>
      <c r="FL87" s="144"/>
      <c r="FM87" s="20"/>
      <c r="FN87" s="19"/>
      <c r="FO87" s="20"/>
      <c r="FP87" s="19"/>
      <c r="FQ87" s="20"/>
      <c r="FR87" s="19"/>
      <c r="FS87" s="19"/>
      <c r="FT87" s="19"/>
      <c r="FU87" s="145"/>
    </row>
    <row r="88" spans="1:179" ht="27.75" customHeight="1" thickBot="1">
      <c r="A88" s="163"/>
      <c r="B88" s="164"/>
      <c r="C88" s="23">
        <f>SUM(C4:C87)</f>
        <v>6</v>
      </c>
      <c r="D88" s="24"/>
      <c r="E88" s="24">
        <f>SUM(E4:E87)</f>
        <v>7323.7199999999993</v>
      </c>
      <c r="F88" s="23">
        <f>SUM(F4:F87)</f>
        <v>2</v>
      </c>
      <c r="G88" s="24"/>
      <c r="H88" s="24">
        <f>SUM(H4:H87)</f>
        <v>1842.14</v>
      </c>
      <c r="I88" s="23">
        <f>SUM(I4:I87)</f>
        <v>28</v>
      </c>
      <c r="J88" s="24"/>
      <c r="K88" s="24">
        <f>SUM(K4:K87)</f>
        <v>36371.72</v>
      </c>
      <c r="L88" s="23">
        <f>SUM(L4:L87)</f>
        <v>12</v>
      </c>
      <c r="M88" s="24"/>
      <c r="N88" s="24">
        <f>SUM(N4:N87)</f>
        <v>15587.880000000001</v>
      </c>
      <c r="O88" s="165">
        <f>SUM(O4:O87)</f>
        <v>10</v>
      </c>
      <c r="P88" s="24"/>
      <c r="Q88" s="24">
        <f>SUM(Q4:Q87)</f>
        <v>13020</v>
      </c>
      <c r="R88" s="165">
        <f>SUM(R4:R87)</f>
        <v>3</v>
      </c>
      <c r="S88" s="24"/>
      <c r="T88" s="24">
        <f>SUM(T4:T87)</f>
        <v>5859</v>
      </c>
      <c r="U88" s="23">
        <f>SUM(U4:U87)</f>
        <v>12</v>
      </c>
      <c r="V88" s="24"/>
      <c r="W88" s="24">
        <f>SUM(W4:W87)</f>
        <v>10519.92</v>
      </c>
      <c r="X88" s="23">
        <f>SUM(X4:X87)</f>
        <v>14</v>
      </c>
      <c r="Y88" s="24"/>
      <c r="Z88" s="24">
        <f>SUM(Z4:Z87)</f>
        <v>12273.24</v>
      </c>
      <c r="AA88" s="23">
        <f>SUM(AA4:AA87)</f>
        <v>16</v>
      </c>
      <c r="AB88" s="24"/>
      <c r="AC88" s="24">
        <f>SUM(AC4:AC87)</f>
        <v>14026.56</v>
      </c>
      <c r="AD88" s="23">
        <f>SUM(AD4:AD87)</f>
        <v>2</v>
      </c>
      <c r="AE88" s="24"/>
      <c r="AF88" s="24">
        <f>SUM(AF4:AF87)</f>
        <v>3916.58</v>
      </c>
      <c r="AG88" s="23">
        <f>SUM(AG4:AG87)</f>
        <v>8</v>
      </c>
      <c r="AH88" s="24"/>
      <c r="AI88" s="24">
        <f>SUM(AI4:AI87)</f>
        <v>7821.92</v>
      </c>
      <c r="AJ88" s="165">
        <f>SUM(AJ4:AJ87)</f>
        <v>10</v>
      </c>
      <c r="AK88" s="24"/>
      <c r="AL88" s="24">
        <f>SUM(AL4:AL87)</f>
        <v>19530</v>
      </c>
      <c r="AM88" s="23">
        <f>SUM(AM4:AM87)</f>
        <v>12</v>
      </c>
      <c r="AN88" s="24"/>
      <c r="AO88" s="24">
        <f>SUM(AO4:AO87)</f>
        <v>23499.48</v>
      </c>
      <c r="AP88" s="23">
        <f>SUM(AP4:AP87)</f>
        <v>2</v>
      </c>
      <c r="AQ88" s="24"/>
      <c r="AR88" s="24">
        <f>SUM(AR4:AR87)</f>
        <v>2441</v>
      </c>
      <c r="AS88" s="165">
        <f>SUM(AS4:AS87)</f>
        <v>2</v>
      </c>
      <c r="AT88" s="24"/>
      <c r="AU88" s="24">
        <f>SUM(AU4:AU87)</f>
        <v>1753.32</v>
      </c>
      <c r="AV88" s="23">
        <f>SUM(AV4:AV87)</f>
        <v>5</v>
      </c>
      <c r="AW88" s="24"/>
      <c r="AX88" s="24">
        <f>SUM(AX4:AX87)</f>
        <v>6547.4</v>
      </c>
      <c r="AY88" s="165">
        <f>SUM(AY4:AY87)</f>
        <v>7</v>
      </c>
      <c r="AZ88" s="24"/>
      <c r="BA88" s="24">
        <f>SUM(BA4:BA87)</f>
        <v>13671</v>
      </c>
      <c r="BB88" s="165">
        <f>SUM(BB4:BB87)</f>
        <v>97</v>
      </c>
      <c r="BC88" s="24"/>
      <c r="BD88" s="24">
        <f>SUM(BD4:BD87)</f>
        <v>241865</v>
      </c>
      <c r="BE88" s="23">
        <f>SUM(BE4:BE87)</f>
        <v>2</v>
      </c>
      <c r="BF88" s="24"/>
      <c r="BG88" s="24">
        <f>SUM(BG4:BG87)</f>
        <v>1952.56</v>
      </c>
      <c r="BH88" s="23">
        <f>SUM(BH4:BH87)</f>
        <v>2</v>
      </c>
      <c r="BI88" s="24"/>
      <c r="BJ88" s="24">
        <f>SUM(BJ4:BJ87)</f>
        <v>3906</v>
      </c>
      <c r="BK88" s="23">
        <f>SUM(BK4:BK87)</f>
        <v>3</v>
      </c>
      <c r="BL88" s="24"/>
      <c r="BM88" s="24">
        <f>SUM(BM4:BM87)</f>
        <v>5859</v>
      </c>
      <c r="BN88" s="23">
        <f>SUM(BN4:BN87)</f>
        <v>28</v>
      </c>
      <c r="BO88" s="24"/>
      <c r="BP88" s="24">
        <f>SUM(BP4:BP87)</f>
        <v>29771.470000000005</v>
      </c>
      <c r="BQ88" s="23">
        <f>SUM(BQ4:BQ87)</f>
        <v>46</v>
      </c>
      <c r="BR88" s="24"/>
      <c r="BS88" s="24">
        <f>SUM(BS4:BS87)</f>
        <v>51289.64</v>
      </c>
      <c r="BT88" s="23">
        <f>SUM(BT4:BT87)</f>
        <v>48</v>
      </c>
      <c r="BU88" s="24"/>
      <c r="BV88" s="24">
        <f>SUM(BV4:BV87)</f>
        <v>53559.199999999997</v>
      </c>
      <c r="BW88" s="23">
        <f>SUM(BW4:BW87)</f>
        <v>91</v>
      </c>
      <c r="BX88" s="24"/>
      <c r="BY88" s="24">
        <f>SUM(BY4:BY87)</f>
        <v>164338.72</v>
      </c>
      <c r="BZ88" s="23">
        <f>SUM(BZ4:BZ87)</f>
        <v>24</v>
      </c>
      <c r="CA88" s="24"/>
      <c r="CB88" s="24">
        <f>SUM(CB4:CB87)</f>
        <v>29551.429999999997</v>
      </c>
      <c r="CC88" s="23">
        <f>SUM(CC4:CC87)</f>
        <v>1</v>
      </c>
      <c r="CD88" s="24"/>
      <c r="CE88" s="24">
        <f>SUM(CE4:CE87)</f>
        <v>1953</v>
      </c>
      <c r="CF88" s="23">
        <f>SUM(CF4:CF87)</f>
        <v>1</v>
      </c>
      <c r="CG88" s="24"/>
      <c r="CH88" s="24">
        <f>SUM(CH4:CH87)</f>
        <v>2366.2600000000002</v>
      </c>
      <c r="CI88" s="23">
        <f>SUM(CI4:CI87)</f>
        <v>4</v>
      </c>
      <c r="CJ88" s="24"/>
      <c r="CK88" s="24">
        <f>SUM(CK4:CK87)</f>
        <v>8723.2800000000007</v>
      </c>
      <c r="CL88" s="23">
        <f>SUM(CL4:CL87)</f>
        <v>1</v>
      </c>
      <c r="CM88" s="24"/>
      <c r="CN88" s="24">
        <f>SUM(CN4:CN87)</f>
        <v>2180.8200000000002</v>
      </c>
      <c r="CO88" s="23">
        <f>SUM(CO4:CO87)</f>
        <v>18</v>
      </c>
      <c r="CP88" s="24"/>
      <c r="CQ88" s="24">
        <f>SUM(CQ4:CQ87)</f>
        <v>39254.76</v>
      </c>
      <c r="CR88" s="23">
        <f>SUM(CR4:CR87)</f>
        <v>6</v>
      </c>
      <c r="CS88" s="24"/>
      <c r="CT88" s="24">
        <f>SUM(CT4:CT87)</f>
        <v>13084.92</v>
      </c>
      <c r="CU88" s="23">
        <f>SUM(CU4:CU87)</f>
        <v>6</v>
      </c>
      <c r="CV88" s="24"/>
      <c r="CW88" s="24">
        <f>SUM(CW4:CW87)</f>
        <v>15701.939999999999</v>
      </c>
      <c r="CX88" s="23">
        <f>SUM(CX4:CX87)</f>
        <v>1</v>
      </c>
      <c r="CY88" s="24"/>
      <c r="CZ88" s="24">
        <f>SUM(CZ4:CZ87)</f>
        <v>1953</v>
      </c>
      <c r="DA88" s="23">
        <f>SUM(DA4:DA87)</f>
        <v>6</v>
      </c>
      <c r="DB88" s="24"/>
      <c r="DC88" s="24">
        <f t="shared" ref="DC88:DJ88" si="139">SUM(DC4:DC87)</f>
        <v>8131.3799999999992</v>
      </c>
      <c r="DD88" s="165">
        <f t="shared" si="139"/>
        <v>536</v>
      </c>
      <c r="DE88" s="24">
        <f t="shared" si="139"/>
        <v>871447.26</v>
      </c>
      <c r="DF88" s="24">
        <f t="shared" si="139"/>
        <v>5859</v>
      </c>
      <c r="DG88" s="24">
        <f>SUM(DG4:DG87)</f>
        <v>2679.2000000000003</v>
      </c>
      <c r="DH88" s="24">
        <f t="shared" si="139"/>
        <v>7762.0670599999985</v>
      </c>
      <c r="DI88" s="24">
        <f t="shared" si="139"/>
        <v>0</v>
      </c>
      <c r="DJ88" s="24">
        <f t="shared" si="139"/>
        <v>11070.320868595039</v>
      </c>
      <c r="DK88" s="24">
        <f>SUM(DK4:DK87)</f>
        <v>2859.5138181818179</v>
      </c>
      <c r="DL88" s="24">
        <f>SUM(DL4:DL87)</f>
        <v>0</v>
      </c>
      <c r="DM88" s="25">
        <f>SUM(DM4:DM87)</f>
        <v>901677.36174677697</v>
      </c>
      <c r="DN88" s="25">
        <f t="shared" ref="DN88:FJ88" si="140">SUM(DN4:DN87)</f>
        <v>0</v>
      </c>
      <c r="DO88" s="25">
        <f t="shared" si="140"/>
        <v>148519.78</v>
      </c>
      <c r="DP88" s="25">
        <f t="shared" si="140"/>
        <v>38513.949599999993</v>
      </c>
      <c r="DQ88" s="25">
        <f t="shared" si="140"/>
        <v>0</v>
      </c>
      <c r="DR88" s="25">
        <f t="shared" si="140"/>
        <v>1672.3200000000004</v>
      </c>
      <c r="DS88" s="25">
        <f t="shared" si="140"/>
        <v>14030.230000000001</v>
      </c>
      <c r="DT88" s="25">
        <f t="shared" si="140"/>
        <v>492.36</v>
      </c>
      <c r="DU88" s="25">
        <f t="shared" si="140"/>
        <v>2663.8799999999997</v>
      </c>
      <c r="DV88" s="25">
        <f>SUM(DV4:DV87)</f>
        <v>38444.86</v>
      </c>
      <c r="DW88" s="25">
        <f>SUM(DW4:DW87)</f>
        <v>244337.37960000001</v>
      </c>
      <c r="DX88" s="25">
        <f t="shared" si="140"/>
        <v>39491.540000000008</v>
      </c>
      <c r="DY88" s="25">
        <f>SUM(DY4:DY87)</f>
        <v>81.34</v>
      </c>
      <c r="DZ88" s="25">
        <f t="shared" si="140"/>
        <v>31.54</v>
      </c>
      <c r="EA88" s="25"/>
      <c r="EB88" s="25">
        <f>SUM(EB4:EB87)</f>
        <v>39604.420000000013</v>
      </c>
      <c r="EC88" s="24">
        <f t="shared" si="140"/>
        <v>180335.47234935538</v>
      </c>
      <c r="ED88" s="24">
        <f t="shared" si="140"/>
        <v>13525.160426201655</v>
      </c>
      <c r="EE88" s="24">
        <f t="shared" si="140"/>
        <v>9016.7736174677684</v>
      </c>
      <c r="EF88" s="24">
        <f t="shared" si="140"/>
        <v>1803.3547234935543</v>
      </c>
      <c r="EG88" s="24">
        <f t="shared" si="140"/>
        <v>22541.934043669422</v>
      </c>
      <c r="EH88" s="24">
        <f t="shared" si="140"/>
        <v>72134.188939742147</v>
      </c>
      <c r="EI88" s="24">
        <f t="shared" si="140"/>
        <v>27050.320852403311</v>
      </c>
      <c r="EJ88" s="24">
        <f t="shared" si="140"/>
        <v>5410.0641704806621</v>
      </c>
      <c r="EK88" s="24">
        <f t="shared" si="140"/>
        <v>331817.26912281377</v>
      </c>
      <c r="EL88" s="24">
        <f t="shared" si="140"/>
        <v>75109.724233506509</v>
      </c>
      <c r="EM88" s="24">
        <f t="shared" si="140"/>
        <v>25066.630656560395</v>
      </c>
      <c r="EN88" s="24">
        <f t="shared" si="140"/>
        <v>36878.604095443174</v>
      </c>
      <c r="EO88" s="24">
        <f t="shared" si="140"/>
        <v>137054.95898551008</v>
      </c>
      <c r="EP88" s="24">
        <f t="shared" si="140"/>
        <v>1172.1805702708102</v>
      </c>
      <c r="EQ88" s="24">
        <f t="shared" si="140"/>
        <v>450.83868087338857</v>
      </c>
      <c r="ER88" s="24">
        <f t="shared" si="140"/>
        <v>1623.0192511441978</v>
      </c>
      <c r="ES88" s="24">
        <f t="shared" si="140"/>
        <v>6762.5802131008277</v>
      </c>
      <c r="ET88" s="24">
        <f t="shared" si="140"/>
        <v>541.00641704806617</v>
      </c>
      <c r="EU88" s="24">
        <f t="shared" si="140"/>
        <v>270.50320852403308</v>
      </c>
      <c r="EV88" s="24">
        <f t="shared" si="140"/>
        <v>3155.8707661137191</v>
      </c>
      <c r="EW88" s="24">
        <f t="shared" si="140"/>
        <v>1172.1805702708102</v>
      </c>
      <c r="EX88" s="24">
        <f t="shared" si="140"/>
        <v>38772.126555111412</v>
      </c>
      <c r="EY88" s="24">
        <f t="shared" si="140"/>
        <v>1532.8515149695208</v>
      </c>
      <c r="EZ88" s="24">
        <f t="shared" si="140"/>
        <v>52207.119245138376</v>
      </c>
      <c r="FA88" s="24">
        <f t="shared" si="140"/>
        <v>75109.724233506509</v>
      </c>
      <c r="FB88" s="24">
        <f t="shared" si="140"/>
        <v>12533.315328280198</v>
      </c>
      <c r="FC88" s="24">
        <f t="shared" si="140"/>
        <v>7574.089838672925</v>
      </c>
      <c r="FD88" s="24">
        <f t="shared" si="140"/>
        <v>2975.5352937643638</v>
      </c>
      <c r="FE88" s="24">
        <f t="shared" si="140"/>
        <v>0</v>
      </c>
      <c r="FF88" s="24">
        <f t="shared" si="140"/>
        <v>36157.262206045751</v>
      </c>
      <c r="FG88" s="24">
        <f t="shared" si="140"/>
        <v>134349.92690026975</v>
      </c>
      <c r="FH88" s="24">
        <f t="shared" si="140"/>
        <v>657052.29350487632</v>
      </c>
      <c r="FI88" s="24">
        <f t="shared" si="140"/>
        <v>1842671.4548516534</v>
      </c>
      <c r="FJ88" s="26">
        <f t="shared" si="140"/>
        <v>110560.72000000003</v>
      </c>
      <c r="FK88" s="166"/>
      <c r="FL88" s="166"/>
      <c r="FM88" s="27"/>
      <c r="FN88" s="24">
        <f>SUM(FN4:FN87)</f>
        <v>94994.16743443234</v>
      </c>
      <c r="FO88" s="24"/>
      <c r="FP88" s="24">
        <f>SUM(FP4:FP87)</f>
        <v>162272.82346417903</v>
      </c>
      <c r="FQ88" s="24"/>
      <c r="FR88" s="24">
        <f>SUM(FR4:FR87)</f>
        <v>35230.284041565195</v>
      </c>
      <c r="FS88" s="26">
        <f>SUM(FS4:FS87)</f>
        <v>78127.359999999986</v>
      </c>
      <c r="FT88" s="24">
        <f>SUM(FT4:FT87)</f>
        <v>481185.35494017659</v>
      </c>
      <c r="FU88" s="28">
        <f>SUM(FU4:FU87)</f>
        <v>2323856.8097918299</v>
      </c>
      <c r="FV88" s="29"/>
      <c r="FW88" s="30"/>
    </row>
    <row r="89" spans="1:179" ht="12" customHeight="1">
      <c r="B89" s="258"/>
      <c r="C89" s="259"/>
      <c r="D89" s="259"/>
      <c r="E89" s="259"/>
      <c r="DE89" s="30"/>
      <c r="DF89" s="30"/>
      <c r="DG89" s="30"/>
      <c r="DH89" s="30"/>
      <c r="DI89" s="30"/>
      <c r="DJ89" s="30"/>
      <c r="DK89" s="30"/>
      <c r="DL89" s="30"/>
      <c r="DM89" s="30"/>
      <c r="DN89" s="30"/>
      <c r="DO89" s="30"/>
      <c r="DP89" s="30"/>
      <c r="DQ89" s="30"/>
      <c r="DR89" s="30"/>
      <c r="DS89" s="30"/>
      <c r="DT89" s="30"/>
      <c r="DU89" s="30"/>
      <c r="DV89" s="30"/>
      <c r="DW89" s="30"/>
      <c r="DX89" s="30"/>
      <c r="DY89" s="30"/>
      <c r="DZ89" s="30"/>
      <c r="EA89" s="30"/>
      <c r="EB89" s="30"/>
      <c r="FI89" s="30">
        <f>FI88*12</f>
        <v>22112057.458219841</v>
      </c>
      <c r="FN89" s="30">
        <f>FN88+FP88+FR88</f>
        <v>292497.27494017658</v>
      </c>
    </row>
    <row r="90" spans="1:179" ht="12.75" customHeight="1">
      <c r="C90" s="167"/>
      <c r="F90" s="167"/>
      <c r="I90" s="167"/>
      <c r="BH90" s="4"/>
      <c r="BI90" s="4"/>
      <c r="BJ90" s="4"/>
      <c r="BK90" s="4"/>
      <c r="BL90" s="4"/>
      <c r="BM90" s="4"/>
      <c r="BN90" s="31"/>
      <c r="BO90" s="4"/>
      <c r="BP90" s="4"/>
      <c r="BQ90" s="32"/>
      <c r="BR90" s="4"/>
      <c r="BS90" s="4"/>
      <c r="BT90" s="32"/>
      <c r="BU90" s="4"/>
      <c r="BV90" s="4"/>
      <c r="DE90" s="30">
        <f>DE88-[1]CCT!DG96</f>
        <v>0</v>
      </c>
      <c r="DG90" s="2"/>
      <c r="DM90" s="30"/>
      <c r="DN90" s="30"/>
      <c r="DO90" s="30"/>
      <c r="DP90" s="30"/>
      <c r="DQ90" s="30"/>
      <c r="DR90" s="30"/>
      <c r="DS90" s="30"/>
      <c r="DT90" s="30"/>
      <c r="DU90" s="30"/>
      <c r="DV90" s="30"/>
      <c r="DW90" s="30"/>
      <c r="DX90" s="30"/>
      <c r="DY90" s="30"/>
      <c r="DZ90" s="30"/>
      <c r="EA90" s="30"/>
      <c r="EB90" s="30"/>
      <c r="FI90" s="171"/>
      <c r="FJ90" s="171"/>
      <c r="FN90" s="206">
        <f>FN89*12</f>
        <v>3509967.2992821187</v>
      </c>
      <c r="FR90" s="33"/>
      <c r="FS90" s="260" t="s">
        <v>43</v>
      </c>
      <c r="FT90" s="261"/>
      <c r="FU90" s="168">
        <f>FU88*12</f>
        <v>27886281.717501961</v>
      </c>
      <c r="FV90" s="169"/>
      <c r="FW90" s="34"/>
    </row>
    <row r="91" spans="1:179" ht="12.75" customHeight="1">
      <c r="B91" s="179"/>
      <c r="C91" s="167"/>
      <c r="D91" s="179"/>
      <c r="E91" s="179"/>
      <c r="F91" s="179"/>
      <c r="G91" s="179"/>
      <c r="H91" s="179"/>
      <c r="I91" s="179"/>
      <c r="J91" s="179"/>
      <c r="K91" s="179"/>
      <c r="L91" s="179"/>
      <c r="M91" s="179"/>
      <c r="N91" s="179"/>
      <c r="O91" s="179"/>
      <c r="P91" s="179"/>
      <c r="Q91" s="179"/>
      <c r="R91" s="179"/>
      <c r="S91" s="179"/>
      <c r="T91" s="179"/>
      <c r="U91" s="179"/>
      <c r="V91" s="179"/>
      <c r="BH91" s="4"/>
      <c r="BI91" s="4"/>
      <c r="BJ91" s="4"/>
      <c r="BK91" s="4"/>
      <c r="BL91" s="4"/>
      <c r="BM91" s="4"/>
      <c r="BN91" s="32"/>
      <c r="BO91" s="4"/>
      <c r="BP91" s="4"/>
      <c r="BQ91" s="31"/>
      <c r="BR91" s="4"/>
      <c r="BS91" s="4"/>
      <c r="BT91" s="4"/>
      <c r="BU91" s="4"/>
      <c r="BV91" s="4"/>
      <c r="DW91" s="170"/>
      <c r="FR91" s="35"/>
      <c r="FS91" s="35"/>
    </row>
    <row r="92" spans="1:179" ht="12.75" customHeight="1">
      <c r="C92" s="167"/>
      <c r="BH92" s="4"/>
      <c r="BI92" s="4"/>
      <c r="BJ92" s="4"/>
      <c r="BK92" s="4"/>
      <c r="BL92" s="4"/>
      <c r="BM92" s="4"/>
      <c r="BN92" s="31"/>
      <c r="BO92" s="4"/>
      <c r="BP92" s="4"/>
      <c r="BQ92" s="31"/>
      <c r="BR92" s="4"/>
      <c r="BS92" s="4"/>
      <c r="BT92" s="4"/>
      <c r="BU92" s="4"/>
      <c r="BV92" s="4"/>
      <c r="DF92" s="31"/>
      <c r="FJ92" s="171"/>
      <c r="FU92" s="34"/>
    </row>
    <row r="93" spans="1:179" ht="12.75" customHeight="1">
      <c r="B93" s="179"/>
      <c r="C93" s="167"/>
      <c r="D93" s="179"/>
      <c r="E93" s="179"/>
      <c r="F93" s="179"/>
      <c r="G93" s="179"/>
      <c r="H93" s="179"/>
      <c r="I93" s="172"/>
      <c r="J93" s="172"/>
      <c r="FS93" s="36"/>
    </row>
    <row r="94" spans="1:179" ht="12.75" customHeight="1">
      <c r="B94" s="179"/>
      <c r="C94" s="167"/>
      <c r="D94" s="179"/>
      <c r="E94" s="179"/>
      <c r="F94" s="179"/>
      <c r="G94" s="179"/>
      <c r="H94" s="179"/>
      <c r="I94" s="179"/>
    </row>
    <row r="95" spans="1:179" ht="12.75" customHeight="1">
      <c r="C95" s="167"/>
      <c r="DP95" s="192"/>
    </row>
    <row r="96" spans="1:179" ht="12.75" customHeight="1">
      <c r="B96" s="179"/>
      <c r="C96" s="167"/>
      <c r="D96" s="179"/>
      <c r="E96" s="179"/>
      <c r="F96" s="179"/>
      <c r="G96" s="179"/>
      <c r="H96" s="179"/>
      <c r="I96" s="179"/>
    </row>
    <row r="97" spans="2:166" ht="12.75" customHeight="1">
      <c r="C97" s="16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</row>
    <row r="98" spans="2:166" ht="12.75" customHeight="1">
      <c r="C98" s="167"/>
    </row>
    <row r="99" spans="2:166" ht="12.75" customHeight="1">
      <c r="C99" s="167"/>
    </row>
    <row r="100" spans="2:166" ht="12.75" customHeight="1">
      <c r="C100" s="167"/>
    </row>
    <row r="101" spans="2:166" ht="12.75" customHeight="1">
      <c r="C101" s="167"/>
    </row>
    <row r="102" spans="2:166" ht="12.75" customHeight="1">
      <c r="C102" s="167"/>
    </row>
    <row r="103" spans="2:166" ht="12.75" customHeight="1">
      <c r="B103" s="180"/>
      <c r="C103" s="167"/>
      <c r="D103" s="180"/>
      <c r="E103" s="180"/>
      <c r="F103" s="180"/>
      <c r="G103" s="180"/>
      <c r="H103" s="180"/>
      <c r="I103" s="180"/>
      <c r="J103" s="180"/>
      <c r="K103" s="180"/>
      <c r="L103" s="180"/>
      <c r="M103" s="180"/>
      <c r="N103" s="180"/>
      <c r="O103" s="180"/>
      <c r="P103" s="180"/>
      <c r="Q103" s="180"/>
      <c r="R103" s="180"/>
      <c r="S103" s="180"/>
      <c r="T103" s="180"/>
      <c r="U103" s="180"/>
      <c r="V103" s="180"/>
      <c r="W103" s="180"/>
      <c r="X103" s="180"/>
      <c r="Y103" s="180"/>
      <c r="Z103" s="180"/>
      <c r="AA103" s="180"/>
      <c r="AB103" s="180"/>
      <c r="AC103" s="180"/>
      <c r="AD103" s="180"/>
      <c r="AE103" s="180"/>
      <c r="AF103" s="180"/>
      <c r="AG103" s="180"/>
      <c r="AH103" s="180"/>
      <c r="AI103" s="180"/>
      <c r="AJ103" s="180"/>
      <c r="AK103" s="180"/>
      <c r="AL103" s="180"/>
      <c r="AM103" s="180"/>
      <c r="AN103" s="180"/>
      <c r="AO103" s="180"/>
      <c r="AP103" s="180"/>
      <c r="AQ103" s="180"/>
      <c r="AR103" s="180"/>
      <c r="AS103" s="180"/>
      <c r="AT103" s="180"/>
      <c r="AU103" s="180"/>
      <c r="AV103" s="180"/>
      <c r="AW103" s="180"/>
      <c r="AX103" s="180"/>
      <c r="AY103" s="180"/>
      <c r="AZ103" s="180"/>
      <c r="BA103" s="180"/>
      <c r="BB103" s="180"/>
      <c r="BC103" s="180"/>
      <c r="BD103" s="180"/>
      <c r="BE103" s="180"/>
      <c r="BF103" s="180"/>
      <c r="BG103" s="180"/>
      <c r="BH103" s="180"/>
      <c r="BI103" s="180"/>
      <c r="BJ103" s="180"/>
      <c r="BK103" s="180"/>
      <c r="BL103" s="180"/>
      <c r="BM103" s="180"/>
      <c r="BN103" s="180"/>
      <c r="BO103" s="180"/>
      <c r="BP103" s="180"/>
      <c r="BQ103" s="180"/>
      <c r="BR103" s="180"/>
      <c r="BS103" s="180"/>
      <c r="BT103" s="180"/>
      <c r="BU103" s="180"/>
      <c r="BV103" s="180"/>
      <c r="BW103" s="180"/>
      <c r="BX103" s="180"/>
      <c r="BY103" s="180"/>
      <c r="BZ103" s="180"/>
      <c r="CA103" s="180"/>
      <c r="CB103" s="180"/>
      <c r="CC103" s="180"/>
      <c r="CD103" s="180"/>
      <c r="CE103" s="180"/>
      <c r="CF103" s="180"/>
      <c r="CG103" s="180"/>
      <c r="CH103" s="180"/>
      <c r="CI103" s="180"/>
      <c r="CJ103" s="180"/>
      <c r="CK103" s="180"/>
      <c r="CL103" s="180"/>
      <c r="CM103" s="180"/>
      <c r="CN103" s="180"/>
      <c r="CO103" s="180"/>
      <c r="CP103" s="180"/>
      <c r="CQ103" s="180"/>
      <c r="CR103" s="180"/>
      <c r="CS103" s="180"/>
      <c r="CT103" s="180"/>
      <c r="CU103" s="180"/>
      <c r="CV103" s="180"/>
      <c r="CW103" s="180"/>
      <c r="CX103" s="180"/>
      <c r="CY103" s="180"/>
      <c r="CZ103" s="180"/>
      <c r="DA103" s="180"/>
      <c r="DB103" s="180"/>
      <c r="DC103" s="180"/>
      <c r="DD103" s="180"/>
      <c r="DE103" s="180"/>
      <c r="DF103" s="180"/>
      <c r="DG103" s="180"/>
      <c r="DH103" s="180"/>
      <c r="DI103" s="180"/>
      <c r="DJ103" s="180"/>
      <c r="DK103" s="180"/>
      <c r="DL103" s="180"/>
      <c r="DM103" s="180"/>
      <c r="DN103" s="180"/>
      <c r="DO103" s="180"/>
      <c r="DP103" s="180"/>
      <c r="DQ103" s="180"/>
      <c r="DR103" s="180"/>
      <c r="DS103" s="180"/>
      <c r="DT103" s="180"/>
      <c r="DU103" s="180"/>
      <c r="DV103" s="180"/>
      <c r="DW103" s="180"/>
      <c r="DX103" s="180"/>
      <c r="DY103" s="180"/>
      <c r="DZ103" s="180"/>
      <c r="EA103" s="180"/>
      <c r="EB103" s="180"/>
      <c r="EC103" s="180"/>
      <c r="ED103" s="180"/>
      <c r="EE103" s="180"/>
      <c r="EF103" s="180"/>
      <c r="EG103" s="180"/>
      <c r="EH103" s="180"/>
      <c r="EI103" s="180"/>
      <c r="EJ103" s="180"/>
      <c r="EK103" s="180"/>
      <c r="EL103" s="180"/>
      <c r="EM103" s="180"/>
      <c r="EN103" s="180"/>
      <c r="EO103" s="180"/>
      <c r="EP103" s="180"/>
      <c r="EQ103" s="180"/>
      <c r="ER103" s="180"/>
      <c r="ES103" s="180"/>
      <c r="ET103" s="180"/>
      <c r="EU103" s="180"/>
      <c r="EV103" s="180"/>
      <c r="EW103" s="180"/>
      <c r="EX103" s="180"/>
      <c r="EY103" s="180"/>
      <c r="EZ103" s="180"/>
      <c r="FA103" s="180"/>
      <c r="FB103" s="180"/>
      <c r="FC103" s="180"/>
      <c r="FD103" s="180"/>
      <c r="FE103" s="180"/>
      <c r="FF103" s="180"/>
      <c r="FG103" s="180"/>
      <c r="FH103" s="180"/>
      <c r="FI103" s="180"/>
      <c r="FJ103" s="180"/>
    </row>
    <row r="104" spans="2:166" ht="12.75" customHeight="1">
      <c r="B104" s="180"/>
      <c r="C104" s="167"/>
      <c r="D104" s="37"/>
      <c r="E104" s="37"/>
      <c r="F104" s="180"/>
      <c r="G104" s="37"/>
      <c r="H104" s="37"/>
      <c r="I104" s="180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180"/>
      <c r="V104" s="37"/>
      <c r="W104" s="37"/>
      <c r="X104" s="180"/>
      <c r="Y104" s="37"/>
      <c r="Z104" s="37"/>
      <c r="AA104" s="37"/>
      <c r="AB104" s="37"/>
      <c r="AC104" s="37"/>
      <c r="AD104" s="37"/>
      <c r="AE104" s="37"/>
      <c r="AF104" s="37"/>
      <c r="AG104" s="180"/>
      <c r="AH104" s="37"/>
      <c r="AI104" s="37"/>
      <c r="AJ104" s="37"/>
      <c r="AK104" s="37"/>
      <c r="AL104" s="37"/>
      <c r="AM104" s="180"/>
      <c r="AN104" s="37"/>
      <c r="AO104" s="37"/>
      <c r="AP104" s="37"/>
      <c r="AQ104" s="37"/>
      <c r="AR104" s="37"/>
      <c r="AS104" s="37"/>
      <c r="AT104" s="37"/>
      <c r="AU104" s="37"/>
      <c r="AV104" s="180"/>
      <c r="AW104" s="37"/>
      <c r="AX104" s="37"/>
      <c r="AY104" s="37"/>
      <c r="AZ104" s="37"/>
      <c r="BA104" s="37"/>
      <c r="BB104" s="37"/>
      <c r="BC104" s="37"/>
      <c r="BD104" s="37"/>
      <c r="BE104" s="180"/>
      <c r="BF104" s="37"/>
      <c r="BG104" s="37"/>
      <c r="BH104" s="37"/>
      <c r="BI104" s="37"/>
      <c r="BJ104" s="37"/>
      <c r="BK104" s="37"/>
      <c r="BL104" s="37"/>
      <c r="BM104" s="37"/>
      <c r="BN104" s="180"/>
      <c r="BO104" s="37"/>
      <c r="BP104" s="37"/>
      <c r="BQ104" s="180"/>
      <c r="BR104" s="37"/>
      <c r="BS104" s="37"/>
      <c r="BT104" s="37"/>
      <c r="BU104" s="37"/>
      <c r="BV104" s="37"/>
      <c r="BW104" s="37"/>
      <c r="BX104" s="37"/>
      <c r="BY104" s="37"/>
      <c r="BZ104" s="37"/>
      <c r="CA104" s="37"/>
      <c r="CB104" s="37"/>
      <c r="CC104" s="37"/>
      <c r="CD104" s="37"/>
      <c r="CE104" s="37"/>
      <c r="CF104" s="37"/>
      <c r="CG104" s="37"/>
      <c r="CH104" s="37"/>
      <c r="CI104" s="37"/>
      <c r="CJ104" s="37"/>
      <c r="CK104" s="37"/>
      <c r="CL104" s="37"/>
      <c r="CM104" s="37"/>
      <c r="CN104" s="37"/>
      <c r="CO104" s="37"/>
      <c r="CP104" s="37"/>
      <c r="CQ104" s="37"/>
      <c r="CR104" s="37"/>
      <c r="CS104" s="37"/>
      <c r="CT104" s="37"/>
      <c r="CU104" s="37"/>
      <c r="CV104" s="37"/>
      <c r="CW104" s="37"/>
      <c r="CX104" s="37"/>
      <c r="CY104" s="37"/>
      <c r="CZ104" s="37"/>
      <c r="DA104" s="37"/>
      <c r="DB104" s="37"/>
      <c r="DC104" s="37"/>
      <c r="DD104" s="180"/>
      <c r="DE104" s="180"/>
      <c r="DF104" s="180"/>
      <c r="DG104" s="180"/>
      <c r="DH104" s="180"/>
      <c r="DI104" s="180"/>
      <c r="DJ104" s="180"/>
      <c r="DK104" s="180"/>
      <c r="DL104" s="180"/>
      <c r="DM104" s="180"/>
      <c r="DN104" s="180"/>
      <c r="DO104" s="180"/>
      <c r="DP104" s="180"/>
      <c r="DQ104" s="180"/>
      <c r="DR104" s="180"/>
      <c r="DS104" s="180"/>
      <c r="DT104" s="180"/>
      <c r="DU104" s="180"/>
      <c r="DV104" s="180"/>
      <c r="DW104" s="180"/>
      <c r="DX104" s="180"/>
      <c r="DY104" s="180"/>
      <c r="DZ104" s="180"/>
      <c r="EA104" s="180"/>
      <c r="EB104" s="180"/>
      <c r="EC104" s="180"/>
      <c r="ED104" s="180"/>
      <c r="EE104" s="180"/>
      <c r="EF104" s="180"/>
      <c r="EG104" s="180"/>
      <c r="EH104" s="180"/>
      <c r="EI104" s="180"/>
      <c r="EJ104" s="180"/>
      <c r="EK104" s="180"/>
      <c r="EL104" s="180"/>
      <c r="EM104" s="180"/>
      <c r="EN104" s="180"/>
      <c r="EO104" s="180"/>
      <c r="EP104" s="180"/>
      <c r="EQ104" s="180"/>
      <c r="ER104" s="180"/>
      <c r="ES104" s="180"/>
      <c r="ET104" s="180"/>
      <c r="EU104" s="180"/>
      <c r="EV104" s="180"/>
      <c r="EW104" s="180"/>
      <c r="EX104" s="180"/>
      <c r="EY104" s="180"/>
      <c r="EZ104" s="180"/>
      <c r="FA104" s="180"/>
      <c r="FB104" s="180"/>
      <c r="FC104" s="180"/>
      <c r="FD104" s="180"/>
      <c r="FE104" s="180"/>
      <c r="FF104" s="180"/>
      <c r="FG104" s="180"/>
      <c r="FH104" s="180"/>
      <c r="FI104" s="180"/>
      <c r="FJ104" s="180"/>
    </row>
    <row r="105" spans="2:166" ht="12.75" customHeight="1">
      <c r="C105" s="167"/>
    </row>
    <row r="106" spans="2:166" ht="12.75" customHeight="1">
      <c r="C106" s="167"/>
    </row>
    <row r="107" spans="2:166" ht="12.75" customHeight="1">
      <c r="C107" s="167"/>
    </row>
    <row r="108" spans="2:166" ht="12.75" customHeight="1">
      <c r="C108" s="167"/>
    </row>
    <row r="109" spans="2:166" ht="12.75" customHeight="1">
      <c r="C109" s="167"/>
    </row>
    <row r="110" spans="2:166" ht="12.75" customHeight="1">
      <c r="C110" s="167"/>
    </row>
    <row r="111" spans="2:166" ht="12.75" customHeight="1">
      <c r="C111" s="167"/>
    </row>
    <row r="112" spans="2:166" ht="12.75" customHeight="1">
      <c r="C112" s="167"/>
    </row>
    <row r="113" spans="3:3" ht="12.75" customHeight="1">
      <c r="C113" s="167"/>
    </row>
    <row r="114" spans="3:3" ht="12.75" customHeight="1">
      <c r="C114" s="167"/>
    </row>
    <row r="115" spans="3:3" ht="12.75" customHeight="1">
      <c r="C115" s="167"/>
    </row>
    <row r="116" spans="3:3" ht="12.75" customHeight="1">
      <c r="C116" s="167"/>
    </row>
    <row r="117" spans="3:3" ht="12.75" customHeight="1">
      <c r="C117" s="167"/>
    </row>
    <row r="118" spans="3:3" ht="12.75" customHeight="1">
      <c r="C118" s="167"/>
    </row>
    <row r="119" spans="3:3" ht="12.75" customHeight="1">
      <c r="C119" s="167"/>
    </row>
    <row r="120" spans="3:3" ht="12.75" customHeight="1">
      <c r="C120" s="167"/>
    </row>
    <row r="121" spans="3:3" ht="12.75" customHeight="1">
      <c r="C121" s="167"/>
    </row>
    <row r="122" spans="3:3" ht="12.75" customHeight="1">
      <c r="C122" s="167"/>
    </row>
    <row r="123" spans="3:3" ht="12.75" customHeight="1">
      <c r="C123" s="167"/>
    </row>
    <row r="124" spans="3:3" ht="12.75" customHeight="1">
      <c r="C124" s="167"/>
    </row>
    <row r="125" spans="3:3" ht="12.75" customHeight="1">
      <c r="C125" s="167"/>
    </row>
    <row r="126" spans="3:3" ht="12.75" customHeight="1">
      <c r="C126" s="167"/>
    </row>
    <row r="127" spans="3:3" ht="12.75" customHeight="1">
      <c r="C127" s="167"/>
    </row>
    <row r="128" spans="3:3" ht="12.75" customHeight="1">
      <c r="C128" s="167"/>
    </row>
    <row r="129" spans="3:3" ht="12.75" customHeight="1">
      <c r="C129" s="167"/>
    </row>
    <row r="130" spans="3:3" ht="12.75" customHeight="1">
      <c r="C130" s="167"/>
    </row>
    <row r="131" spans="3:3" ht="12.75" customHeight="1">
      <c r="C131" s="167"/>
    </row>
    <row r="132" spans="3:3" ht="12.75" customHeight="1">
      <c r="C132" s="167"/>
    </row>
    <row r="133" spans="3:3" ht="12.75" customHeight="1">
      <c r="C133" s="167"/>
    </row>
    <row r="134" spans="3:3" ht="12.75" customHeight="1">
      <c r="C134" s="167"/>
    </row>
    <row r="135" spans="3:3" ht="12.75" customHeight="1">
      <c r="C135" s="167"/>
    </row>
    <row r="136" spans="3:3" ht="12.75" customHeight="1">
      <c r="C136" s="167"/>
    </row>
    <row r="137" spans="3:3" ht="12.75" customHeight="1">
      <c r="C137" s="167"/>
    </row>
    <row r="138" spans="3:3" ht="12.75" customHeight="1">
      <c r="C138" s="167"/>
    </row>
    <row r="139" spans="3:3" ht="12.75" customHeight="1">
      <c r="C139" s="167"/>
    </row>
    <row r="140" spans="3:3" ht="12.75" customHeight="1">
      <c r="C140" s="167"/>
    </row>
    <row r="141" spans="3:3" ht="12.75" customHeight="1">
      <c r="C141" s="167"/>
    </row>
    <row r="142" spans="3:3" ht="12.75" customHeight="1">
      <c r="C142" s="167"/>
    </row>
    <row r="143" spans="3:3" ht="12.75" customHeight="1">
      <c r="C143" s="167"/>
    </row>
    <row r="144" spans="3:3" ht="12.75" customHeight="1">
      <c r="C144" s="167"/>
    </row>
    <row r="145" spans="3:3" ht="12.75" customHeight="1">
      <c r="C145" s="167"/>
    </row>
    <row r="146" spans="3:3" ht="12.75" customHeight="1">
      <c r="C146" s="167"/>
    </row>
    <row r="147" spans="3:3" ht="12.75" customHeight="1">
      <c r="C147" s="167"/>
    </row>
    <row r="148" spans="3:3" ht="12.75" customHeight="1">
      <c r="C148" s="167"/>
    </row>
    <row r="149" spans="3:3" ht="12.75" customHeight="1">
      <c r="C149" s="167"/>
    </row>
    <row r="150" spans="3:3" ht="12.75" customHeight="1">
      <c r="C150" s="167"/>
    </row>
    <row r="151" spans="3:3" ht="12.75" customHeight="1">
      <c r="C151" s="167"/>
    </row>
    <row r="152" spans="3:3" ht="12.75" customHeight="1">
      <c r="C152" s="167"/>
    </row>
    <row r="153" spans="3:3" ht="12.75" customHeight="1">
      <c r="C153" s="167"/>
    </row>
    <row r="154" spans="3:3" ht="12.75" customHeight="1">
      <c r="C154" s="167"/>
    </row>
    <row r="155" spans="3:3" ht="12.75" customHeight="1">
      <c r="C155" s="167"/>
    </row>
    <row r="156" spans="3:3" ht="12.75" customHeight="1">
      <c r="C156" s="167"/>
    </row>
    <row r="157" spans="3:3" ht="12.75" customHeight="1">
      <c r="C157" s="167"/>
    </row>
    <row r="158" spans="3:3" ht="12.75" customHeight="1">
      <c r="C158" s="167"/>
    </row>
    <row r="159" spans="3:3" ht="12.75" customHeight="1">
      <c r="C159" s="167"/>
    </row>
    <row r="160" spans="3:3" ht="12.75" customHeight="1">
      <c r="C160" s="167"/>
    </row>
    <row r="161" spans="3:3" ht="12.75" customHeight="1">
      <c r="C161" s="167"/>
    </row>
    <row r="162" spans="3:3" ht="12.75" customHeight="1">
      <c r="C162" s="167"/>
    </row>
    <row r="163" spans="3:3" ht="12.75" customHeight="1">
      <c r="C163" s="167"/>
    </row>
    <row r="164" spans="3:3" ht="12.75" customHeight="1">
      <c r="C164" s="167"/>
    </row>
    <row r="165" spans="3:3" ht="12.75" customHeight="1">
      <c r="C165" s="167"/>
    </row>
    <row r="166" spans="3:3" ht="12.75" customHeight="1">
      <c r="C166" s="167"/>
    </row>
    <row r="167" spans="3:3" ht="12.75" customHeight="1">
      <c r="C167" s="167"/>
    </row>
    <row r="168" spans="3:3" ht="12.75" customHeight="1">
      <c r="C168" s="167"/>
    </row>
    <row r="169" spans="3:3" ht="12.75" customHeight="1">
      <c r="C169" s="167"/>
    </row>
    <row r="170" spans="3:3" ht="12.75" customHeight="1">
      <c r="C170" s="167"/>
    </row>
    <row r="171" spans="3:3" ht="12.75" customHeight="1">
      <c r="C171" s="167"/>
    </row>
    <row r="172" spans="3:3" ht="12.75" customHeight="1">
      <c r="C172" s="167"/>
    </row>
    <row r="173" spans="3:3" ht="12.75" customHeight="1">
      <c r="C173" s="167"/>
    </row>
    <row r="174" spans="3:3" ht="12.75" customHeight="1">
      <c r="C174" s="167"/>
    </row>
    <row r="175" spans="3:3" ht="12.75" customHeight="1">
      <c r="C175" s="167"/>
    </row>
    <row r="176" spans="3:3" ht="12.75" customHeight="1">
      <c r="C176" s="167"/>
    </row>
    <row r="177" spans="3:3" ht="12.75" customHeight="1">
      <c r="C177" s="167"/>
    </row>
    <row r="178" spans="3:3" ht="12.75" customHeight="1">
      <c r="C178" s="167"/>
    </row>
    <row r="179" spans="3:3" ht="12.75" customHeight="1">
      <c r="C179" s="167"/>
    </row>
    <row r="180" spans="3:3" ht="12.75" customHeight="1">
      <c r="C180" s="167"/>
    </row>
    <row r="181" spans="3:3" ht="12.75" customHeight="1">
      <c r="C181" s="167"/>
    </row>
    <row r="182" spans="3:3" ht="12.75" customHeight="1">
      <c r="C182" s="167"/>
    </row>
    <row r="183" spans="3:3" ht="12.75" customHeight="1">
      <c r="C183" s="167"/>
    </row>
    <row r="184" spans="3:3" ht="12.75" customHeight="1">
      <c r="C184" s="167"/>
    </row>
    <row r="185" spans="3:3" ht="12.75" customHeight="1">
      <c r="C185" s="167"/>
    </row>
    <row r="186" spans="3:3" ht="12.75" customHeight="1">
      <c r="C186" s="167"/>
    </row>
    <row r="187" spans="3:3" ht="12.75" customHeight="1">
      <c r="C187" s="167"/>
    </row>
    <row r="188" spans="3:3" ht="12.75" customHeight="1">
      <c r="C188" s="167"/>
    </row>
    <row r="189" spans="3:3" ht="12.75" customHeight="1">
      <c r="C189" s="167"/>
    </row>
    <row r="190" spans="3:3" ht="12.75" customHeight="1">
      <c r="C190" s="167"/>
    </row>
    <row r="191" spans="3:3" ht="12.75" customHeight="1">
      <c r="C191" s="167"/>
    </row>
    <row r="192" spans="3:3" ht="12.75" customHeight="1">
      <c r="C192" s="167"/>
    </row>
    <row r="193" spans="3:3" ht="12.75" customHeight="1">
      <c r="C193" s="167"/>
    </row>
    <row r="194" spans="3:3" ht="12.75" customHeight="1">
      <c r="C194" s="167"/>
    </row>
    <row r="195" spans="3:3" ht="12.75" customHeight="1">
      <c r="C195" s="167"/>
    </row>
    <row r="196" spans="3:3" ht="12.75" customHeight="1">
      <c r="C196" s="167"/>
    </row>
    <row r="197" spans="3:3" ht="12.75" customHeight="1">
      <c r="C197" s="167"/>
    </row>
    <row r="198" spans="3:3" ht="12.75" customHeight="1">
      <c r="C198" s="167"/>
    </row>
    <row r="199" spans="3:3" ht="12.75" customHeight="1">
      <c r="C199" s="167"/>
    </row>
    <row r="200" spans="3:3" ht="12.75" customHeight="1">
      <c r="C200" s="167"/>
    </row>
    <row r="201" spans="3:3" ht="12.75" customHeight="1">
      <c r="C201" s="167"/>
    </row>
    <row r="202" spans="3:3" ht="12.75" customHeight="1">
      <c r="C202" s="167"/>
    </row>
    <row r="203" spans="3:3" ht="12.75" customHeight="1">
      <c r="C203" s="167"/>
    </row>
    <row r="204" spans="3:3" ht="12.75" customHeight="1">
      <c r="C204" s="167"/>
    </row>
    <row r="205" spans="3:3" ht="12.75" customHeight="1">
      <c r="C205" s="167"/>
    </row>
    <row r="206" spans="3:3" ht="12.75" customHeight="1">
      <c r="C206" s="167"/>
    </row>
    <row r="207" spans="3:3" ht="12.75" customHeight="1">
      <c r="C207" s="167"/>
    </row>
    <row r="208" spans="3:3" ht="12.75" customHeight="1">
      <c r="C208" s="167"/>
    </row>
    <row r="209" spans="3:3" ht="12.75" customHeight="1">
      <c r="C209" s="167"/>
    </row>
    <row r="210" spans="3:3" ht="12.75" customHeight="1">
      <c r="C210" s="167"/>
    </row>
    <row r="211" spans="3:3" ht="12.75" customHeight="1">
      <c r="C211" s="167"/>
    </row>
    <row r="212" spans="3:3" ht="12.75" customHeight="1">
      <c r="C212" s="167"/>
    </row>
    <row r="213" spans="3:3" ht="12.75" customHeight="1">
      <c r="C213" s="167"/>
    </row>
    <row r="214" spans="3:3" ht="12.75" customHeight="1">
      <c r="C214" s="167"/>
    </row>
    <row r="215" spans="3:3" ht="12.75" customHeight="1">
      <c r="C215" s="167"/>
    </row>
    <row r="216" spans="3:3" ht="12.75" customHeight="1">
      <c r="C216" s="167"/>
    </row>
    <row r="217" spans="3:3" ht="12.75" customHeight="1">
      <c r="C217" s="167"/>
    </row>
    <row r="218" spans="3:3" ht="12.75" customHeight="1">
      <c r="C218" s="167"/>
    </row>
    <row r="219" spans="3:3" ht="12.75" customHeight="1">
      <c r="C219" s="167"/>
    </row>
    <row r="220" spans="3:3" ht="12.75" customHeight="1">
      <c r="C220" s="167"/>
    </row>
    <row r="221" spans="3:3" ht="12.75" customHeight="1">
      <c r="C221" s="167"/>
    </row>
    <row r="222" spans="3:3" ht="12.75" customHeight="1">
      <c r="C222" s="167"/>
    </row>
    <row r="223" spans="3:3" ht="12.75" customHeight="1">
      <c r="C223" s="167"/>
    </row>
  </sheetData>
  <autoFilter ref="A3:FW88"/>
  <mergeCells count="2">
    <mergeCell ref="B89:E89"/>
    <mergeCell ref="FS90:FT90"/>
  </mergeCells>
  <dataValidations count="2">
    <dataValidation type="list" allowBlank="1" showInputMessage="1" showErrorMessage="1" sqref="B4:B9 B87 B72:B81 B69:B70 B67 B61:B62 B47:B59 B41:B44 B39 B35:B37 B27:B33 B24:B25 B22 B20 B17:B18 B15 B13 B11">
      <formula1>cidades</formula1>
    </dataValidation>
    <dataValidation type="list" allowBlank="1" showInputMessage="1" showErrorMessage="1" sqref="A4:A9 A87 A78:A80 A75:A76 A72:A73 A69:A70 A67 A57 A55 A49:A52 A47 A39 A35:A37 A27:A33 A24:A25 A41:A44 A20 A17:A18 A15 A13 A11">
      <formula1>conven</formula1>
    </dataValidation>
  </dataValidations>
  <pageMargins left="0.23622047244094491" right="0.23622047244094491" top="0.74803149606299213" bottom="0.74803149606299213" header="0.31496062992125984" footer="0.31496062992125984"/>
  <pageSetup paperSize="9" scale="53" firstPageNumber="38" orientation="portrait" horizontalDpi="300" verticalDpi="300" r:id="rId1"/>
  <headerFooter alignWithMargins="0"/>
  <colBreaks count="1" manualBreakCount="1">
    <brk id="83" min="1" max="90" man="1"/>
  </col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F0"/>
  </sheetPr>
  <dimension ref="A1:CL130"/>
  <sheetViews>
    <sheetView showGridLines="0" view="pageBreakPreview" zoomScaleNormal="100" zoomScaleSheetLayoutView="100" workbookViewId="0">
      <pane xSplit="1" topLeftCell="BX1" activePane="topRight" state="frozen"/>
      <selection pane="topRight" activeCell="J48" sqref="J48"/>
    </sheetView>
  </sheetViews>
  <sheetFormatPr defaultRowHeight="12.75" customHeight="1"/>
  <cols>
    <col min="1" max="1" width="20.140625" style="1" customWidth="1"/>
    <col min="2" max="2" width="24.5703125" style="1" customWidth="1"/>
    <col min="3" max="3" width="13.42578125" style="1" customWidth="1"/>
    <col min="4" max="4" width="7.5703125" style="3" customWidth="1"/>
    <col min="5" max="5" width="8.28515625" style="3" customWidth="1"/>
    <col min="6" max="6" width="8.5703125" style="1" customWidth="1"/>
    <col min="7" max="8" width="7.7109375" style="3" customWidth="1"/>
    <col min="9" max="9" width="9.140625" style="1"/>
    <col min="10" max="10" width="8.140625" style="3" customWidth="1"/>
    <col min="11" max="11" width="10.7109375" style="3" customWidth="1"/>
    <col min="12" max="12" width="9" style="1" customWidth="1"/>
    <col min="13" max="13" width="7" style="3" customWidth="1"/>
    <col min="14" max="15" width="8.140625" style="3" customWidth="1"/>
    <col min="16" max="16" width="7.28515625" style="3" customWidth="1"/>
    <col min="17" max="17" width="8.28515625" style="3" customWidth="1"/>
    <col min="18" max="18" width="7" style="1" customWidth="1"/>
    <col min="19" max="19" width="9.7109375" style="1" customWidth="1"/>
    <col min="20" max="20" width="12.5703125" style="1" customWidth="1"/>
    <col min="21" max="27" width="12.7109375" style="1" customWidth="1"/>
    <col min="28" max="28" width="9.28515625" style="1" customWidth="1"/>
    <col min="29" max="29" width="12.42578125" style="1" customWidth="1"/>
    <col min="30" max="30" width="12.5703125" style="1" customWidth="1"/>
    <col min="31" max="40" width="10.140625" style="1" customWidth="1"/>
    <col min="41" max="41" width="12.5703125" style="1" customWidth="1"/>
    <col min="42" max="43" width="10.140625" style="1" customWidth="1"/>
    <col min="44" max="44" width="7.85546875" style="1" customWidth="1"/>
    <col min="45" max="45" width="10.140625" style="1" customWidth="1"/>
    <col min="46" max="46" width="9.42578125" style="1" customWidth="1"/>
    <col min="47" max="47" width="10.7109375" style="1" customWidth="1"/>
    <col min="48" max="48" width="7" style="1" customWidth="1"/>
    <col min="49" max="49" width="7.85546875" style="1" customWidth="1"/>
    <col min="50" max="50" width="9.42578125" style="1" customWidth="1"/>
    <col min="51" max="51" width="7.7109375" style="1" customWidth="1"/>
    <col min="52" max="54" width="10" style="1" customWidth="1"/>
    <col min="55" max="55" width="11" style="1" customWidth="1"/>
    <col min="56" max="56" width="10" style="1" customWidth="1"/>
    <col min="57" max="57" width="13.28515625" style="1" customWidth="1"/>
    <col min="58" max="58" width="10.7109375" style="1" customWidth="1"/>
    <col min="59" max="69" width="10" style="1" customWidth="1"/>
    <col min="70" max="70" width="12.42578125" style="1" customWidth="1"/>
    <col min="71" max="71" width="10" style="1" customWidth="1"/>
    <col min="72" max="72" width="12.7109375" style="1" customWidth="1"/>
    <col min="73" max="73" width="11.7109375" style="1" customWidth="1"/>
    <col min="74" max="76" width="10" style="1" customWidth="1"/>
    <col min="77" max="77" width="14.42578125" style="1" customWidth="1"/>
    <col min="78" max="78" width="15.5703125" style="1" customWidth="1"/>
    <col min="79" max="80" width="9.28515625" style="5" customWidth="1"/>
    <col min="81" max="81" width="9.28515625" style="1" customWidth="1"/>
    <col min="82" max="82" width="7.85546875" style="1" customWidth="1"/>
    <col min="83" max="83" width="9.42578125" style="1" customWidth="1"/>
    <col min="84" max="85" width="8" style="1" customWidth="1"/>
    <col min="86" max="86" width="8.42578125" style="6" customWidth="1"/>
    <col min="87" max="87" width="13.7109375" style="6" customWidth="1"/>
    <col min="88" max="88" width="9.7109375" style="1" customWidth="1"/>
    <col min="89" max="89" width="12.7109375" style="1" customWidth="1"/>
    <col min="90" max="90" width="11.28515625" style="7" bestFit="1" customWidth="1"/>
    <col min="91" max="16384" width="9.140625" style="1"/>
  </cols>
  <sheetData>
    <row r="1" spans="1:90" ht="12.75" customHeight="1">
      <c r="B1" s="2"/>
      <c r="AW1" s="31"/>
    </row>
    <row r="2" spans="1:90" ht="12.75" customHeight="1" thickBot="1">
      <c r="A2" s="38"/>
      <c r="B2" s="38"/>
      <c r="C2" s="38"/>
      <c r="D2" s="39"/>
      <c r="E2" s="39"/>
      <c r="F2" s="38"/>
      <c r="G2" s="39"/>
      <c r="H2" s="39"/>
      <c r="I2" s="38"/>
      <c r="J2" s="39"/>
      <c r="K2" s="39"/>
      <c r="L2" s="38"/>
      <c r="M2" s="39"/>
      <c r="N2" s="39"/>
      <c r="O2" s="39"/>
      <c r="P2" s="39"/>
      <c r="Q2" s="39"/>
      <c r="R2" s="38"/>
      <c r="S2" s="38"/>
      <c r="T2" s="38"/>
      <c r="U2" s="38"/>
      <c r="V2" s="38"/>
      <c r="W2" s="38"/>
      <c r="X2" s="38"/>
      <c r="Y2" s="38"/>
      <c r="Z2" s="38"/>
      <c r="AA2" s="40">
        <v>0.12</v>
      </c>
      <c r="AB2" s="38"/>
      <c r="AC2" s="38"/>
      <c r="AD2" s="38"/>
      <c r="AE2" s="38"/>
      <c r="AF2" s="38"/>
      <c r="AG2" s="41">
        <f>[2]PARÂMETRO!C152</f>
        <v>3.12</v>
      </c>
      <c r="AH2" s="38"/>
      <c r="AI2" s="38"/>
      <c r="AJ2" s="38"/>
      <c r="AK2" s="41">
        <f>[2]PARÂMETRO!E148</f>
        <v>10.19</v>
      </c>
      <c r="AL2" s="38"/>
      <c r="AM2" s="38"/>
      <c r="AN2" s="42"/>
      <c r="AO2" s="41">
        <v>33.479999999999997</v>
      </c>
      <c r="AP2" s="41"/>
      <c r="AQ2" s="38"/>
      <c r="AR2" s="43">
        <f>'[2]BASE DADOS MODULO 4 E 5'!C5</f>
        <v>0.2</v>
      </c>
      <c r="AS2" s="43">
        <f>'[2]BASE DADOS MODULO 4 E 5'!C6</f>
        <v>1.4999999999999999E-2</v>
      </c>
      <c r="AT2" s="43">
        <f>'[2]BASE DADOS MODULO 4 E 5'!C7</f>
        <v>0.01</v>
      </c>
      <c r="AU2" s="43">
        <f>'[2]BASE DADOS MODULO 4 E 5'!C8</f>
        <v>2E-3</v>
      </c>
      <c r="AV2" s="43">
        <f>'[2]BASE DADOS MODULO 4 E 5'!C9</f>
        <v>2.5000000000000001E-2</v>
      </c>
      <c r="AW2" s="43">
        <f>'[2]BASE DADOS MODULO 4 E 5'!C10</f>
        <v>0.08</v>
      </c>
      <c r="AX2" s="44">
        <f>'[2]BASE DADOS MODULO 4 E 5'!C11</f>
        <v>0.03</v>
      </c>
      <c r="AY2" s="43">
        <f>'[2]BASE DADOS MODULO 4 E 5'!C12</f>
        <v>6.0000000000000001E-3</v>
      </c>
      <c r="AZ2" s="45">
        <f>SUM(AR2:AY2)</f>
        <v>0.3680000000000001</v>
      </c>
      <c r="BA2" s="45">
        <f>'[2]BASE DADOS MODULO 4 E 5'!C16</f>
        <v>8.3299999999999999E-2</v>
      </c>
      <c r="BB2" s="45">
        <f>'[2]BASE DADOS MODULO 4 E 5'!C17</f>
        <v>2.7799999999999998E-2</v>
      </c>
      <c r="BC2" s="45">
        <f>'[2]BASE DADOS MODULO 4 E 5'!C19</f>
        <v>4.0899999999999999E-2</v>
      </c>
      <c r="BD2" s="45">
        <f>BA2+BB2+BC2</f>
        <v>0.152</v>
      </c>
      <c r="BE2" s="45">
        <f>'[2]BASE DADOS MODULO 4 E 5'!C23</f>
        <v>1.2999999999999999E-3</v>
      </c>
      <c r="BF2" s="45">
        <f>'[2]BASE DADOS MODULO 4 E 5'!C24</f>
        <v>5.0000000000000001E-4</v>
      </c>
      <c r="BG2" s="45">
        <f>SUM(BE2:BF2)</f>
        <v>1.8E-3</v>
      </c>
      <c r="BH2" s="45">
        <f>'[2]BASE DADOS MODULO 4 E 5'!C28</f>
        <v>7.4999999999999997E-3</v>
      </c>
      <c r="BI2" s="45">
        <f>'[2]BASE DADOS MODULO 4 E 5'!C29</f>
        <v>5.9999999999999995E-4</v>
      </c>
      <c r="BJ2" s="45">
        <f>'[2]BASE DADOS MODULO 4 E 5'!C30</f>
        <v>2.9999999999999997E-4</v>
      </c>
      <c r="BK2" s="45">
        <f>'[2]BASE DADOS MODULO 4 E 5'!C31</f>
        <v>3.5000000000000001E-3</v>
      </c>
      <c r="BL2" s="45">
        <f>'[2]BASE DADOS MODULO 4 E 5'!C32</f>
        <v>1.2999999999999999E-3</v>
      </c>
      <c r="BM2" s="45">
        <f>'[2]BASE DADOS MODULO 4 E 5'!C33</f>
        <v>4.2999999999999997E-2</v>
      </c>
      <c r="BN2" s="45">
        <f>'[2]BASE DADOS MODULO 4 E 5'!C34</f>
        <v>1.6999999999999999E-3</v>
      </c>
      <c r="BO2" s="45">
        <f>SUM(BH2:BN2)</f>
        <v>5.79E-2</v>
      </c>
      <c r="BP2" s="45">
        <f>'[2]BASE DADOS MODULO 4 E 5'!C38</f>
        <v>8.3299999999999999E-2</v>
      </c>
      <c r="BQ2" s="45">
        <f>'[2]BASE DADOS MODULO 4 E 5'!C39</f>
        <v>1.3899999999999999E-2</v>
      </c>
      <c r="BR2" s="45">
        <f>'[2]BASE DADOS MODULO 4 E 5'!C40</f>
        <v>8.3999999999999995E-3</v>
      </c>
      <c r="BS2" s="45">
        <f>'[2]BASE DADOS MODULO 4 E 5'!C41</f>
        <v>3.3E-3</v>
      </c>
      <c r="BT2" s="45">
        <f>'[2]BASE DADOS MODULO 4 E 5'!C42</f>
        <v>0</v>
      </c>
      <c r="BU2" s="45">
        <f>'[2]BASE DADOS MODULO 4 E 5'!C44</f>
        <v>4.0099999999999997E-2</v>
      </c>
      <c r="BV2" s="45">
        <f>SUM(BP2:BU2)</f>
        <v>0.14899999999999999</v>
      </c>
      <c r="BW2" s="45">
        <f>BV2+BO2+BG2+BD2+AZ2</f>
        <v>0.72870000000000013</v>
      </c>
      <c r="BX2" s="45"/>
      <c r="BY2" s="45"/>
      <c r="BZ2" s="46" t="e">
        <f>'PLANILHA DE LANCES'!D11</f>
        <v>#VALUE!</v>
      </c>
      <c r="CA2" s="47"/>
      <c r="CB2" s="47"/>
      <c r="CC2" s="43"/>
      <c r="CD2" s="43"/>
      <c r="CE2" s="43"/>
      <c r="CF2" s="48">
        <f>'[2]BASE DADOS MODULO 4 E 5'!B60</f>
        <v>7.6</v>
      </c>
      <c r="CG2" s="48"/>
      <c r="CH2" s="48">
        <f>'[2]BASE DADOS MODULO 4 E 5'!B61</f>
        <v>1.65</v>
      </c>
      <c r="CI2" s="46" t="e">
        <f>'PLANILHA DE LANCES'!F11</f>
        <v>#VALUE!</v>
      </c>
      <c r="CJ2" s="38"/>
      <c r="CK2" s="38"/>
      <c r="CL2" s="1"/>
    </row>
    <row r="3" spans="1:90" s="16" customFormat="1" ht="113.25" thickBot="1">
      <c r="A3" s="49" t="s">
        <v>0</v>
      </c>
      <c r="B3" s="50" t="s">
        <v>1</v>
      </c>
      <c r="C3" s="9" t="str">
        <f>[2]CCT!E7</f>
        <v>Encarregado da Limpeza - 220 h</v>
      </c>
      <c r="D3" s="51" t="s">
        <v>2</v>
      </c>
      <c r="E3" s="8" t="s">
        <v>3</v>
      </c>
      <c r="F3" s="52" t="str">
        <f>[2]CCT!G7</f>
        <v>Limpador de vidros - 220 h</v>
      </c>
      <c r="G3" s="8" t="s">
        <v>2</v>
      </c>
      <c r="H3" s="51" t="s">
        <v>3</v>
      </c>
      <c r="I3" s="10" t="s">
        <v>44</v>
      </c>
      <c r="J3" s="51" t="s">
        <v>2</v>
      </c>
      <c r="K3" s="8" t="s">
        <v>3</v>
      </c>
      <c r="L3" s="10" t="s">
        <v>45</v>
      </c>
      <c r="M3" s="51" t="s">
        <v>2</v>
      </c>
      <c r="N3" s="8" t="s">
        <v>3</v>
      </c>
      <c r="O3" s="10" t="s">
        <v>46</v>
      </c>
      <c r="P3" s="51" t="s">
        <v>2</v>
      </c>
      <c r="Q3" s="8" t="s">
        <v>3</v>
      </c>
      <c r="R3" s="53" t="s">
        <v>3</v>
      </c>
      <c r="S3" s="11" t="s">
        <v>47</v>
      </c>
      <c r="T3" s="11" t="s">
        <v>5</v>
      </c>
      <c r="U3" s="11" t="s">
        <v>4</v>
      </c>
      <c r="V3" s="11" t="s">
        <v>6</v>
      </c>
      <c r="W3" s="11" t="s">
        <v>7</v>
      </c>
      <c r="X3" s="11" t="s">
        <v>48</v>
      </c>
      <c r="Y3" s="11" t="s">
        <v>8</v>
      </c>
      <c r="Z3" s="11" t="s">
        <v>49</v>
      </c>
      <c r="AA3" s="11" t="s">
        <v>9</v>
      </c>
      <c r="AB3" s="12" t="s">
        <v>50</v>
      </c>
      <c r="AC3" s="11" t="s">
        <v>51</v>
      </c>
      <c r="AD3" s="11" t="s">
        <v>52</v>
      </c>
      <c r="AE3" s="11" t="s">
        <v>53</v>
      </c>
      <c r="AF3" s="11" t="s">
        <v>54</v>
      </c>
      <c r="AG3" s="11" t="s">
        <v>10</v>
      </c>
      <c r="AH3" s="11" t="s">
        <v>11</v>
      </c>
      <c r="AI3" s="11" t="s">
        <v>13</v>
      </c>
      <c r="AJ3" s="11" t="s">
        <v>12</v>
      </c>
      <c r="AK3" s="11" t="s">
        <v>55</v>
      </c>
      <c r="AL3" s="12" t="s">
        <v>56</v>
      </c>
      <c r="AM3" s="11" t="s">
        <v>57</v>
      </c>
      <c r="AN3" s="11" t="s">
        <v>14</v>
      </c>
      <c r="AO3" s="11" t="s">
        <v>15</v>
      </c>
      <c r="AP3" s="11" t="s">
        <v>58</v>
      </c>
      <c r="AQ3" s="12" t="s">
        <v>59</v>
      </c>
      <c r="AR3" s="11" t="s">
        <v>16</v>
      </c>
      <c r="AS3" s="52" t="s">
        <v>17</v>
      </c>
      <c r="AT3" s="54" t="s">
        <v>18</v>
      </c>
      <c r="AU3" s="9" t="s">
        <v>19</v>
      </c>
      <c r="AV3" s="9" t="s">
        <v>20</v>
      </c>
      <c r="AW3" s="9" t="s">
        <v>21</v>
      </c>
      <c r="AX3" s="52" t="s">
        <v>22</v>
      </c>
      <c r="AY3" s="9" t="s">
        <v>23</v>
      </c>
      <c r="AZ3" s="13" t="s">
        <v>60</v>
      </c>
      <c r="BA3" s="9" t="s">
        <v>24</v>
      </c>
      <c r="BB3" s="9" t="s">
        <v>25</v>
      </c>
      <c r="BC3" s="9" t="s">
        <v>61</v>
      </c>
      <c r="BD3" s="13" t="s">
        <v>62</v>
      </c>
      <c r="BE3" s="9" t="s">
        <v>26</v>
      </c>
      <c r="BF3" s="9" t="s">
        <v>27</v>
      </c>
      <c r="BG3" s="13" t="s">
        <v>63</v>
      </c>
      <c r="BH3" s="9" t="s">
        <v>28</v>
      </c>
      <c r="BI3" s="9" t="s">
        <v>29</v>
      </c>
      <c r="BJ3" s="9" t="s">
        <v>64</v>
      </c>
      <c r="BK3" s="9" t="s">
        <v>65</v>
      </c>
      <c r="BL3" s="9" t="s">
        <v>66</v>
      </c>
      <c r="BM3" s="9" t="s">
        <v>67</v>
      </c>
      <c r="BN3" s="9" t="s">
        <v>68</v>
      </c>
      <c r="BO3" s="13" t="s">
        <v>69</v>
      </c>
      <c r="BP3" s="9" t="s">
        <v>70</v>
      </c>
      <c r="BQ3" s="9" t="s">
        <v>30</v>
      </c>
      <c r="BR3" s="9" t="s">
        <v>31</v>
      </c>
      <c r="BS3" s="9" t="s">
        <v>32</v>
      </c>
      <c r="BT3" s="9" t="s">
        <v>71</v>
      </c>
      <c r="BU3" s="9" t="s">
        <v>33</v>
      </c>
      <c r="BV3" s="13" t="s">
        <v>72</v>
      </c>
      <c r="BW3" s="9" t="s">
        <v>73</v>
      </c>
      <c r="BX3" s="13" t="s">
        <v>74</v>
      </c>
      <c r="BY3" s="13" t="s">
        <v>75</v>
      </c>
      <c r="BZ3" s="55" t="s">
        <v>76</v>
      </c>
      <c r="CA3" s="14" t="s">
        <v>34</v>
      </c>
      <c r="CB3" s="56" t="s">
        <v>35</v>
      </c>
      <c r="CC3" s="54" t="s">
        <v>36</v>
      </c>
      <c r="CD3" s="9" t="s">
        <v>37</v>
      </c>
      <c r="CE3" s="54" t="s">
        <v>38</v>
      </c>
      <c r="CF3" s="9" t="s">
        <v>39</v>
      </c>
      <c r="CG3" s="54" t="s">
        <v>40</v>
      </c>
      <c r="CH3" s="9" t="s">
        <v>41</v>
      </c>
      <c r="CI3" s="9" t="s">
        <v>42</v>
      </c>
      <c r="CJ3" s="15" t="s">
        <v>77</v>
      </c>
      <c r="CK3" s="57" t="str">
        <f>'[5]Anexo X'!A97</f>
        <v>TOTAL GERAL GLOBAL</v>
      </c>
    </row>
    <row r="4" spans="1:90" ht="15" customHeight="1">
      <c r="A4" s="58" t="str">
        <f>[2]CCT!D11</f>
        <v>Região de Teófilo Otoni</v>
      </c>
      <c r="B4" s="59" t="str">
        <f>[2]CCT!C11</f>
        <v>Águas Formosas</v>
      </c>
      <c r="C4" s="60"/>
      <c r="D4" s="61"/>
      <c r="E4" s="62">
        <f t="shared" ref="E4:E67" si="0">C4*D4</f>
        <v>0</v>
      </c>
      <c r="F4" s="63"/>
      <c r="G4" s="62"/>
      <c r="H4" s="61">
        <f t="shared" ref="H4:H67" si="1">F4*G4</f>
        <v>0</v>
      </c>
      <c r="I4" s="64">
        <f>[2]CCT!J11</f>
        <v>1</v>
      </c>
      <c r="J4" s="61">
        <f>[2]CCT!I11</f>
        <v>774.94</v>
      </c>
      <c r="K4" s="62">
        <f t="shared" ref="K4:K67" si="2">I4*J4</f>
        <v>774.94</v>
      </c>
      <c r="L4" s="60"/>
      <c r="M4" s="61"/>
      <c r="N4" s="62">
        <f t="shared" ref="N4:N67" si="3">L4*M4</f>
        <v>0</v>
      </c>
      <c r="O4" s="60"/>
      <c r="P4" s="61"/>
      <c r="Q4" s="65">
        <f t="shared" ref="Q4:Q67" si="4">O4*P4</f>
        <v>0</v>
      </c>
      <c r="R4" s="66">
        <f>O4+L4+I4+F4+C4</f>
        <v>1</v>
      </c>
      <c r="S4" s="67">
        <f>Q4+N4+K4+H4+E4</f>
        <v>774.94</v>
      </c>
      <c r="T4" s="67"/>
      <c r="U4" s="67"/>
      <c r="V4" s="67"/>
      <c r="W4" s="67"/>
      <c r="X4" s="67"/>
      <c r="Y4" s="67"/>
      <c r="Z4" s="67"/>
      <c r="AA4" s="68">
        <f>(J4/220*2)*I4*$AA$2*30+(M4/110*1)*L4*$AA$2*30+(P4/55*0.5)*O4*$AA$2*30</f>
        <v>25.36167272727273</v>
      </c>
      <c r="AB4" s="67">
        <f>SUM(S4:AA4)</f>
        <v>800.30167272727283</v>
      </c>
      <c r="AC4" s="67"/>
      <c r="AD4" s="67">
        <f>(VLOOKUP(A4,VATOTAL,6,FALSE)*20-1)*R4</f>
        <v>253</v>
      </c>
      <c r="AE4" s="67">
        <f t="shared" ref="AE4:AE35" si="5">(VLOOKUP(B4,valetransporte1,4,FALSE)*(2*20*R4))-(IF(S4*6%&lt;=(VLOOKUP(B4,valetransporte1,4,FALSE)*(2*20*R4)),S4*6%,VLOOKUP(B4,valetransporte1,4,FALSE)*(2*20*R4)))</f>
        <v>77.503600000000006</v>
      </c>
      <c r="AF4" s="67"/>
      <c r="AG4" s="67">
        <f>$AG$2*R4</f>
        <v>3.12</v>
      </c>
      <c r="AH4" s="67">
        <f>VLOOKUP(A4,VATOTAL,2,FALSE)*R4</f>
        <v>26.1</v>
      </c>
      <c r="AI4" s="67">
        <f t="shared" ref="AI4:AI35" si="6">VLOOKUP(A4,VATOTAL,3,FALSE)*R4</f>
        <v>0</v>
      </c>
      <c r="AJ4" s="67">
        <f t="shared" ref="AJ4:AJ35" si="7">VLOOKUP(A4,VATOTAL,4,FALSE)*R4</f>
        <v>0</v>
      </c>
      <c r="AK4" s="67">
        <v>0</v>
      </c>
      <c r="AL4" s="67">
        <f>SUM(AC4:AK4)</f>
        <v>359.72360000000003</v>
      </c>
      <c r="AM4" s="67">
        <f>C4*'[2]Uniforme Limpeza'!$Z$10+F4*'[2]Uniforme Limpeza'!$Z$11+I4*'[2]Uniforme Limpeza'!$Z$12+L4*'[2]Uniforme Limpeza'!$Z$12+O4*'[2]Uniforme Limpeza'!$Z$12</f>
        <v>39.76</v>
      </c>
      <c r="AN4" s="67">
        <f>I4*'[2]Materiais de Consumo'!$F$33+L4*'[2]Materiais de Consumo'!$F$34+O4*'[2]Materiais de Consumo'!$F$35</f>
        <v>41.29</v>
      </c>
      <c r="AO4" s="67">
        <f>'[2]Equipamentos  TOTAL'!$H$19*'Res. Geral limpeza conferencia'!F4+'Res. Geral limpeza conferencia'!I4*'[2]Equipamentos  TOTAL'!$I$11+'[2]Equipamentos  TOTAL'!$I$12*'Res. Geral limpeza conferencia'!L4+'Res. Geral limpeza conferencia'!O4*'[2]Equipamentos  TOTAL'!$I$13</f>
        <v>5.87</v>
      </c>
      <c r="AP4" s="67">
        <f>(I4*'[2]PRODUTOS DE LIMPEZA'!$I$36+L4*'[2]PRODUTOS DE LIMPEZA'!$I$37+O4*'[2]PRODUTOS DE LIMPEZA'!$I$38)</f>
        <v>180.25</v>
      </c>
      <c r="AQ4" s="67">
        <f>SUM(AM4:AP4)</f>
        <v>267.17</v>
      </c>
      <c r="AR4" s="67">
        <f>AB4*$AR$2</f>
        <v>160.06033454545457</v>
      </c>
      <c r="AS4" s="67">
        <f t="shared" ref="AS4:AS67" si="8">AB4*$AS$2</f>
        <v>12.004525090909093</v>
      </c>
      <c r="AT4" s="69">
        <f t="shared" ref="AT4:AT67" si="9">AB4*$AT$2</f>
        <v>8.0030167272727279</v>
      </c>
      <c r="AU4" s="67">
        <f t="shared" ref="AU4:AU67" si="10">AB4*$AU$2</f>
        <v>1.6006033454545456</v>
      </c>
      <c r="AV4" s="69">
        <f t="shared" ref="AV4:AV67" si="11">AB4*$AV$2</f>
        <v>20.007541818181821</v>
      </c>
      <c r="AW4" s="67">
        <f t="shared" ref="AW4:AW67" si="12">AB4*$AW$2</f>
        <v>64.024133818181824</v>
      </c>
      <c r="AX4" s="69">
        <f t="shared" ref="AX4:AX67" si="13">AB4*$AX$2</f>
        <v>24.009050181818186</v>
      </c>
      <c r="AY4" s="67">
        <f t="shared" ref="AY4:AY67" si="14">AB4*$AY$2</f>
        <v>4.8018100363636371</v>
      </c>
      <c r="AZ4" s="67">
        <f t="shared" ref="AZ4:AZ66" si="15">SUM(AR4:AY4)</f>
        <v>294.51101556363636</v>
      </c>
      <c r="BA4" s="67">
        <f>$BA$2*AB4</f>
        <v>66.665129338181828</v>
      </c>
      <c r="BB4" s="67">
        <f>$BB$2*AB4</f>
        <v>22.248386501818182</v>
      </c>
      <c r="BC4" s="67">
        <f>$BC$2*AB4</f>
        <v>32.73233841454546</v>
      </c>
      <c r="BD4" s="67">
        <f>SUM(BA4:BC4)</f>
        <v>121.64585425454547</v>
      </c>
      <c r="BE4" s="67">
        <f>$BE$2*AB4</f>
        <v>1.0403921745454547</v>
      </c>
      <c r="BF4" s="67">
        <f>$BF$2*AB4</f>
        <v>0.40015083636363641</v>
      </c>
      <c r="BG4" s="67">
        <f t="shared" ref="BG4:BG35" si="16">SUM(BE4:BF4)</f>
        <v>1.4405430109090911</v>
      </c>
      <c r="BH4" s="67">
        <f>$BH$2*AB4</f>
        <v>6.0022625454545464</v>
      </c>
      <c r="BI4" s="67">
        <f>$BI$2*AB4</f>
        <v>0.48018100363636368</v>
      </c>
      <c r="BJ4" s="67">
        <f>$BJ$2*AB4</f>
        <v>0.24009050181818184</v>
      </c>
      <c r="BK4" s="67">
        <f>$BK$2*AB4</f>
        <v>2.8010558545454551</v>
      </c>
      <c r="BL4" s="67">
        <f>$BL$2*AB4</f>
        <v>1.0403921745454547</v>
      </c>
      <c r="BM4" s="67">
        <f>$BM$2*AB4</f>
        <v>34.412971927272729</v>
      </c>
      <c r="BN4" s="67">
        <f>$BN$2*AB4</f>
        <v>1.3605128436363638</v>
      </c>
      <c r="BO4" s="67">
        <f>SUM(BH4:BN4)</f>
        <v>46.337466850909095</v>
      </c>
      <c r="BP4" s="67">
        <f>$BP$2*AB4</f>
        <v>66.665129338181828</v>
      </c>
      <c r="BQ4" s="67">
        <f>$BQ$2*AB4</f>
        <v>11.124193250909091</v>
      </c>
      <c r="BR4" s="67">
        <f>$BR$2*AB4</f>
        <v>6.7225340509090916</v>
      </c>
      <c r="BS4" s="67">
        <f>$BS$2*AB4</f>
        <v>2.6409955200000002</v>
      </c>
      <c r="BT4" s="67">
        <f>$BT$2*AB4</f>
        <v>0</v>
      </c>
      <c r="BU4" s="67">
        <f>$BU$2*AB4</f>
        <v>32.092097076363636</v>
      </c>
      <c r="BV4" s="67">
        <f>SUM(BP4:BU4)</f>
        <v>119.24494923636365</v>
      </c>
      <c r="BW4" s="67">
        <f>$BW$2*AB4</f>
        <v>583.17982891636382</v>
      </c>
      <c r="BX4" s="67">
        <f t="shared" ref="BX4:BX67" si="17">SUM(BV4,BO4,BG4,BD4,AZ4)</f>
        <v>583.1798289163637</v>
      </c>
      <c r="BY4" s="67">
        <f t="shared" ref="BY4:BY67" si="18">SUM(BX4,AQ4,AL4,AB4)</f>
        <v>2010.3751016436368</v>
      </c>
      <c r="BZ4" s="67" t="e">
        <f>$BZ$2*R4</f>
        <v>#VALUE!</v>
      </c>
      <c r="CA4" s="70">
        <f t="shared" ref="CA4:CA35" si="19">VLOOKUP(B4,ISS_LIMPEZA,2,FALSE)*100</f>
        <v>5</v>
      </c>
      <c r="CB4" s="71">
        <f t="shared" ref="CB4:CB67" si="20">CA4+7.6+1.65</f>
        <v>14.25</v>
      </c>
      <c r="CC4" s="72">
        <f t="shared" ref="CC4:CC67" si="21">((100/((100-CB4)%)-100)*CA4)/CB4</f>
        <v>5.8309037900874632</v>
      </c>
      <c r="CD4" s="69" t="e">
        <f>((BY4+BZ4+CI4)*CC4)%</f>
        <v>#VALUE!</v>
      </c>
      <c r="CE4" s="72">
        <f t="shared" ref="CE4:CE67" si="22">((100/((100-CB4)%)-100)*$CF$2)/CB4</f>
        <v>8.8629737609329435</v>
      </c>
      <c r="CF4" s="73" t="e">
        <f t="shared" ref="CF4:CF35" si="23">((BY4+BZ4+CI4)*CE4)%</f>
        <v>#VALUE!</v>
      </c>
      <c r="CG4" s="72">
        <f t="shared" ref="CG4:CG67" si="24">((100/((100-CB4)%)-100)*$CH$2)/CB4</f>
        <v>1.9241982507288626</v>
      </c>
      <c r="CH4" s="67" t="e">
        <f>((BY4+BZ4+CI4)*CG4)%</f>
        <v>#VALUE!</v>
      </c>
      <c r="CI4" s="67" t="e">
        <f>$CI$2*R4</f>
        <v>#VALUE!</v>
      </c>
      <c r="CJ4" s="67" t="e">
        <f>BZ4+CD4+CF4+CH4+CI4</f>
        <v>#VALUE!</v>
      </c>
      <c r="CK4" s="74" t="e">
        <f>CJ4+BY4</f>
        <v>#VALUE!</v>
      </c>
    </row>
    <row r="5" spans="1:90" ht="15" customHeight="1">
      <c r="A5" s="75" t="str">
        <f>[2]CCT!D12</f>
        <v>Região de São Lourenço</v>
      </c>
      <c r="B5" s="76" t="str">
        <f>[2]CCT!C12</f>
        <v>Aiuruoca</v>
      </c>
      <c r="C5" s="18"/>
      <c r="D5" s="77"/>
      <c r="E5" s="17">
        <f t="shared" si="0"/>
        <v>0</v>
      </c>
      <c r="F5" s="78"/>
      <c r="G5" s="17"/>
      <c r="H5" s="77">
        <f t="shared" si="1"/>
        <v>0</v>
      </c>
      <c r="I5" s="18"/>
      <c r="J5" s="77"/>
      <c r="K5" s="17">
        <f t="shared" si="2"/>
        <v>0</v>
      </c>
      <c r="L5" s="79">
        <f>[2]CCT!L12</f>
        <v>1</v>
      </c>
      <c r="M5" s="77">
        <f>[2]CCT!K12</f>
        <v>424.28</v>
      </c>
      <c r="N5" s="17">
        <f t="shared" si="3"/>
        <v>424.28</v>
      </c>
      <c r="O5" s="18"/>
      <c r="P5" s="77"/>
      <c r="Q5" s="80">
        <f t="shared" si="4"/>
        <v>0</v>
      </c>
      <c r="R5" s="66">
        <f t="shared" ref="R5:R68" si="25">O5+L5+I5+F5+C5</f>
        <v>1</v>
      </c>
      <c r="S5" s="67">
        <f t="shared" ref="S5:S68" si="26">Q5+N5+K5+H5+E5</f>
        <v>424.28</v>
      </c>
      <c r="T5" s="19"/>
      <c r="U5" s="19"/>
      <c r="V5" s="19"/>
      <c r="W5" s="19"/>
      <c r="X5" s="19"/>
      <c r="Y5" s="19"/>
      <c r="Z5" s="19"/>
      <c r="AA5" s="68">
        <f t="shared" ref="AA5:AA68" si="27">(J5/220*2)*I5*$AA$2*30+(M5/110*1)*L5*$AA$2*30+(P5/55*0.5)*O5*$AA$2*30</f>
        <v>13.885527272727272</v>
      </c>
      <c r="AB5" s="67">
        <f>SUM(S5:AA5)</f>
        <v>438.16552727272722</v>
      </c>
      <c r="AC5" s="67"/>
      <c r="AD5" s="67">
        <f>(VLOOKUP('Res. Geral limpeza conferencia'!A5,VATOTAL,6,FALSE)*20-1)*R5</f>
        <v>279</v>
      </c>
      <c r="AE5" s="67">
        <f t="shared" si="5"/>
        <v>98.543199999999999</v>
      </c>
      <c r="AF5" s="67"/>
      <c r="AG5" s="67">
        <f t="shared" ref="AG5:AG68" si="28">$AG$2*R5</f>
        <v>3.12</v>
      </c>
      <c r="AH5" s="67">
        <v>0</v>
      </c>
      <c r="AI5" s="67">
        <f t="shared" si="6"/>
        <v>0</v>
      </c>
      <c r="AJ5" s="67">
        <f t="shared" si="7"/>
        <v>0</v>
      </c>
      <c r="AK5" s="67">
        <v>0</v>
      </c>
      <c r="AL5" s="67">
        <f t="shared" ref="AL5:AL67" si="29">SUM(AC5:AK5)</f>
        <v>380.66320000000002</v>
      </c>
      <c r="AM5" s="67">
        <f>C5*'[2]Uniforme Limpeza'!$Z$10+F5*'[2]Uniforme Limpeza'!$Z$11+I5*'[2]Uniforme Limpeza'!$Z$12+L5*'[2]Uniforme Limpeza'!$Z$12+O5*'[2]Uniforme Limpeza'!$Z$12</f>
        <v>39.76</v>
      </c>
      <c r="AN5" s="67">
        <f>I5*'[2]Materiais de Consumo'!$F$33+L5*'[2]Materiais de Consumo'!$F$34+O5*'[2]Materiais de Consumo'!$F$35</f>
        <v>20.65</v>
      </c>
      <c r="AO5" s="67">
        <f>'[2]Equipamentos  TOTAL'!$H$19*'Res. Geral limpeza conferencia'!F5+'Res. Geral limpeza conferencia'!I5*'[2]Equipamentos  TOTAL'!$I$11+'[2]Equipamentos  TOTAL'!$I$12*'Res. Geral limpeza conferencia'!L5+'Res. Geral limpeza conferencia'!O5*'[2]Equipamentos  TOTAL'!$I$13</f>
        <v>2.94</v>
      </c>
      <c r="AP5" s="67">
        <f>(I5*'[2]PRODUTOS DE LIMPEZA'!$I$36+L5*'[2]PRODUTOS DE LIMPEZA'!$I$37+O5*'[2]PRODUTOS DE LIMPEZA'!$I$38)</f>
        <v>90.13</v>
      </c>
      <c r="AQ5" s="67">
        <f t="shared" ref="AQ5:AQ68" si="30">SUM(AM5:AP5)</f>
        <v>153.47999999999999</v>
      </c>
      <c r="AR5" s="19">
        <f t="shared" ref="AR5:AR68" si="31">AB5*$AR$2</f>
        <v>87.633105454545444</v>
      </c>
      <c r="AS5" s="19">
        <f t="shared" si="8"/>
        <v>6.5724829090909083</v>
      </c>
      <c r="AT5" s="81">
        <f t="shared" si="9"/>
        <v>4.3816552727272722</v>
      </c>
      <c r="AU5" s="19">
        <f t="shared" si="10"/>
        <v>0.87633105454545446</v>
      </c>
      <c r="AV5" s="81">
        <f t="shared" si="11"/>
        <v>10.95413818181818</v>
      </c>
      <c r="AW5" s="19">
        <f t="shared" si="12"/>
        <v>35.053242181818177</v>
      </c>
      <c r="AX5" s="81">
        <f t="shared" si="13"/>
        <v>13.144965818181817</v>
      </c>
      <c r="AY5" s="19">
        <f t="shared" si="14"/>
        <v>2.6289931636363635</v>
      </c>
      <c r="AZ5" s="19">
        <f t="shared" si="15"/>
        <v>161.24491403636361</v>
      </c>
      <c r="BA5" s="67">
        <f t="shared" ref="BA5:BA68" si="32">$BA$2*AB5</f>
        <v>36.499188421818175</v>
      </c>
      <c r="BB5" s="67">
        <f t="shared" ref="BB5:BB68" si="33">$BB$2*AB5</f>
        <v>12.181001658181817</v>
      </c>
      <c r="BC5" s="67">
        <f t="shared" ref="BC5:BC68" si="34">$BC$2*AB5</f>
        <v>17.920970065454544</v>
      </c>
      <c r="BD5" s="67">
        <f t="shared" ref="BD5:BD68" si="35">SUM(BA5:BC5)</f>
        <v>66.601160145454529</v>
      </c>
      <c r="BE5" s="67">
        <f t="shared" ref="BE5:BE68" si="36">$BE$2*AB5</f>
        <v>0.56961518545454537</v>
      </c>
      <c r="BF5" s="67">
        <f t="shared" ref="BF5:BF68" si="37">$BF$2*AB5</f>
        <v>0.21908276363636361</v>
      </c>
      <c r="BG5" s="67">
        <f t="shared" si="16"/>
        <v>0.78869794909090896</v>
      </c>
      <c r="BH5" s="67">
        <f t="shared" ref="BH5:BH68" si="38">$BH$2*AB5</f>
        <v>3.2862414545454541</v>
      </c>
      <c r="BI5" s="67">
        <f t="shared" ref="BI5:BI68" si="39">$BI$2*AB5</f>
        <v>0.26289931636363628</v>
      </c>
      <c r="BJ5" s="67">
        <f t="shared" ref="BJ5:BJ68" si="40">$BJ$2*AB5</f>
        <v>0.13144965818181814</v>
      </c>
      <c r="BK5" s="67">
        <f t="shared" ref="BK5:BK68" si="41">$BK$2*AB5</f>
        <v>1.5335793454545452</v>
      </c>
      <c r="BL5" s="67">
        <f t="shared" ref="BL5:BL68" si="42">$BL$2*AB5</f>
        <v>0.56961518545454537</v>
      </c>
      <c r="BM5" s="67">
        <f t="shared" ref="BM5:BM68" si="43">$BM$2*AB5</f>
        <v>18.841117672727268</v>
      </c>
      <c r="BN5" s="67">
        <f t="shared" ref="BN5:BN68" si="44">$BN$2*AB5</f>
        <v>0.74488139636363626</v>
      </c>
      <c r="BO5" s="67">
        <f t="shared" ref="BO5:BO68" si="45">SUM(BH5:BN5)</f>
        <v>25.369784029090901</v>
      </c>
      <c r="BP5" s="67">
        <f t="shared" ref="BP5:BP68" si="46">$BP$2*AB5</f>
        <v>36.499188421818175</v>
      </c>
      <c r="BQ5" s="67">
        <f t="shared" ref="BQ5:BQ68" si="47">$BQ$2*AB5</f>
        <v>6.0905008290909084</v>
      </c>
      <c r="BR5" s="67">
        <f t="shared" ref="BR5:BR68" si="48">$BR$2*AB5</f>
        <v>3.6805904290909086</v>
      </c>
      <c r="BS5" s="67">
        <f t="shared" ref="BS5:BS68" si="49">$BS$2*AB5</f>
        <v>1.4459462399999998</v>
      </c>
      <c r="BT5" s="67">
        <f t="shared" ref="BT5:BT68" si="50">$BT$2*AB5</f>
        <v>0</v>
      </c>
      <c r="BU5" s="67">
        <f t="shared" ref="BU5:BU68" si="51">$BU$2*AB5</f>
        <v>17.57043764363636</v>
      </c>
      <c r="BV5" s="67">
        <f t="shared" ref="BV5:BV68" si="52">SUM(BP5:BU5)</f>
        <v>65.286663563636353</v>
      </c>
      <c r="BW5" s="67">
        <f t="shared" ref="BW5:BW68" si="53">$BW$2*AB5</f>
        <v>319.2912197236364</v>
      </c>
      <c r="BX5" s="67">
        <f t="shared" si="17"/>
        <v>319.29121972363635</v>
      </c>
      <c r="BY5" s="67">
        <f t="shared" si="18"/>
        <v>1291.5999469963635</v>
      </c>
      <c r="BZ5" s="67" t="e">
        <f t="shared" ref="BZ5:BZ68" si="54">$BZ$2*R5</f>
        <v>#VALUE!</v>
      </c>
      <c r="CA5" s="70">
        <f t="shared" si="19"/>
        <v>3</v>
      </c>
      <c r="CB5" s="82">
        <f t="shared" si="20"/>
        <v>12.25</v>
      </c>
      <c r="CC5" s="20">
        <f t="shared" si="21"/>
        <v>3.4188034188034218</v>
      </c>
      <c r="CD5" s="69" t="e">
        <f t="shared" ref="CD5:CD68" si="55">((BY5+BZ5+CI5)*CC5)%</f>
        <v>#VALUE!</v>
      </c>
      <c r="CE5" s="20">
        <f t="shared" si="22"/>
        <v>8.6609686609686669</v>
      </c>
      <c r="CF5" s="73" t="e">
        <f t="shared" si="23"/>
        <v>#VALUE!</v>
      </c>
      <c r="CG5" s="20">
        <f t="shared" si="24"/>
        <v>1.8803418803418819</v>
      </c>
      <c r="CH5" s="67" t="e">
        <f t="shared" ref="CH5:CH68" si="56">((BY5+BZ5+CI5)*CG5)%</f>
        <v>#VALUE!</v>
      </c>
      <c r="CI5" s="67" t="e">
        <f t="shared" ref="CI5:CI68" si="57">$CI$2*R5</f>
        <v>#VALUE!</v>
      </c>
      <c r="CJ5" s="67" t="e">
        <f t="shared" ref="CJ5:CJ68" si="58">BZ5+CD5+CF5+CH5+CI5</f>
        <v>#VALUE!</v>
      </c>
      <c r="CK5" s="74" t="e">
        <f t="shared" ref="CK5:CK68" si="59">CJ5+BY5</f>
        <v>#VALUE!</v>
      </c>
    </row>
    <row r="6" spans="1:90" ht="15" customHeight="1">
      <c r="A6" s="83" t="str">
        <f>[2]CCT!D13</f>
        <v>Região de São Lourenço</v>
      </c>
      <c r="B6" s="76" t="str">
        <f>[2]CCT!C13</f>
        <v>Alfenas</v>
      </c>
      <c r="C6" s="18"/>
      <c r="D6" s="77"/>
      <c r="E6" s="17">
        <f t="shared" si="0"/>
        <v>0</v>
      </c>
      <c r="F6" s="78"/>
      <c r="G6" s="17"/>
      <c r="H6" s="77">
        <f t="shared" si="1"/>
        <v>0</v>
      </c>
      <c r="I6" s="21">
        <f>[2]CCT!J13</f>
        <v>1</v>
      </c>
      <c r="J6" s="77">
        <f>[2]CCT!I13</f>
        <v>848.57</v>
      </c>
      <c r="K6" s="17">
        <f t="shared" si="2"/>
        <v>848.57</v>
      </c>
      <c r="L6" s="18"/>
      <c r="M6" s="77"/>
      <c r="N6" s="17">
        <f t="shared" si="3"/>
        <v>0</v>
      </c>
      <c r="O6" s="18"/>
      <c r="P6" s="77"/>
      <c r="Q6" s="80">
        <f t="shared" si="4"/>
        <v>0</v>
      </c>
      <c r="R6" s="66">
        <f t="shared" si="25"/>
        <v>1</v>
      </c>
      <c r="S6" s="67">
        <f t="shared" si="26"/>
        <v>848.57</v>
      </c>
      <c r="T6" s="19"/>
      <c r="U6" s="19"/>
      <c r="V6" s="19"/>
      <c r="W6" s="19"/>
      <c r="X6" s="19"/>
      <c r="Y6" s="19"/>
      <c r="Z6" s="19"/>
      <c r="AA6" s="68">
        <f t="shared" si="27"/>
        <v>27.771381818181816</v>
      </c>
      <c r="AB6" s="67">
        <f t="shared" ref="AB6:AB68" si="60">SUM(S6:AA6)</f>
        <v>876.34138181818184</v>
      </c>
      <c r="AC6" s="67"/>
      <c r="AD6" s="67">
        <f>(VLOOKUP('Res. Geral limpeza conferencia'!A6,VATOTAL,6,FALSE)*20-1)*R6</f>
        <v>279</v>
      </c>
      <c r="AE6" s="67">
        <f t="shared" si="5"/>
        <v>73.085800000000006</v>
      </c>
      <c r="AF6" s="67"/>
      <c r="AG6" s="67">
        <f t="shared" si="28"/>
        <v>3.12</v>
      </c>
      <c r="AH6" s="67">
        <v>0</v>
      </c>
      <c r="AI6" s="67">
        <f t="shared" si="6"/>
        <v>0</v>
      </c>
      <c r="AJ6" s="67">
        <f t="shared" si="7"/>
        <v>0</v>
      </c>
      <c r="AK6" s="67">
        <v>0</v>
      </c>
      <c r="AL6" s="67">
        <f t="shared" si="29"/>
        <v>355.20580000000001</v>
      </c>
      <c r="AM6" s="67">
        <f>C6*'[2]Uniforme Limpeza'!$Z$10+F6*'[2]Uniforme Limpeza'!$Z$11+I6*'[2]Uniforme Limpeza'!$Z$12+L6*'[2]Uniforme Limpeza'!$Z$12+O6*'[2]Uniforme Limpeza'!$Z$12</f>
        <v>39.76</v>
      </c>
      <c r="AN6" s="67">
        <f>I6*'[2]Materiais de Consumo'!$F$33+L6*'[2]Materiais de Consumo'!$F$34+O6*'[2]Materiais de Consumo'!$F$35</f>
        <v>41.29</v>
      </c>
      <c r="AO6" s="67">
        <f>'[2]Equipamentos  TOTAL'!$H$19*'Res. Geral limpeza conferencia'!F6+'Res. Geral limpeza conferencia'!I6*'[2]Equipamentos  TOTAL'!$I$11+'[2]Equipamentos  TOTAL'!$I$12*'Res. Geral limpeza conferencia'!L6+'Res. Geral limpeza conferencia'!O6*'[2]Equipamentos  TOTAL'!$I$13</f>
        <v>5.87</v>
      </c>
      <c r="AP6" s="67">
        <f>(I6*'[2]PRODUTOS DE LIMPEZA'!$I$36+L6*'[2]PRODUTOS DE LIMPEZA'!$I$37+O6*'[2]PRODUTOS DE LIMPEZA'!$I$38)</f>
        <v>180.25</v>
      </c>
      <c r="AQ6" s="67">
        <f t="shared" si="30"/>
        <v>267.17</v>
      </c>
      <c r="AR6" s="19">
        <f t="shared" si="31"/>
        <v>175.26827636363637</v>
      </c>
      <c r="AS6" s="19">
        <f t="shared" si="8"/>
        <v>13.145120727272728</v>
      </c>
      <c r="AT6" s="81">
        <f t="shared" si="9"/>
        <v>8.7634138181818191</v>
      </c>
      <c r="AU6" s="19">
        <f t="shared" si="10"/>
        <v>1.7526827636363638</v>
      </c>
      <c r="AV6" s="81">
        <f t="shared" si="11"/>
        <v>21.908534545454547</v>
      </c>
      <c r="AW6" s="19">
        <f t="shared" si="12"/>
        <v>70.107310545454553</v>
      </c>
      <c r="AX6" s="81">
        <f t="shared" si="13"/>
        <v>26.290241454545455</v>
      </c>
      <c r="AY6" s="19">
        <f t="shared" si="14"/>
        <v>5.2580482909090911</v>
      </c>
      <c r="AZ6" s="19">
        <f t="shared" si="15"/>
        <v>322.49362850909097</v>
      </c>
      <c r="BA6" s="67">
        <f t="shared" si="32"/>
        <v>72.99923710545454</v>
      </c>
      <c r="BB6" s="67">
        <f t="shared" si="33"/>
        <v>24.362290414545456</v>
      </c>
      <c r="BC6" s="67">
        <f t="shared" si="34"/>
        <v>35.842362516363636</v>
      </c>
      <c r="BD6" s="67">
        <f t="shared" si="35"/>
        <v>133.20389003636365</v>
      </c>
      <c r="BE6" s="67">
        <f t="shared" si="36"/>
        <v>1.1392437963636364</v>
      </c>
      <c r="BF6" s="67">
        <f t="shared" si="37"/>
        <v>0.43817069090909094</v>
      </c>
      <c r="BG6" s="67">
        <f t="shared" si="16"/>
        <v>1.5774144872727274</v>
      </c>
      <c r="BH6" s="67">
        <f t="shared" si="38"/>
        <v>6.5725603636363639</v>
      </c>
      <c r="BI6" s="67">
        <f t="shared" si="39"/>
        <v>0.52580482909090909</v>
      </c>
      <c r="BJ6" s="67">
        <f t="shared" si="40"/>
        <v>0.26290241454545454</v>
      </c>
      <c r="BK6" s="67">
        <f t="shared" si="41"/>
        <v>3.0671948363636363</v>
      </c>
      <c r="BL6" s="67">
        <f t="shared" si="42"/>
        <v>1.1392437963636364</v>
      </c>
      <c r="BM6" s="67">
        <f t="shared" si="43"/>
        <v>37.682679418181813</v>
      </c>
      <c r="BN6" s="67">
        <f t="shared" si="44"/>
        <v>1.489780349090909</v>
      </c>
      <c r="BO6" s="67">
        <f t="shared" si="45"/>
        <v>50.74016600727272</v>
      </c>
      <c r="BP6" s="67">
        <f t="shared" si="46"/>
        <v>72.99923710545454</v>
      </c>
      <c r="BQ6" s="67">
        <f t="shared" si="47"/>
        <v>12.181145207272728</v>
      </c>
      <c r="BR6" s="67">
        <f t="shared" si="48"/>
        <v>7.361267607272727</v>
      </c>
      <c r="BS6" s="67">
        <f t="shared" si="49"/>
        <v>2.8919265599999999</v>
      </c>
      <c r="BT6" s="67">
        <f t="shared" si="50"/>
        <v>0</v>
      </c>
      <c r="BU6" s="67">
        <f t="shared" si="51"/>
        <v>35.141289410909089</v>
      </c>
      <c r="BV6" s="67">
        <f t="shared" si="52"/>
        <v>130.57486589090908</v>
      </c>
      <c r="BW6" s="67">
        <f t="shared" si="53"/>
        <v>638.58996493090922</v>
      </c>
      <c r="BX6" s="67">
        <f t="shared" si="17"/>
        <v>638.58996493090922</v>
      </c>
      <c r="BY6" s="67">
        <f t="shared" si="18"/>
        <v>2137.3071467490909</v>
      </c>
      <c r="BZ6" s="67" t="e">
        <f t="shared" si="54"/>
        <v>#VALUE!</v>
      </c>
      <c r="CA6" s="70">
        <f t="shared" si="19"/>
        <v>5</v>
      </c>
      <c r="CB6" s="82">
        <f t="shared" si="20"/>
        <v>14.25</v>
      </c>
      <c r="CC6" s="20">
        <f t="shared" si="21"/>
        <v>5.8309037900874632</v>
      </c>
      <c r="CD6" s="69" t="e">
        <f t="shared" si="55"/>
        <v>#VALUE!</v>
      </c>
      <c r="CE6" s="20">
        <f t="shared" si="22"/>
        <v>8.8629737609329435</v>
      </c>
      <c r="CF6" s="73" t="e">
        <f t="shared" si="23"/>
        <v>#VALUE!</v>
      </c>
      <c r="CG6" s="20">
        <f t="shared" si="24"/>
        <v>1.9241982507288626</v>
      </c>
      <c r="CH6" s="67" t="e">
        <f t="shared" si="56"/>
        <v>#VALUE!</v>
      </c>
      <c r="CI6" s="67" t="e">
        <f t="shared" si="57"/>
        <v>#VALUE!</v>
      </c>
      <c r="CJ6" s="67" t="e">
        <f t="shared" si="58"/>
        <v>#VALUE!</v>
      </c>
      <c r="CK6" s="74" t="e">
        <f t="shared" si="59"/>
        <v>#VALUE!</v>
      </c>
    </row>
    <row r="7" spans="1:90" ht="15" customHeight="1">
      <c r="A7" s="84" t="str">
        <f>[2]CCT!D14</f>
        <v>Região de Teófilo Otoni</v>
      </c>
      <c r="B7" s="76" t="str">
        <f>[2]CCT!C14</f>
        <v>Almenara</v>
      </c>
      <c r="C7" s="18"/>
      <c r="D7" s="77"/>
      <c r="E7" s="17">
        <f t="shared" si="0"/>
        <v>0</v>
      </c>
      <c r="F7" s="78"/>
      <c r="G7" s="17"/>
      <c r="H7" s="77">
        <f t="shared" si="1"/>
        <v>0</v>
      </c>
      <c r="I7" s="21">
        <f>[2]CCT!J14</f>
        <v>1</v>
      </c>
      <c r="J7" s="77">
        <f>[2]CCT!I14</f>
        <v>774.95</v>
      </c>
      <c r="K7" s="17">
        <f t="shared" si="2"/>
        <v>774.95</v>
      </c>
      <c r="L7" s="21"/>
      <c r="M7" s="77"/>
      <c r="N7" s="17">
        <f t="shared" si="3"/>
        <v>0</v>
      </c>
      <c r="O7" s="18"/>
      <c r="P7" s="77"/>
      <c r="Q7" s="80">
        <f t="shared" si="4"/>
        <v>0</v>
      </c>
      <c r="R7" s="66">
        <f t="shared" si="25"/>
        <v>1</v>
      </c>
      <c r="S7" s="67">
        <f t="shared" si="26"/>
        <v>774.95</v>
      </c>
      <c r="T7" s="19"/>
      <c r="U7" s="19"/>
      <c r="V7" s="19"/>
      <c r="W7" s="19"/>
      <c r="X7" s="19"/>
      <c r="Y7" s="19"/>
      <c r="Z7" s="19"/>
      <c r="AA7" s="68">
        <f t="shared" si="27"/>
        <v>25.362000000000002</v>
      </c>
      <c r="AB7" s="67">
        <f t="shared" si="60"/>
        <v>800.31200000000001</v>
      </c>
      <c r="AC7" s="67"/>
      <c r="AD7" s="67">
        <f>(VLOOKUP('Res. Geral limpeza conferencia'!A7,VATOTAL,6,FALSE)*20-1)*R7</f>
        <v>253</v>
      </c>
      <c r="AE7" s="67">
        <f t="shared" si="5"/>
        <v>77.503</v>
      </c>
      <c r="AF7" s="67"/>
      <c r="AG7" s="67">
        <f t="shared" si="28"/>
        <v>3.12</v>
      </c>
      <c r="AH7" s="67">
        <f t="shared" ref="AH7:AH34" si="61">VLOOKUP(A7,VATOTAL,2,FALSE)*R7</f>
        <v>26.1</v>
      </c>
      <c r="AI7" s="67">
        <f t="shared" si="6"/>
        <v>0</v>
      </c>
      <c r="AJ7" s="67">
        <f t="shared" si="7"/>
        <v>0</v>
      </c>
      <c r="AK7" s="67">
        <v>0</v>
      </c>
      <c r="AL7" s="67">
        <f t="shared" si="29"/>
        <v>359.72300000000001</v>
      </c>
      <c r="AM7" s="67">
        <f>C7*'[2]Uniforme Limpeza'!$Z$10+F7*'[2]Uniforme Limpeza'!$Z$11+I7*'[2]Uniforme Limpeza'!$Z$12+L7*'[2]Uniforme Limpeza'!$Z$12+O7*'[2]Uniforme Limpeza'!$Z$12</f>
        <v>39.76</v>
      </c>
      <c r="AN7" s="67">
        <f>I7*'[2]Materiais de Consumo'!$F$33+L7*'[2]Materiais de Consumo'!$F$34+O7*'[2]Materiais de Consumo'!$F$35</f>
        <v>41.29</v>
      </c>
      <c r="AO7" s="67">
        <f>'[2]Equipamentos  TOTAL'!$H$19*'Res. Geral limpeza conferencia'!F7+'Res. Geral limpeza conferencia'!I7*'[2]Equipamentos  TOTAL'!$I$11+'[2]Equipamentos  TOTAL'!$I$12*'Res. Geral limpeza conferencia'!L7+'Res. Geral limpeza conferencia'!O7*'[2]Equipamentos  TOTAL'!$I$13</f>
        <v>5.87</v>
      </c>
      <c r="AP7" s="67">
        <f>(I7*'[2]PRODUTOS DE LIMPEZA'!$I$36+L7*'[2]PRODUTOS DE LIMPEZA'!$I$37+O7*'[2]PRODUTOS DE LIMPEZA'!$I$38)</f>
        <v>180.25</v>
      </c>
      <c r="AQ7" s="67">
        <f t="shared" si="30"/>
        <v>267.17</v>
      </c>
      <c r="AR7" s="19">
        <f t="shared" si="31"/>
        <v>160.06240000000003</v>
      </c>
      <c r="AS7" s="19">
        <f t="shared" si="8"/>
        <v>12.00468</v>
      </c>
      <c r="AT7" s="81">
        <f t="shared" si="9"/>
        <v>8.0031200000000009</v>
      </c>
      <c r="AU7" s="19">
        <f t="shared" si="10"/>
        <v>1.600624</v>
      </c>
      <c r="AV7" s="81">
        <f t="shared" si="11"/>
        <v>20.007800000000003</v>
      </c>
      <c r="AW7" s="19">
        <f t="shared" si="12"/>
        <v>64.024960000000007</v>
      </c>
      <c r="AX7" s="81">
        <f t="shared" si="13"/>
        <v>24.009360000000001</v>
      </c>
      <c r="AY7" s="19">
        <f t="shared" si="14"/>
        <v>4.8018720000000004</v>
      </c>
      <c r="AZ7" s="19">
        <f t="shared" si="15"/>
        <v>294.51481600000005</v>
      </c>
      <c r="BA7" s="67">
        <f t="shared" si="32"/>
        <v>66.665989600000003</v>
      </c>
      <c r="BB7" s="67">
        <f t="shared" si="33"/>
        <v>22.2486736</v>
      </c>
      <c r="BC7" s="67">
        <f t="shared" si="34"/>
        <v>32.732760800000001</v>
      </c>
      <c r="BD7" s="67">
        <f t="shared" si="35"/>
        <v>121.647424</v>
      </c>
      <c r="BE7" s="67">
        <f t="shared" si="36"/>
        <v>1.0404055999999999</v>
      </c>
      <c r="BF7" s="67">
        <f t="shared" si="37"/>
        <v>0.40015600000000001</v>
      </c>
      <c r="BG7" s="67">
        <f t="shared" si="16"/>
        <v>1.4405615999999999</v>
      </c>
      <c r="BH7" s="67">
        <f t="shared" si="38"/>
        <v>6.0023400000000002</v>
      </c>
      <c r="BI7" s="67">
        <f t="shared" si="39"/>
        <v>0.48018719999999998</v>
      </c>
      <c r="BJ7" s="67">
        <f t="shared" si="40"/>
        <v>0.24009359999999999</v>
      </c>
      <c r="BK7" s="67">
        <f t="shared" si="41"/>
        <v>2.8010920000000001</v>
      </c>
      <c r="BL7" s="67">
        <f t="shared" si="42"/>
        <v>1.0404055999999999</v>
      </c>
      <c r="BM7" s="67">
        <f t="shared" si="43"/>
        <v>34.413415999999998</v>
      </c>
      <c r="BN7" s="67">
        <f t="shared" si="44"/>
        <v>1.3605304</v>
      </c>
      <c r="BO7" s="67">
        <f t="shared" si="45"/>
        <v>46.338064799999998</v>
      </c>
      <c r="BP7" s="67">
        <f t="shared" si="46"/>
        <v>66.665989600000003</v>
      </c>
      <c r="BQ7" s="67">
        <f t="shared" si="47"/>
        <v>11.1243368</v>
      </c>
      <c r="BR7" s="67">
        <f t="shared" si="48"/>
        <v>6.7226207999999996</v>
      </c>
      <c r="BS7" s="67">
        <f t="shared" si="49"/>
        <v>2.6410296</v>
      </c>
      <c r="BT7" s="67">
        <f t="shared" si="50"/>
        <v>0</v>
      </c>
      <c r="BU7" s="67">
        <f t="shared" si="51"/>
        <v>32.092511199999997</v>
      </c>
      <c r="BV7" s="67">
        <f t="shared" si="52"/>
        <v>119.246488</v>
      </c>
      <c r="BW7" s="67">
        <f t="shared" si="53"/>
        <v>583.18735440000012</v>
      </c>
      <c r="BX7" s="67">
        <f t="shared" si="17"/>
        <v>583.1873544</v>
      </c>
      <c r="BY7" s="67">
        <f t="shared" si="18"/>
        <v>2010.3923543999999</v>
      </c>
      <c r="BZ7" s="67" t="e">
        <f t="shared" si="54"/>
        <v>#VALUE!</v>
      </c>
      <c r="CA7" s="70">
        <f t="shared" si="19"/>
        <v>5</v>
      </c>
      <c r="CB7" s="82">
        <f t="shared" si="20"/>
        <v>14.25</v>
      </c>
      <c r="CC7" s="20">
        <f t="shared" si="21"/>
        <v>5.8309037900874632</v>
      </c>
      <c r="CD7" s="69" t="e">
        <f t="shared" si="55"/>
        <v>#VALUE!</v>
      </c>
      <c r="CE7" s="20">
        <f t="shared" si="22"/>
        <v>8.8629737609329435</v>
      </c>
      <c r="CF7" s="73" t="e">
        <f t="shared" si="23"/>
        <v>#VALUE!</v>
      </c>
      <c r="CG7" s="20">
        <f t="shared" si="24"/>
        <v>1.9241982507288626</v>
      </c>
      <c r="CH7" s="67" t="e">
        <f t="shared" si="56"/>
        <v>#VALUE!</v>
      </c>
      <c r="CI7" s="67" t="e">
        <f t="shared" si="57"/>
        <v>#VALUE!</v>
      </c>
      <c r="CJ7" s="67" t="e">
        <f t="shared" si="58"/>
        <v>#VALUE!</v>
      </c>
      <c r="CK7" s="74" t="e">
        <f t="shared" si="59"/>
        <v>#VALUE!</v>
      </c>
    </row>
    <row r="8" spans="1:90" ht="15" customHeight="1">
      <c r="A8" s="84" t="str">
        <f>[2]CCT!D15</f>
        <v>Região de São Lourenço</v>
      </c>
      <c r="B8" s="76" t="str">
        <f>[2]CCT!C15</f>
        <v>Andradas</v>
      </c>
      <c r="C8" s="18"/>
      <c r="D8" s="77"/>
      <c r="E8" s="17">
        <f t="shared" si="0"/>
        <v>0</v>
      </c>
      <c r="F8" s="78"/>
      <c r="G8" s="17"/>
      <c r="H8" s="77">
        <f t="shared" si="1"/>
        <v>0</v>
      </c>
      <c r="I8" s="18"/>
      <c r="J8" s="77"/>
      <c r="K8" s="17">
        <f t="shared" si="2"/>
        <v>0</v>
      </c>
      <c r="L8" s="21">
        <f>[2]CCT!L15</f>
        <v>1</v>
      </c>
      <c r="M8" s="77">
        <f>[2]CCT!K15</f>
        <v>424.28</v>
      </c>
      <c r="N8" s="17">
        <f t="shared" si="3"/>
        <v>424.28</v>
      </c>
      <c r="O8" s="18"/>
      <c r="P8" s="77"/>
      <c r="Q8" s="80">
        <f t="shared" si="4"/>
        <v>0</v>
      </c>
      <c r="R8" s="66">
        <f t="shared" si="25"/>
        <v>1</v>
      </c>
      <c r="S8" s="67">
        <f t="shared" si="26"/>
        <v>424.28</v>
      </c>
      <c r="T8" s="19"/>
      <c r="U8" s="19"/>
      <c r="V8" s="19"/>
      <c r="W8" s="19"/>
      <c r="X8" s="19"/>
      <c r="Y8" s="19"/>
      <c r="Z8" s="19"/>
      <c r="AA8" s="68">
        <f t="shared" si="27"/>
        <v>13.885527272727272</v>
      </c>
      <c r="AB8" s="67">
        <f t="shared" si="60"/>
        <v>438.16552727272722</v>
      </c>
      <c r="AC8" s="67"/>
      <c r="AD8" s="67">
        <f>(VLOOKUP('Res. Geral limpeza conferencia'!A8,VATOTAL,6,FALSE)*20-1)*R8</f>
        <v>279</v>
      </c>
      <c r="AE8" s="67">
        <f t="shared" si="5"/>
        <v>98.543199999999999</v>
      </c>
      <c r="AF8" s="67"/>
      <c r="AG8" s="67">
        <f t="shared" si="28"/>
        <v>3.12</v>
      </c>
      <c r="AH8" s="67">
        <v>0</v>
      </c>
      <c r="AI8" s="67">
        <f t="shared" si="6"/>
        <v>0</v>
      </c>
      <c r="AJ8" s="67">
        <f t="shared" si="7"/>
        <v>0</v>
      </c>
      <c r="AK8" s="67">
        <v>0</v>
      </c>
      <c r="AL8" s="67">
        <f t="shared" si="29"/>
        <v>380.66320000000002</v>
      </c>
      <c r="AM8" s="67">
        <f>C8*'[2]Uniforme Limpeza'!$Z$10+F8*'[2]Uniforme Limpeza'!$Z$11+I8*'[2]Uniforme Limpeza'!$Z$12+L8*'[2]Uniforme Limpeza'!$Z$12+O8*'[2]Uniforme Limpeza'!$Z$12</f>
        <v>39.76</v>
      </c>
      <c r="AN8" s="67">
        <f>I8*'[2]Materiais de Consumo'!$F$33+L8*'[2]Materiais de Consumo'!$F$34+O8*'[2]Materiais de Consumo'!$F$35</f>
        <v>20.65</v>
      </c>
      <c r="AO8" s="67">
        <f>'[2]Equipamentos  TOTAL'!$H$19*'Res. Geral limpeza conferencia'!F8+'Res. Geral limpeza conferencia'!I8*'[2]Equipamentos  TOTAL'!$I$11+'[2]Equipamentos  TOTAL'!$I$12*'Res. Geral limpeza conferencia'!L8+'Res. Geral limpeza conferencia'!O8*'[2]Equipamentos  TOTAL'!$I$13</f>
        <v>2.94</v>
      </c>
      <c r="AP8" s="67">
        <f>(I8*'[2]PRODUTOS DE LIMPEZA'!$I$36+L8*'[2]PRODUTOS DE LIMPEZA'!$I$37+O8*'[2]PRODUTOS DE LIMPEZA'!$I$38)</f>
        <v>90.13</v>
      </c>
      <c r="AQ8" s="67">
        <f t="shared" si="30"/>
        <v>153.47999999999999</v>
      </c>
      <c r="AR8" s="19">
        <f t="shared" si="31"/>
        <v>87.633105454545444</v>
      </c>
      <c r="AS8" s="19">
        <f t="shared" si="8"/>
        <v>6.5724829090909083</v>
      </c>
      <c r="AT8" s="81">
        <f t="shared" si="9"/>
        <v>4.3816552727272722</v>
      </c>
      <c r="AU8" s="19">
        <f t="shared" si="10"/>
        <v>0.87633105454545446</v>
      </c>
      <c r="AV8" s="81">
        <f t="shared" si="11"/>
        <v>10.95413818181818</v>
      </c>
      <c r="AW8" s="19">
        <f t="shared" si="12"/>
        <v>35.053242181818177</v>
      </c>
      <c r="AX8" s="81">
        <f t="shared" si="13"/>
        <v>13.144965818181817</v>
      </c>
      <c r="AY8" s="19">
        <f t="shared" si="14"/>
        <v>2.6289931636363635</v>
      </c>
      <c r="AZ8" s="19">
        <f t="shared" si="15"/>
        <v>161.24491403636361</v>
      </c>
      <c r="BA8" s="67">
        <f t="shared" si="32"/>
        <v>36.499188421818175</v>
      </c>
      <c r="BB8" s="67">
        <f t="shared" si="33"/>
        <v>12.181001658181817</v>
      </c>
      <c r="BC8" s="67">
        <f t="shared" si="34"/>
        <v>17.920970065454544</v>
      </c>
      <c r="BD8" s="67">
        <f t="shared" si="35"/>
        <v>66.601160145454529</v>
      </c>
      <c r="BE8" s="67">
        <f t="shared" si="36"/>
        <v>0.56961518545454537</v>
      </c>
      <c r="BF8" s="67">
        <f t="shared" si="37"/>
        <v>0.21908276363636361</v>
      </c>
      <c r="BG8" s="67">
        <f t="shared" si="16"/>
        <v>0.78869794909090896</v>
      </c>
      <c r="BH8" s="67">
        <f t="shared" si="38"/>
        <v>3.2862414545454541</v>
      </c>
      <c r="BI8" s="67">
        <f t="shared" si="39"/>
        <v>0.26289931636363628</v>
      </c>
      <c r="BJ8" s="67">
        <f t="shared" si="40"/>
        <v>0.13144965818181814</v>
      </c>
      <c r="BK8" s="67">
        <f t="shared" si="41"/>
        <v>1.5335793454545452</v>
      </c>
      <c r="BL8" s="67">
        <f t="shared" si="42"/>
        <v>0.56961518545454537</v>
      </c>
      <c r="BM8" s="67">
        <f t="shared" si="43"/>
        <v>18.841117672727268</v>
      </c>
      <c r="BN8" s="67">
        <f t="shared" si="44"/>
        <v>0.74488139636363626</v>
      </c>
      <c r="BO8" s="67">
        <f t="shared" si="45"/>
        <v>25.369784029090901</v>
      </c>
      <c r="BP8" s="67">
        <f t="shared" si="46"/>
        <v>36.499188421818175</v>
      </c>
      <c r="BQ8" s="67">
        <f t="shared" si="47"/>
        <v>6.0905008290909084</v>
      </c>
      <c r="BR8" s="67">
        <f t="shared" si="48"/>
        <v>3.6805904290909086</v>
      </c>
      <c r="BS8" s="67">
        <f t="shared" si="49"/>
        <v>1.4459462399999998</v>
      </c>
      <c r="BT8" s="67">
        <f t="shared" si="50"/>
        <v>0</v>
      </c>
      <c r="BU8" s="67">
        <f t="shared" si="51"/>
        <v>17.57043764363636</v>
      </c>
      <c r="BV8" s="67">
        <f t="shared" si="52"/>
        <v>65.286663563636353</v>
      </c>
      <c r="BW8" s="67">
        <f t="shared" si="53"/>
        <v>319.2912197236364</v>
      </c>
      <c r="BX8" s="67">
        <f t="shared" si="17"/>
        <v>319.29121972363635</v>
      </c>
      <c r="BY8" s="67">
        <f t="shared" si="18"/>
        <v>1291.5999469963635</v>
      </c>
      <c r="BZ8" s="67" t="e">
        <f t="shared" si="54"/>
        <v>#VALUE!</v>
      </c>
      <c r="CA8" s="70">
        <f t="shared" si="19"/>
        <v>5</v>
      </c>
      <c r="CB8" s="82">
        <f t="shared" si="20"/>
        <v>14.25</v>
      </c>
      <c r="CC8" s="20">
        <f>((100/((100-CB8)%)-100)*CA8)/CB8</f>
        <v>5.8309037900874632</v>
      </c>
      <c r="CD8" s="69" t="e">
        <f t="shared" si="55"/>
        <v>#VALUE!</v>
      </c>
      <c r="CE8" s="20">
        <f t="shared" si="22"/>
        <v>8.8629737609329435</v>
      </c>
      <c r="CF8" s="73" t="e">
        <f t="shared" si="23"/>
        <v>#VALUE!</v>
      </c>
      <c r="CG8" s="20">
        <f t="shared" si="24"/>
        <v>1.9241982507288626</v>
      </c>
      <c r="CH8" s="67" t="e">
        <f t="shared" si="56"/>
        <v>#VALUE!</v>
      </c>
      <c r="CI8" s="67" t="e">
        <f t="shared" si="57"/>
        <v>#VALUE!</v>
      </c>
      <c r="CJ8" s="67" t="e">
        <f t="shared" si="58"/>
        <v>#VALUE!</v>
      </c>
      <c r="CK8" s="74" t="e">
        <f t="shared" si="59"/>
        <v>#VALUE!</v>
      </c>
    </row>
    <row r="9" spans="1:90" ht="15" customHeight="1">
      <c r="A9" s="75" t="str">
        <f>[2]CCT!D16</f>
        <v>Fethemg Interior</v>
      </c>
      <c r="B9" s="76" t="str">
        <f>[2]CCT!C16</f>
        <v>Araçuaí</v>
      </c>
      <c r="C9" s="18"/>
      <c r="D9" s="77"/>
      <c r="E9" s="17">
        <f t="shared" si="0"/>
        <v>0</v>
      </c>
      <c r="F9" s="78"/>
      <c r="G9" s="17"/>
      <c r="H9" s="77">
        <f t="shared" si="1"/>
        <v>0</v>
      </c>
      <c r="I9" s="18"/>
      <c r="J9" s="77"/>
      <c r="K9" s="17">
        <f t="shared" si="2"/>
        <v>0</v>
      </c>
      <c r="L9" s="21">
        <f>[2]CCT!L16</f>
        <v>1</v>
      </c>
      <c r="M9" s="77">
        <f>[2]CCT!K16</f>
        <v>424.28</v>
      </c>
      <c r="N9" s="17">
        <f t="shared" si="3"/>
        <v>424.28</v>
      </c>
      <c r="O9" s="18"/>
      <c r="P9" s="77"/>
      <c r="Q9" s="80">
        <f t="shared" si="4"/>
        <v>0</v>
      </c>
      <c r="R9" s="66">
        <f t="shared" si="25"/>
        <v>1</v>
      </c>
      <c r="S9" s="67">
        <f t="shared" si="26"/>
        <v>424.28</v>
      </c>
      <c r="T9" s="19"/>
      <c r="U9" s="19"/>
      <c r="V9" s="19"/>
      <c r="W9" s="19"/>
      <c r="X9" s="19"/>
      <c r="Y9" s="19"/>
      <c r="Z9" s="19"/>
      <c r="AA9" s="68">
        <f t="shared" si="27"/>
        <v>13.885527272727272</v>
      </c>
      <c r="AB9" s="67">
        <f t="shared" si="60"/>
        <v>438.16552727272722</v>
      </c>
      <c r="AC9" s="67"/>
      <c r="AD9" s="67">
        <f>(VLOOKUP('Res. Geral limpeza conferencia'!A9,VATOTAL,6,FALSE)*20-1)*R9</f>
        <v>279</v>
      </c>
      <c r="AE9" s="67">
        <f t="shared" si="5"/>
        <v>98.543199999999999</v>
      </c>
      <c r="AF9" s="67"/>
      <c r="AG9" s="67">
        <f t="shared" si="28"/>
        <v>3.12</v>
      </c>
      <c r="AH9" s="67">
        <f t="shared" si="61"/>
        <v>0</v>
      </c>
      <c r="AI9" s="67">
        <f t="shared" si="6"/>
        <v>8.43</v>
      </c>
      <c r="AJ9" s="67">
        <f t="shared" si="7"/>
        <v>0</v>
      </c>
      <c r="AK9" s="67">
        <v>0</v>
      </c>
      <c r="AL9" s="67">
        <f t="shared" si="29"/>
        <v>389.09320000000002</v>
      </c>
      <c r="AM9" s="67">
        <f>C9*'[2]Uniforme Limpeza'!$Z$10+F9*'[2]Uniforme Limpeza'!$Z$11+I9*'[2]Uniforme Limpeza'!$Z$12+L9*'[2]Uniforme Limpeza'!$Z$12+O9*'[2]Uniforme Limpeza'!$Z$12</f>
        <v>39.76</v>
      </c>
      <c r="AN9" s="67">
        <f>I9*'[2]Materiais de Consumo'!$F$33+L9*'[2]Materiais de Consumo'!$F$34+O9*'[2]Materiais de Consumo'!$F$35</f>
        <v>20.65</v>
      </c>
      <c r="AO9" s="67">
        <f>'[2]Equipamentos  TOTAL'!$H$19*'Res. Geral limpeza conferencia'!F9+'Res. Geral limpeza conferencia'!I9*'[2]Equipamentos  TOTAL'!$I$11+'[2]Equipamentos  TOTAL'!$I$12*'Res. Geral limpeza conferencia'!L9+'Res. Geral limpeza conferencia'!O9*'[2]Equipamentos  TOTAL'!$I$13</f>
        <v>2.94</v>
      </c>
      <c r="AP9" s="67">
        <f>(I9*'[2]PRODUTOS DE LIMPEZA'!$I$36+L9*'[2]PRODUTOS DE LIMPEZA'!$I$37+O9*'[2]PRODUTOS DE LIMPEZA'!$I$38)</f>
        <v>90.13</v>
      </c>
      <c r="AQ9" s="67">
        <f t="shared" si="30"/>
        <v>153.47999999999999</v>
      </c>
      <c r="AR9" s="19">
        <f t="shared" si="31"/>
        <v>87.633105454545444</v>
      </c>
      <c r="AS9" s="19">
        <f t="shared" si="8"/>
        <v>6.5724829090909083</v>
      </c>
      <c r="AT9" s="81">
        <f t="shared" si="9"/>
        <v>4.3816552727272722</v>
      </c>
      <c r="AU9" s="19">
        <f t="shared" si="10"/>
        <v>0.87633105454545446</v>
      </c>
      <c r="AV9" s="81">
        <f t="shared" si="11"/>
        <v>10.95413818181818</v>
      </c>
      <c r="AW9" s="19">
        <f t="shared" si="12"/>
        <v>35.053242181818177</v>
      </c>
      <c r="AX9" s="81">
        <f t="shared" si="13"/>
        <v>13.144965818181817</v>
      </c>
      <c r="AY9" s="19">
        <f t="shared" si="14"/>
        <v>2.6289931636363635</v>
      </c>
      <c r="AZ9" s="19">
        <f t="shared" si="15"/>
        <v>161.24491403636361</v>
      </c>
      <c r="BA9" s="67">
        <f t="shared" si="32"/>
        <v>36.499188421818175</v>
      </c>
      <c r="BB9" s="67">
        <f t="shared" si="33"/>
        <v>12.181001658181817</v>
      </c>
      <c r="BC9" s="67">
        <f t="shared" si="34"/>
        <v>17.920970065454544</v>
      </c>
      <c r="BD9" s="67">
        <f t="shared" si="35"/>
        <v>66.601160145454529</v>
      </c>
      <c r="BE9" s="67">
        <f t="shared" si="36"/>
        <v>0.56961518545454537</v>
      </c>
      <c r="BF9" s="67">
        <f t="shared" si="37"/>
        <v>0.21908276363636361</v>
      </c>
      <c r="BG9" s="67">
        <f t="shared" si="16"/>
        <v>0.78869794909090896</v>
      </c>
      <c r="BH9" s="67">
        <f t="shared" si="38"/>
        <v>3.2862414545454541</v>
      </c>
      <c r="BI9" s="67">
        <f t="shared" si="39"/>
        <v>0.26289931636363628</v>
      </c>
      <c r="BJ9" s="67">
        <f t="shared" si="40"/>
        <v>0.13144965818181814</v>
      </c>
      <c r="BK9" s="67">
        <f t="shared" si="41"/>
        <v>1.5335793454545452</v>
      </c>
      <c r="BL9" s="67">
        <f t="shared" si="42"/>
        <v>0.56961518545454537</v>
      </c>
      <c r="BM9" s="67">
        <f t="shared" si="43"/>
        <v>18.841117672727268</v>
      </c>
      <c r="BN9" s="67">
        <f t="shared" si="44"/>
        <v>0.74488139636363626</v>
      </c>
      <c r="BO9" s="67">
        <f t="shared" si="45"/>
        <v>25.369784029090901</v>
      </c>
      <c r="BP9" s="67">
        <f t="shared" si="46"/>
        <v>36.499188421818175</v>
      </c>
      <c r="BQ9" s="67">
        <f t="shared" si="47"/>
        <v>6.0905008290909084</v>
      </c>
      <c r="BR9" s="67">
        <f t="shared" si="48"/>
        <v>3.6805904290909086</v>
      </c>
      <c r="BS9" s="67">
        <f t="shared" si="49"/>
        <v>1.4459462399999998</v>
      </c>
      <c r="BT9" s="67">
        <f t="shared" si="50"/>
        <v>0</v>
      </c>
      <c r="BU9" s="67">
        <f t="shared" si="51"/>
        <v>17.57043764363636</v>
      </c>
      <c r="BV9" s="67">
        <f t="shared" si="52"/>
        <v>65.286663563636353</v>
      </c>
      <c r="BW9" s="67">
        <f t="shared" si="53"/>
        <v>319.2912197236364</v>
      </c>
      <c r="BX9" s="67">
        <f t="shared" si="17"/>
        <v>319.29121972363635</v>
      </c>
      <c r="BY9" s="67">
        <f t="shared" si="18"/>
        <v>1300.0299469963636</v>
      </c>
      <c r="BZ9" s="67" t="e">
        <f t="shared" si="54"/>
        <v>#VALUE!</v>
      </c>
      <c r="CA9" s="70">
        <f t="shared" si="19"/>
        <v>3</v>
      </c>
      <c r="CB9" s="82">
        <f t="shared" si="20"/>
        <v>12.25</v>
      </c>
      <c r="CC9" s="20">
        <f t="shared" si="21"/>
        <v>3.4188034188034218</v>
      </c>
      <c r="CD9" s="69" t="e">
        <f t="shared" si="55"/>
        <v>#VALUE!</v>
      </c>
      <c r="CE9" s="20">
        <f t="shared" si="22"/>
        <v>8.6609686609686669</v>
      </c>
      <c r="CF9" s="73" t="e">
        <f t="shared" si="23"/>
        <v>#VALUE!</v>
      </c>
      <c r="CG9" s="20">
        <f t="shared" si="24"/>
        <v>1.8803418803418819</v>
      </c>
      <c r="CH9" s="67" t="e">
        <f t="shared" si="56"/>
        <v>#VALUE!</v>
      </c>
      <c r="CI9" s="67" t="e">
        <f t="shared" si="57"/>
        <v>#VALUE!</v>
      </c>
      <c r="CJ9" s="67" t="e">
        <f>BZ9+CD9+CF9+CH9+CI9</f>
        <v>#VALUE!</v>
      </c>
      <c r="CK9" s="74" t="e">
        <f>CJ9+BY9</f>
        <v>#VALUE!</v>
      </c>
    </row>
    <row r="10" spans="1:90" ht="15" customHeight="1">
      <c r="A10" s="75" t="str">
        <f>[2]CCT!D17</f>
        <v>Alto Paranaiba</v>
      </c>
      <c r="B10" s="85" t="str">
        <f>[2]CCT!C17</f>
        <v>Araguari</v>
      </c>
      <c r="C10" s="18"/>
      <c r="D10" s="77"/>
      <c r="E10" s="17">
        <f t="shared" si="0"/>
        <v>0</v>
      </c>
      <c r="F10" s="78"/>
      <c r="G10" s="17"/>
      <c r="H10" s="77">
        <f t="shared" si="1"/>
        <v>0</v>
      </c>
      <c r="I10" s="21">
        <f>[2]CCT!J17</f>
        <v>2</v>
      </c>
      <c r="J10" s="77">
        <f>[2]CCT!I17</f>
        <v>848.57</v>
      </c>
      <c r="K10" s="17">
        <f t="shared" si="2"/>
        <v>1697.14</v>
      </c>
      <c r="L10" s="18"/>
      <c r="M10" s="77"/>
      <c r="N10" s="17">
        <f t="shared" si="3"/>
        <v>0</v>
      </c>
      <c r="O10" s="18"/>
      <c r="P10" s="77"/>
      <c r="Q10" s="80">
        <f t="shared" si="4"/>
        <v>0</v>
      </c>
      <c r="R10" s="66">
        <f t="shared" si="25"/>
        <v>2</v>
      </c>
      <c r="S10" s="67">
        <f t="shared" si="26"/>
        <v>1697.14</v>
      </c>
      <c r="T10" s="19"/>
      <c r="U10" s="19"/>
      <c r="V10" s="19"/>
      <c r="W10" s="19"/>
      <c r="X10" s="19"/>
      <c r="Y10" s="19"/>
      <c r="Z10" s="19"/>
      <c r="AA10" s="68">
        <f t="shared" si="27"/>
        <v>55.542763636363631</v>
      </c>
      <c r="AB10" s="67">
        <f t="shared" si="60"/>
        <v>1752.6827636363637</v>
      </c>
      <c r="AC10" s="67"/>
      <c r="AD10" s="67">
        <f>(VLOOKUP('Res. Geral limpeza conferencia'!A10,VATOTAL,6,FALSE))*R10</f>
        <v>438.04</v>
      </c>
      <c r="AE10" s="67">
        <f t="shared" si="5"/>
        <v>146.17160000000001</v>
      </c>
      <c r="AF10" s="67"/>
      <c r="AG10" s="67">
        <f t="shared" si="28"/>
        <v>6.24</v>
      </c>
      <c r="AH10" s="67">
        <f t="shared" si="61"/>
        <v>38.880000000000003</v>
      </c>
      <c r="AI10" s="67">
        <f t="shared" si="6"/>
        <v>0</v>
      </c>
      <c r="AJ10" s="67">
        <f t="shared" si="7"/>
        <v>0</v>
      </c>
      <c r="AK10" s="67">
        <v>0</v>
      </c>
      <c r="AL10" s="67">
        <f t="shared" si="29"/>
        <v>629.33160000000009</v>
      </c>
      <c r="AM10" s="67">
        <f>C10*'[2]Uniforme Limpeza'!$Z$10+F10*'[2]Uniforme Limpeza'!$Z$11+I10*'[2]Uniforme Limpeza'!$Z$12+L10*'[2]Uniforme Limpeza'!$Z$12+O10*'[2]Uniforme Limpeza'!$Z$12</f>
        <v>79.52</v>
      </c>
      <c r="AN10" s="67">
        <f>I10*'[2]Materiais de Consumo'!$F$33+L10*'[2]Materiais de Consumo'!$F$34+O10*'[2]Materiais de Consumo'!$F$35</f>
        <v>82.58</v>
      </c>
      <c r="AO10" s="67">
        <f>'[2]Equipamentos  TOTAL'!$H$19*'Res. Geral limpeza conferencia'!F10+'Res. Geral limpeza conferencia'!I10*'[2]Equipamentos  TOTAL'!$I$11+'[2]Equipamentos  TOTAL'!$I$12*'Res. Geral limpeza conferencia'!L10+'Res. Geral limpeza conferencia'!O10*'[2]Equipamentos  TOTAL'!$I$13</f>
        <v>11.74</v>
      </c>
      <c r="AP10" s="67">
        <f>(I10*'[2]PRODUTOS DE LIMPEZA'!$I$36+L10*'[2]PRODUTOS DE LIMPEZA'!$I$37+O10*'[2]PRODUTOS DE LIMPEZA'!$I$38)</f>
        <v>360.5</v>
      </c>
      <c r="AQ10" s="67">
        <f t="shared" si="30"/>
        <v>534.34</v>
      </c>
      <c r="AR10" s="19">
        <f t="shared" si="31"/>
        <v>350.53655272727275</v>
      </c>
      <c r="AS10" s="19">
        <f t="shared" si="8"/>
        <v>26.290241454545455</v>
      </c>
      <c r="AT10" s="81">
        <f t="shared" si="9"/>
        <v>17.526827636363638</v>
      </c>
      <c r="AU10" s="19">
        <f t="shared" si="10"/>
        <v>3.5053655272727275</v>
      </c>
      <c r="AV10" s="81">
        <f t="shared" si="11"/>
        <v>43.817069090909094</v>
      </c>
      <c r="AW10" s="19">
        <f t="shared" si="12"/>
        <v>140.21462109090911</v>
      </c>
      <c r="AX10" s="81">
        <f t="shared" si="13"/>
        <v>52.580482909090911</v>
      </c>
      <c r="AY10" s="19">
        <f t="shared" si="14"/>
        <v>10.516096581818182</v>
      </c>
      <c r="AZ10" s="19">
        <f t="shared" si="15"/>
        <v>644.98725701818194</v>
      </c>
      <c r="BA10" s="67">
        <f t="shared" si="32"/>
        <v>145.99847421090908</v>
      </c>
      <c r="BB10" s="67">
        <f t="shared" si="33"/>
        <v>48.724580829090911</v>
      </c>
      <c r="BC10" s="67">
        <f t="shared" si="34"/>
        <v>71.684725032727272</v>
      </c>
      <c r="BD10" s="67">
        <f t="shared" si="35"/>
        <v>266.40778007272729</v>
      </c>
      <c r="BE10" s="67">
        <f t="shared" si="36"/>
        <v>2.2784875927272727</v>
      </c>
      <c r="BF10" s="67">
        <f t="shared" si="37"/>
        <v>0.87634138181818189</v>
      </c>
      <c r="BG10" s="67">
        <f t="shared" si="16"/>
        <v>3.1548289745454547</v>
      </c>
      <c r="BH10" s="67">
        <f t="shared" si="38"/>
        <v>13.145120727272728</v>
      </c>
      <c r="BI10" s="67">
        <f t="shared" si="39"/>
        <v>1.0516096581818182</v>
      </c>
      <c r="BJ10" s="67">
        <f t="shared" si="40"/>
        <v>0.52580482909090909</v>
      </c>
      <c r="BK10" s="67">
        <f t="shared" si="41"/>
        <v>6.1343896727272726</v>
      </c>
      <c r="BL10" s="67">
        <f t="shared" si="42"/>
        <v>2.2784875927272727</v>
      </c>
      <c r="BM10" s="67">
        <f t="shared" si="43"/>
        <v>75.365358836363626</v>
      </c>
      <c r="BN10" s="67">
        <f t="shared" si="44"/>
        <v>2.9795606981818179</v>
      </c>
      <c r="BO10" s="67">
        <f t="shared" si="45"/>
        <v>101.48033201454544</v>
      </c>
      <c r="BP10" s="67">
        <f t="shared" si="46"/>
        <v>145.99847421090908</v>
      </c>
      <c r="BQ10" s="67">
        <f t="shared" si="47"/>
        <v>24.362290414545456</v>
      </c>
      <c r="BR10" s="67">
        <f t="shared" si="48"/>
        <v>14.722535214545454</v>
      </c>
      <c r="BS10" s="67">
        <f t="shared" si="49"/>
        <v>5.7838531199999998</v>
      </c>
      <c r="BT10" s="67">
        <f t="shared" si="50"/>
        <v>0</v>
      </c>
      <c r="BU10" s="67">
        <f t="shared" si="51"/>
        <v>70.282578821818177</v>
      </c>
      <c r="BV10" s="67">
        <f t="shared" si="52"/>
        <v>261.14973178181816</v>
      </c>
      <c r="BW10" s="67">
        <f t="shared" si="53"/>
        <v>1277.1799298618184</v>
      </c>
      <c r="BX10" s="67">
        <f t="shared" si="17"/>
        <v>1277.1799298618184</v>
      </c>
      <c r="BY10" s="67">
        <f t="shared" si="18"/>
        <v>4193.5342934981818</v>
      </c>
      <c r="BZ10" s="67" t="e">
        <f t="shared" si="54"/>
        <v>#VALUE!</v>
      </c>
      <c r="CA10" s="70">
        <f t="shared" si="19"/>
        <v>3</v>
      </c>
      <c r="CB10" s="82">
        <f t="shared" si="20"/>
        <v>12.25</v>
      </c>
      <c r="CC10" s="20">
        <f t="shared" si="21"/>
        <v>3.4188034188034218</v>
      </c>
      <c r="CD10" s="69" t="e">
        <f t="shared" si="55"/>
        <v>#VALUE!</v>
      </c>
      <c r="CE10" s="20">
        <f t="shared" si="22"/>
        <v>8.6609686609686669</v>
      </c>
      <c r="CF10" s="73" t="e">
        <f t="shared" si="23"/>
        <v>#VALUE!</v>
      </c>
      <c r="CG10" s="20">
        <f t="shared" si="24"/>
        <v>1.8803418803418819</v>
      </c>
      <c r="CH10" s="67" t="e">
        <f t="shared" si="56"/>
        <v>#VALUE!</v>
      </c>
      <c r="CI10" s="67" t="e">
        <f t="shared" si="57"/>
        <v>#VALUE!</v>
      </c>
      <c r="CJ10" s="67" t="e">
        <f t="shared" si="58"/>
        <v>#VALUE!</v>
      </c>
      <c r="CK10" s="74" t="e">
        <f t="shared" si="59"/>
        <v>#VALUE!</v>
      </c>
    </row>
    <row r="11" spans="1:90" ht="15" customHeight="1">
      <c r="A11" s="84" t="str">
        <f>[2]CCT!D18</f>
        <v>Araxá</v>
      </c>
      <c r="B11" s="76" t="str">
        <f>[2]CCT!C18</f>
        <v>Araxá</v>
      </c>
      <c r="C11" s="18"/>
      <c r="D11" s="77"/>
      <c r="E11" s="17">
        <f t="shared" si="0"/>
        <v>0</v>
      </c>
      <c r="F11" s="78"/>
      <c r="G11" s="17"/>
      <c r="H11" s="77">
        <f t="shared" si="1"/>
        <v>0</v>
      </c>
      <c r="I11" s="21">
        <f>[2]CCT!J18</f>
        <v>2</v>
      </c>
      <c r="J11" s="77">
        <f>[2]CCT!I18</f>
        <v>876.65</v>
      </c>
      <c r="K11" s="17">
        <f t="shared" si="2"/>
        <v>1753.3</v>
      </c>
      <c r="L11" s="18"/>
      <c r="M11" s="77"/>
      <c r="N11" s="17">
        <f t="shared" si="3"/>
        <v>0</v>
      </c>
      <c r="O11" s="18"/>
      <c r="P11" s="77"/>
      <c r="Q11" s="80">
        <f t="shared" si="4"/>
        <v>0</v>
      </c>
      <c r="R11" s="66">
        <f t="shared" si="25"/>
        <v>2</v>
      </c>
      <c r="S11" s="67">
        <f t="shared" si="26"/>
        <v>1753.3</v>
      </c>
      <c r="T11" s="19"/>
      <c r="U11" s="19"/>
      <c r="V11" s="19"/>
      <c r="W11" s="19"/>
      <c r="X11" s="19"/>
      <c r="Y11" s="19"/>
      <c r="Z11" s="19"/>
      <c r="AA11" s="68">
        <f t="shared" si="27"/>
        <v>57.38072727272727</v>
      </c>
      <c r="AB11" s="67">
        <f t="shared" si="60"/>
        <v>1810.6807272727272</v>
      </c>
      <c r="AC11" s="67"/>
      <c r="AD11" s="67">
        <f>(VLOOKUP('Res. Geral limpeza conferencia'!A11,VATOTAL,6,FALSE)*20-1)*R11</f>
        <v>558</v>
      </c>
      <c r="AE11" s="67">
        <f t="shared" si="5"/>
        <v>142.80200000000002</v>
      </c>
      <c r="AF11" s="67"/>
      <c r="AG11" s="67">
        <f t="shared" si="28"/>
        <v>6.24</v>
      </c>
      <c r="AH11" s="67">
        <f t="shared" si="61"/>
        <v>66.44</v>
      </c>
      <c r="AI11" s="67">
        <f t="shared" si="6"/>
        <v>0</v>
      </c>
      <c r="AJ11" s="67">
        <f t="shared" si="7"/>
        <v>0</v>
      </c>
      <c r="AK11" s="67">
        <v>0</v>
      </c>
      <c r="AL11" s="67">
        <f t="shared" si="29"/>
        <v>773.48199999999997</v>
      </c>
      <c r="AM11" s="67">
        <f>C11*'[2]Uniforme Limpeza'!$Z$10+F11*'[2]Uniforme Limpeza'!$Z$11+I11*'[2]Uniforme Limpeza'!$Z$12+L11*'[2]Uniforme Limpeza'!$Z$12+O11*'[2]Uniforme Limpeza'!$Z$12</f>
        <v>79.52</v>
      </c>
      <c r="AN11" s="67">
        <f>I11*'[2]Materiais de Consumo'!$F$33+L11*'[2]Materiais de Consumo'!$F$34+O11*'[2]Materiais de Consumo'!$F$35</f>
        <v>82.58</v>
      </c>
      <c r="AO11" s="67">
        <f>'[2]Equipamentos  TOTAL'!$H$19*'Res. Geral limpeza conferencia'!F11+'Res. Geral limpeza conferencia'!I11*'[2]Equipamentos  TOTAL'!$I$11+'[2]Equipamentos  TOTAL'!$I$12*'Res. Geral limpeza conferencia'!L11+'Res. Geral limpeza conferencia'!O11*'[2]Equipamentos  TOTAL'!$I$13</f>
        <v>11.74</v>
      </c>
      <c r="AP11" s="67">
        <f>(I11*'[2]PRODUTOS DE LIMPEZA'!$I$36+L11*'[2]PRODUTOS DE LIMPEZA'!$I$37+O11*'[2]PRODUTOS DE LIMPEZA'!$I$38)</f>
        <v>360.5</v>
      </c>
      <c r="AQ11" s="67">
        <f t="shared" si="30"/>
        <v>534.34</v>
      </c>
      <c r="AR11" s="19">
        <f t="shared" si="31"/>
        <v>362.13614545454544</v>
      </c>
      <c r="AS11" s="19">
        <f t="shared" si="8"/>
        <v>27.160210909090907</v>
      </c>
      <c r="AT11" s="81">
        <f t="shared" si="9"/>
        <v>18.106807272727274</v>
      </c>
      <c r="AU11" s="19">
        <f t="shared" si="10"/>
        <v>3.6213614545454544</v>
      </c>
      <c r="AV11" s="81">
        <f t="shared" si="11"/>
        <v>45.26701818181818</v>
      </c>
      <c r="AW11" s="19">
        <f t="shared" si="12"/>
        <v>144.85445818181819</v>
      </c>
      <c r="AX11" s="81">
        <f t="shared" si="13"/>
        <v>54.320421818181813</v>
      </c>
      <c r="AY11" s="19">
        <f t="shared" si="14"/>
        <v>10.864084363636364</v>
      </c>
      <c r="AZ11" s="19">
        <f t="shared" si="15"/>
        <v>666.33050763636368</v>
      </c>
      <c r="BA11" s="67">
        <f t="shared" si="32"/>
        <v>150.82970458181816</v>
      </c>
      <c r="BB11" s="67">
        <f t="shared" si="33"/>
        <v>50.336924218181814</v>
      </c>
      <c r="BC11" s="67">
        <f t="shared" si="34"/>
        <v>74.056841745454534</v>
      </c>
      <c r="BD11" s="67">
        <f t="shared" si="35"/>
        <v>275.22347054545452</v>
      </c>
      <c r="BE11" s="67">
        <f t="shared" si="36"/>
        <v>2.3538849454545452</v>
      </c>
      <c r="BF11" s="67">
        <f t="shared" si="37"/>
        <v>0.90534036363636361</v>
      </c>
      <c r="BG11" s="67">
        <f t="shared" si="16"/>
        <v>3.2592253090909087</v>
      </c>
      <c r="BH11" s="67">
        <f t="shared" si="38"/>
        <v>13.580105454545453</v>
      </c>
      <c r="BI11" s="67">
        <f t="shared" si="39"/>
        <v>1.0864084363636362</v>
      </c>
      <c r="BJ11" s="67">
        <f t="shared" si="40"/>
        <v>0.54320421818181808</v>
      </c>
      <c r="BK11" s="67">
        <f t="shared" si="41"/>
        <v>6.3373825454545454</v>
      </c>
      <c r="BL11" s="67">
        <f t="shared" si="42"/>
        <v>2.3538849454545452</v>
      </c>
      <c r="BM11" s="67">
        <f t="shared" si="43"/>
        <v>77.859271272727256</v>
      </c>
      <c r="BN11" s="67">
        <f t="shared" si="44"/>
        <v>3.0781572363636358</v>
      </c>
      <c r="BO11" s="67">
        <f t="shared" si="45"/>
        <v>104.83841410909089</v>
      </c>
      <c r="BP11" s="67">
        <f t="shared" si="46"/>
        <v>150.82970458181816</v>
      </c>
      <c r="BQ11" s="67">
        <f t="shared" si="47"/>
        <v>25.168462109090907</v>
      </c>
      <c r="BR11" s="67">
        <f t="shared" si="48"/>
        <v>15.209718109090907</v>
      </c>
      <c r="BS11" s="67">
        <f t="shared" si="49"/>
        <v>5.9752463999999996</v>
      </c>
      <c r="BT11" s="67">
        <f t="shared" si="50"/>
        <v>0</v>
      </c>
      <c r="BU11" s="67">
        <f t="shared" si="51"/>
        <v>72.608297163636351</v>
      </c>
      <c r="BV11" s="67">
        <f t="shared" si="52"/>
        <v>269.79142836363633</v>
      </c>
      <c r="BW11" s="67">
        <f t="shared" si="53"/>
        <v>1319.4430459636365</v>
      </c>
      <c r="BX11" s="67">
        <f t="shared" si="17"/>
        <v>1319.4430459636365</v>
      </c>
      <c r="BY11" s="67">
        <f t="shared" si="18"/>
        <v>4437.9457732363635</v>
      </c>
      <c r="BZ11" s="67" t="e">
        <f t="shared" si="54"/>
        <v>#VALUE!</v>
      </c>
      <c r="CA11" s="70">
        <f t="shared" si="19"/>
        <v>2</v>
      </c>
      <c r="CB11" s="82">
        <f t="shared" si="20"/>
        <v>11.25</v>
      </c>
      <c r="CC11" s="20">
        <f t="shared" si="21"/>
        <v>2.2535211267605644</v>
      </c>
      <c r="CD11" s="69" t="e">
        <f t="shared" si="55"/>
        <v>#VALUE!</v>
      </c>
      <c r="CE11" s="20">
        <f t="shared" si="22"/>
        <v>8.5633802816901436</v>
      </c>
      <c r="CF11" s="73" t="e">
        <f t="shared" si="23"/>
        <v>#VALUE!</v>
      </c>
      <c r="CG11" s="20">
        <f t="shared" si="24"/>
        <v>1.8591549295774654</v>
      </c>
      <c r="CH11" s="67" t="e">
        <f t="shared" si="56"/>
        <v>#VALUE!</v>
      </c>
      <c r="CI11" s="67" t="e">
        <f t="shared" si="57"/>
        <v>#VALUE!</v>
      </c>
      <c r="CJ11" s="67" t="e">
        <f t="shared" si="58"/>
        <v>#VALUE!</v>
      </c>
      <c r="CK11" s="74" t="e">
        <f t="shared" si="59"/>
        <v>#VALUE!</v>
      </c>
    </row>
    <row r="12" spans="1:90" ht="15" customHeight="1">
      <c r="A12" s="84" t="str">
        <f>[2]CCT!D19</f>
        <v>Região de Divinopolis</v>
      </c>
      <c r="B12" s="76" t="str">
        <f>[2]CCT!C19</f>
        <v>Arcos</v>
      </c>
      <c r="C12" s="18"/>
      <c r="D12" s="77"/>
      <c r="E12" s="17">
        <f t="shared" si="0"/>
        <v>0</v>
      </c>
      <c r="F12" s="78"/>
      <c r="G12" s="17"/>
      <c r="H12" s="77">
        <f t="shared" si="1"/>
        <v>0</v>
      </c>
      <c r="I12" s="18"/>
      <c r="J12" s="77"/>
      <c r="K12" s="17">
        <f t="shared" si="2"/>
        <v>0</v>
      </c>
      <c r="L12" s="18"/>
      <c r="M12" s="77"/>
      <c r="N12" s="17">
        <f t="shared" si="3"/>
        <v>0</v>
      </c>
      <c r="O12" s="21">
        <f>[2]CCT!N19</f>
        <v>1</v>
      </c>
      <c r="P12" s="77">
        <f>[2]CCT!M19</f>
        <v>212.14</v>
      </c>
      <c r="Q12" s="80">
        <f t="shared" si="4"/>
        <v>212.14</v>
      </c>
      <c r="R12" s="66">
        <f t="shared" si="25"/>
        <v>1</v>
      </c>
      <c r="S12" s="67">
        <f t="shared" si="26"/>
        <v>212.14</v>
      </c>
      <c r="T12" s="19"/>
      <c r="U12" s="19"/>
      <c r="V12" s="19"/>
      <c r="W12" s="19"/>
      <c r="X12" s="19"/>
      <c r="Y12" s="19"/>
      <c r="Z12" s="19"/>
      <c r="AA12" s="68">
        <f t="shared" si="27"/>
        <v>6.9427636363636358</v>
      </c>
      <c r="AB12" s="67">
        <f t="shared" si="60"/>
        <v>219.08276363636361</v>
      </c>
      <c r="AC12" s="67"/>
      <c r="AD12" s="67">
        <f>(VLOOKUP('Res. Geral limpeza conferencia'!A12,VATOTAL,6,FALSE)*20-1)*R12</f>
        <v>279</v>
      </c>
      <c r="AE12" s="67">
        <f t="shared" si="5"/>
        <v>111.27160000000001</v>
      </c>
      <c r="AF12" s="67"/>
      <c r="AG12" s="67">
        <f t="shared" si="28"/>
        <v>3.12</v>
      </c>
      <c r="AH12" s="67">
        <f t="shared" si="61"/>
        <v>28.19</v>
      </c>
      <c r="AI12" s="67">
        <f t="shared" si="6"/>
        <v>0</v>
      </c>
      <c r="AJ12" s="67">
        <f t="shared" si="7"/>
        <v>0</v>
      </c>
      <c r="AK12" s="67">
        <v>0</v>
      </c>
      <c r="AL12" s="67">
        <f t="shared" si="29"/>
        <v>421.58160000000004</v>
      </c>
      <c r="AM12" s="67">
        <f>C12*'[2]Uniforme Limpeza'!$Z$10+F12*'[2]Uniforme Limpeza'!$Z$11+I12*'[2]Uniforme Limpeza'!$Z$12+L12*'[2]Uniforme Limpeza'!$Z$12+O12*'[2]Uniforme Limpeza'!$Z$12</f>
        <v>39.76</v>
      </c>
      <c r="AN12" s="67">
        <f>I12*'[2]Materiais de Consumo'!$F$33+L12*'[2]Materiais de Consumo'!$F$34+O12*'[2]Materiais de Consumo'!$F$35</f>
        <v>10.32</v>
      </c>
      <c r="AO12" s="67">
        <f>'[2]Equipamentos  TOTAL'!$H$19*'Res. Geral limpeza conferencia'!F12+'Res. Geral limpeza conferencia'!I12*'[2]Equipamentos  TOTAL'!$I$11+'[2]Equipamentos  TOTAL'!$I$12*'Res. Geral limpeza conferencia'!L12+'Res. Geral limpeza conferencia'!O12*'[2]Equipamentos  TOTAL'!$I$13</f>
        <v>1.47</v>
      </c>
      <c r="AP12" s="67">
        <f>(I12*'[2]PRODUTOS DE LIMPEZA'!$I$36+L12*'[2]PRODUTOS DE LIMPEZA'!$I$37+O12*'[2]PRODUTOS DE LIMPEZA'!$I$38)</f>
        <v>45.06</v>
      </c>
      <c r="AQ12" s="67">
        <f t="shared" si="30"/>
        <v>96.61</v>
      </c>
      <c r="AR12" s="19">
        <f t="shared" si="31"/>
        <v>43.816552727272722</v>
      </c>
      <c r="AS12" s="19">
        <f t="shared" si="8"/>
        <v>3.2862414545454541</v>
      </c>
      <c r="AT12" s="81">
        <f t="shared" si="9"/>
        <v>2.1908276363636361</v>
      </c>
      <c r="AU12" s="19">
        <f t="shared" si="10"/>
        <v>0.43816552727272723</v>
      </c>
      <c r="AV12" s="81">
        <f t="shared" si="11"/>
        <v>5.4770690909090902</v>
      </c>
      <c r="AW12" s="19">
        <f t="shared" si="12"/>
        <v>17.526621090909089</v>
      </c>
      <c r="AX12" s="81">
        <f t="shared" si="13"/>
        <v>6.5724829090909083</v>
      </c>
      <c r="AY12" s="19">
        <f t="shared" si="14"/>
        <v>1.3144965818181817</v>
      </c>
      <c r="AZ12" s="19">
        <f t="shared" si="15"/>
        <v>80.622457018181805</v>
      </c>
      <c r="BA12" s="67">
        <f t="shared" si="32"/>
        <v>18.249594210909088</v>
      </c>
      <c r="BB12" s="67">
        <f t="shared" si="33"/>
        <v>6.0905008290909084</v>
      </c>
      <c r="BC12" s="67">
        <f t="shared" si="34"/>
        <v>8.9604850327272718</v>
      </c>
      <c r="BD12" s="67">
        <f t="shared" si="35"/>
        <v>33.300580072727264</v>
      </c>
      <c r="BE12" s="67">
        <f t="shared" si="36"/>
        <v>0.28480759272727268</v>
      </c>
      <c r="BF12" s="67">
        <f t="shared" si="37"/>
        <v>0.10954138181818181</v>
      </c>
      <c r="BG12" s="67">
        <f t="shared" si="16"/>
        <v>0.39434897454545448</v>
      </c>
      <c r="BH12" s="67">
        <f t="shared" si="38"/>
        <v>1.6431207272727271</v>
      </c>
      <c r="BI12" s="67">
        <f t="shared" si="39"/>
        <v>0.13144965818181814</v>
      </c>
      <c r="BJ12" s="67">
        <f t="shared" si="40"/>
        <v>6.572482909090907E-2</v>
      </c>
      <c r="BK12" s="67">
        <f t="shared" si="41"/>
        <v>0.76678967272727261</v>
      </c>
      <c r="BL12" s="67">
        <f t="shared" si="42"/>
        <v>0.28480759272727268</v>
      </c>
      <c r="BM12" s="67">
        <f t="shared" si="43"/>
        <v>9.4205588363636341</v>
      </c>
      <c r="BN12" s="67">
        <f t="shared" si="44"/>
        <v>0.37244069818181813</v>
      </c>
      <c r="BO12" s="67">
        <f t="shared" si="45"/>
        <v>12.684892014545451</v>
      </c>
      <c r="BP12" s="67">
        <f t="shared" si="46"/>
        <v>18.249594210909088</v>
      </c>
      <c r="BQ12" s="67">
        <f t="shared" si="47"/>
        <v>3.0452504145454542</v>
      </c>
      <c r="BR12" s="67">
        <f t="shared" si="48"/>
        <v>1.8402952145454543</v>
      </c>
      <c r="BS12" s="67">
        <f t="shared" si="49"/>
        <v>0.72297311999999991</v>
      </c>
      <c r="BT12" s="67">
        <f t="shared" si="50"/>
        <v>0</v>
      </c>
      <c r="BU12" s="67">
        <f t="shared" si="51"/>
        <v>8.7852188218181801</v>
      </c>
      <c r="BV12" s="67">
        <f t="shared" si="52"/>
        <v>32.643331781818176</v>
      </c>
      <c r="BW12" s="67">
        <f t="shared" si="53"/>
        <v>159.6456098618182</v>
      </c>
      <c r="BX12" s="67">
        <f t="shared" si="17"/>
        <v>159.64560986181817</v>
      </c>
      <c r="BY12" s="67">
        <f t="shared" si="18"/>
        <v>896.91997349818189</v>
      </c>
      <c r="BZ12" s="67" t="e">
        <f t="shared" si="54"/>
        <v>#VALUE!</v>
      </c>
      <c r="CA12" s="70">
        <f t="shared" si="19"/>
        <v>2</v>
      </c>
      <c r="CB12" s="82">
        <f t="shared" si="20"/>
        <v>11.25</v>
      </c>
      <c r="CC12" s="20">
        <f t="shared" si="21"/>
        <v>2.2535211267605644</v>
      </c>
      <c r="CD12" s="69" t="e">
        <f t="shared" si="55"/>
        <v>#VALUE!</v>
      </c>
      <c r="CE12" s="20">
        <f t="shared" si="22"/>
        <v>8.5633802816901436</v>
      </c>
      <c r="CF12" s="73" t="e">
        <f t="shared" si="23"/>
        <v>#VALUE!</v>
      </c>
      <c r="CG12" s="20">
        <f t="shared" si="24"/>
        <v>1.8591549295774654</v>
      </c>
      <c r="CH12" s="67" t="e">
        <f t="shared" si="56"/>
        <v>#VALUE!</v>
      </c>
      <c r="CI12" s="67" t="e">
        <f t="shared" si="57"/>
        <v>#VALUE!</v>
      </c>
      <c r="CJ12" s="67" t="e">
        <f t="shared" si="58"/>
        <v>#VALUE!</v>
      </c>
      <c r="CK12" s="74" t="e">
        <f t="shared" si="59"/>
        <v>#VALUE!</v>
      </c>
    </row>
    <row r="13" spans="1:90" ht="15" customHeight="1">
      <c r="A13" s="84" t="str">
        <f>[2]CCT!D20</f>
        <v>Fethemg Interior</v>
      </c>
      <c r="B13" s="76" t="str">
        <f>[2]CCT!C20</f>
        <v>Arinos</v>
      </c>
      <c r="C13" s="18"/>
      <c r="D13" s="77"/>
      <c r="E13" s="17">
        <f t="shared" si="0"/>
        <v>0</v>
      </c>
      <c r="F13" s="78"/>
      <c r="G13" s="17"/>
      <c r="H13" s="77">
        <f t="shared" si="1"/>
        <v>0</v>
      </c>
      <c r="I13" s="18"/>
      <c r="J13" s="77"/>
      <c r="K13" s="17">
        <f t="shared" si="2"/>
        <v>0</v>
      </c>
      <c r="L13" s="18"/>
      <c r="M13" s="77"/>
      <c r="N13" s="17">
        <f t="shared" si="3"/>
        <v>0</v>
      </c>
      <c r="O13" s="21">
        <f>[2]CCT!N20</f>
        <v>1</v>
      </c>
      <c r="P13" s="77">
        <f>[2]CCT!M20</f>
        <v>212.14</v>
      </c>
      <c r="Q13" s="80">
        <f t="shared" si="4"/>
        <v>212.14</v>
      </c>
      <c r="R13" s="66">
        <f t="shared" si="25"/>
        <v>1</v>
      </c>
      <c r="S13" s="67">
        <f t="shared" si="26"/>
        <v>212.14</v>
      </c>
      <c r="T13" s="19"/>
      <c r="U13" s="19"/>
      <c r="V13" s="19"/>
      <c r="W13" s="19"/>
      <c r="X13" s="19"/>
      <c r="Y13" s="19"/>
      <c r="Z13" s="19"/>
      <c r="AA13" s="68">
        <f t="shared" si="27"/>
        <v>6.9427636363636358</v>
      </c>
      <c r="AB13" s="67">
        <f t="shared" si="60"/>
        <v>219.08276363636361</v>
      </c>
      <c r="AC13" s="67"/>
      <c r="AD13" s="67">
        <f>(VLOOKUP('Res. Geral limpeza conferencia'!A13,VATOTAL,6,FALSE)*20-1)*R13</f>
        <v>279</v>
      </c>
      <c r="AE13" s="67">
        <f t="shared" si="5"/>
        <v>111.27160000000001</v>
      </c>
      <c r="AF13" s="67"/>
      <c r="AG13" s="67">
        <f t="shared" si="28"/>
        <v>3.12</v>
      </c>
      <c r="AH13" s="67">
        <f t="shared" si="61"/>
        <v>0</v>
      </c>
      <c r="AI13" s="67">
        <f t="shared" si="6"/>
        <v>8.43</v>
      </c>
      <c r="AJ13" s="67">
        <f t="shared" si="7"/>
        <v>0</v>
      </c>
      <c r="AK13" s="67">
        <v>0</v>
      </c>
      <c r="AL13" s="67">
        <f t="shared" si="29"/>
        <v>401.82160000000005</v>
      </c>
      <c r="AM13" s="67">
        <f>C13*'[2]Uniforme Limpeza'!$Z$10+F13*'[2]Uniforme Limpeza'!$Z$11+I13*'[2]Uniforme Limpeza'!$Z$12+L13*'[2]Uniforme Limpeza'!$Z$12+O13*'[2]Uniforme Limpeza'!$Z$12</f>
        <v>39.76</v>
      </c>
      <c r="AN13" s="67">
        <f>I13*'[2]Materiais de Consumo'!$F$33+L13*'[2]Materiais de Consumo'!$F$34+O13*'[2]Materiais de Consumo'!$F$35</f>
        <v>10.32</v>
      </c>
      <c r="AO13" s="67">
        <f>'[2]Equipamentos  TOTAL'!$H$19*'Res. Geral limpeza conferencia'!F13+'Res. Geral limpeza conferencia'!I13*'[2]Equipamentos  TOTAL'!$I$11+'[2]Equipamentos  TOTAL'!$I$12*'Res. Geral limpeza conferencia'!L13+'Res. Geral limpeza conferencia'!O13*'[2]Equipamentos  TOTAL'!$I$13</f>
        <v>1.47</v>
      </c>
      <c r="AP13" s="67">
        <f>(I13*'[2]PRODUTOS DE LIMPEZA'!$I$36+L13*'[2]PRODUTOS DE LIMPEZA'!$I$37+O13*'[2]PRODUTOS DE LIMPEZA'!$I$38)</f>
        <v>45.06</v>
      </c>
      <c r="AQ13" s="67">
        <f t="shared" si="30"/>
        <v>96.61</v>
      </c>
      <c r="AR13" s="19">
        <f t="shared" si="31"/>
        <v>43.816552727272722</v>
      </c>
      <c r="AS13" s="19">
        <f t="shared" si="8"/>
        <v>3.2862414545454541</v>
      </c>
      <c r="AT13" s="81">
        <f t="shared" si="9"/>
        <v>2.1908276363636361</v>
      </c>
      <c r="AU13" s="19">
        <f t="shared" si="10"/>
        <v>0.43816552727272723</v>
      </c>
      <c r="AV13" s="81">
        <f t="shared" si="11"/>
        <v>5.4770690909090902</v>
      </c>
      <c r="AW13" s="19">
        <f t="shared" si="12"/>
        <v>17.526621090909089</v>
      </c>
      <c r="AX13" s="81">
        <f t="shared" si="13"/>
        <v>6.5724829090909083</v>
      </c>
      <c r="AY13" s="19">
        <f t="shared" si="14"/>
        <v>1.3144965818181817</v>
      </c>
      <c r="AZ13" s="19">
        <f t="shared" si="15"/>
        <v>80.622457018181805</v>
      </c>
      <c r="BA13" s="67">
        <f t="shared" si="32"/>
        <v>18.249594210909088</v>
      </c>
      <c r="BB13" s="67">
        <f t="shared" si="33"/>
        <v>6.0905008290909084</v>
      </c>
      <c r="BC13" s="67">
        <f t="shared" si="34"/>
        <v>8.9604850327272718</v>
      </c>
      <c r="BD13" s="67">
        <f t="shared" si="35"/>
        <v>33.300580072727264</v>
      </c>
      <c r="BE13" s="67">
        <f t="shared" si="36"/>
        <v>0.28480759272727268</v>
      </c>
      <c r="BF13" s="67">
        <f t="shared" si="37"/>
        <v>0.10954138181818181</v>
      </c>
      <c r="BG13" s="67">
        <f t="shared" si="16"/>
        <v>0.39434897454545448</v>
      </c>
      <c r="BH13" s="67">
        <f t="shared" si="38"/>
        <v>1.6431207272727271</v>
      </c>
      <c r="BI13" s="67">
        <f t="shared" si="39"/>
        <v>0.13144965818181814</v>
      </c>
      <c r="BJ13" s="67">
        <f t="shared" si="40"/>
        <v>6.572482909090907E-2</v>
      </c>
      <c r="BK13" s="67">
        <f t="shared" si="41"/>
        <v>0.76678967272727261</v>
      </c>
      <c r="BL13" s="67">
        <f t="shared" si="42"/>
        <v>0.28480759272727268</v>
      </c>
      <c r="BM13" s="67">
        <f t="shared" si="43"/>
        <v>9.4205588363636341</v>
      </c>
      <c r="BN13" s="67">
        <f t="shared" si="44"/>
        <v>0.37244069818181813</v>
      </c>
      <c r="BO13" s="67">
        <f t="shared" si="45"/>
        <v>12.684892014545451</v>
      </c>
      <c r="BP13" s="67">
        <f t="shared" si="46"/>
        <v>18.249594210909088</v>
      </c>
      <c r="BQ13" s="67">
        <f t="shared" si="47"/>
        <v>3.0452504145454542</v>
      </c>
      <c r="BR13" s="67">
        <f t="shared" si="48"/>
        <v>1.8402952145454543</v>
      </c>
      <c r="BS13" s="67">
        <f t="shared" si="49"/>
        <v>0.72297311999999991</v>
      </c>
      <c r="BT13" s="67">
        <f t="shared" si="50"/>
        <v>0</v>
      </c>
      <c r="BU13" s="67">
        <f t="shared" si="51"/>
        <v>8.7852188218181801</v>
      </c>
      <c r="BV13" s="67">
        <f t="shared" si="52"/>
        <v>32.643331781818176</v>
      </c>
      <c r="BW13" s="67">
        <f t="shared" si="53"/>
        <v>159.6456098618182</v>
      </c>
      <c r="BX13" s="67">
        <f t="shared" si="17"/>
        <v>159.64560986181817</v>
      </c>
      <c r="BY13" s="67">
        <f t="shared" si="18"/>
        <v>877.1599734981819</v>
      </c>
      <c r="BZ13" s="67" t="e">
        <f t="shared" si="54"/>
        <v>#VALUE!</v>
      </c>
      <c r="CA13" s="70">
        <f t="shared" si="19"/>
        <v>3</v>
      </c>
      <c r="CB13" s="82">
        <f t="shared" si="20"/>
        <v>12.25</v>
      </c>
      <c r="CC13" s="20">
        <f t="shared" si="21"/>
        <v>3.4188034188034218</v>
      </c>
      <c r="CD13" s="69" t="e">
        <f t="shared" si="55"/>
        <v>#VALUE!</v>
      </c>
      <c r="CE13" s="20">
        <f t="shared" si="22"/>
        <v>8.6609686609686669</v>
      </c>
      <c r="CF13" s="73" t="e">
        <f t="shared" si="23"/>
        <v>#VALUE!</v>
      </c>
      <c r="CG13" s="20">
        <f t="shared" si="24"/>
        <v>1.8803418803418819</v>
      </c>
      <c r="CH13" s="67" t="e">
        <f t="shared" si="56"/>
        <v>#VALUE!</v>
      </c>
      <c r="CI13" s="67" t="e">
        <f t="shared" si="57"/>
        <v>#VALUE!</v>
      </c>
      <c r="CJ13" s="67" t="e">
        <f t="shared" si="58"/>
        <v>#VALUE!</v>
      </c>
      <c r="CK13" s="74" t="e">
        <f t="shared" si="59"/>
        <v>#VALUE!</v>
      </c>
    </row>
    <row r="14" spans="1:90" ht="15" customHeight="1">
      <c r="A14" s="86" t="str">
        <f>[2]CCT!D21</f>
        <v>Região de Juiz de Fora</v>
      </c>
      <c r="B14" s="76" t="str">
        <f>[2]CCT!C21</f>
        <v>Barbacena</v>
      </c>
      <c r="C14" s="18"/>
      <c r="D14" s="77"/>
      <c r="E14" s="17">
        <f t="shared" si="0"/>
        <v>0</v>
      </c>
      <c r="F14" s="78"/>
      <c r="G14" s="17"/>
      <c r="H14" s="77">
        <f t="shared" si="1"/>
        <v>0</v>
      </c>
      <c r="I14" s="21">
        <f>[2]CCT!J21</f>
        <v>2</v>
      </c>
      <c r="J14" s="77">
        <f>[2]CCT!I21</f>
        <v>848.57</v>
      </c>
      <c r="K14" s="17">
        <f t="shared" si="2"/>
        <v>1697.14</v>
      </c>
      <c r="L14" s="18"/>
      <c r="M14" s="77"/>
      <c r="N14" s="17">
        <f t="shared" si="3"/>
        <v>0</v>
      </c>
      <c r="O14" s="18"/>
      <c r="P14" s="77"/>
      <c r="Q14" s="80">
        <f t="shared" si="4"/>
        <v>0</v>
      </c>
      <c r="R14" s="66">
        <f t="shared" si="25"/>
        <v>2</v>
      </c>
      <c r="S14" s="67">
        <f t="shared" si="26"/>
        <v>1697.14</v>
      </c>
      <c r="T14" s="19"/>
      <c r="U14" s="19"/>
      <c r="V14" s="19"/>
      <c r="W14" s="19"/>
      <c r="X14" s="19"/>
      <c r="Y14" s="19"/>
      <c r="Z14" s="19"/>
      <c r="AA14" s="68">
        <f t="shared" si="27"/>
        <v>55.542763636363631</v>
      </c>
      <c r="AB14" s="67">
        <f t="shared" si="60"/>
        <v>1752.6827636363637</v>
      </c>
      <c r="AC14" s="67"/>
      <c r="AD14" s="67">
        <f>(VLOOKUP('Res. Geral limpeza conferencia'!A14,VATOTAL,6,FALSE)*20-1)*R14</f>
        <v>558</v>
      </c>
      <c r="AE14" s="67">
        <f t="shared" si="5"/>
        <v>146.17160000000001</v>
      </c>
      <c r="AF14" s="67"/>
      <c r="AG14" s="67">
        <f t="shared" si="28"/>
        <v>6.24</v>
      </c>
      <c r="AH14" s="67">
        <f t="shared" si="61"/>
        <v>0</v>
      </c>
      <c r="AI14" s="67">
        <f t="shared" si="6"/>
        <v>0</v>
      </c>
      <c r="AJ14" s="67">
        <f t="shared" si="7"/>
        <v>0</v>
      </c>
      <c r="AK14" s="67">
        <v>0</v>
      </c>
      <c r="AL14" s="67">
        <f t="shared" si="29"/>
        <v>710.41160000000002</v>
      </c>
      <c r="AM14" s="67">
        <f>C14*'[2]Uniforme Limpeza'!$Z$10+F14*'[2]Uniforme Limpeza'!$Z$11+I14*'[2]Uniforme Limpeza'!$Z$12+L14*'[2]Uniforme Limpeza'!$Z$12+O14*'[2]Uniforme Limpeza'!$Z$12</f>
        <v>79.52</v>
      </c>
      <c r="AN14" s="67">
        <f>I14*'[2]Materiais de Consumo'!$F$33+L14*'[2]Materiais de Consumo'!$F$34+O14*'[2]Materiais de Consumo'!$F$35</f>
        <v>82.58</v>
      </c>
      <c r="AO14" s="67">
        <f>'[2]Equipamentos  TOTAL'!$H$19*'Res. Geral limpeza conferencia'!F14+'Res. Geral limpeza conferencia'!I14*'[2]Equipamentos  TOTAL'!$I$11+'[2]Equipamentos  TOTAL'!$I$12*'Res. Geral limpeza conferencia'!L14+'Res. Geral limpeza conferencia'!O14*'[2]Equipamentos  TOTAL'!$I$13</f>
        <v>11.74</v>
      </c>
      <c r="AP14" s="67">
        <f>(I14*'[2]PRODUTOS DE LIMPEZA'!$I$36+L14*'[2]PRODUTOS DE LIMPEZA'!$I$37+O14*'[2]PRODUTOS DE LIMPEZA'!$I$38)</f>
        <v>360.5</v>
      </c>
      <c r="AQ14" s="67">
        <f t="shared" si="30"/>
        <v>534.34</v>
      </c>
      <c r="AR14" s="19">
        <f t="shared" si="31"/>
        <v>350.53655272727275</v>
      </c>
      <c r="AS14" s="19">
        <f t="shared" si="8"/>
        <v>26.290241454545455</v>
      </c>
      <c r="AT14" s="81">
        <f t="shared" si="9"/>
        <v>17.526827636363638</v>
      </c>
      <c r="AU14" s="19">
        <f t="shared" si="10"/>
        <v>3.5053655272727275</v>
      </c>
      <c r="AV14" s="81">
        <f t="shared" si="11"/>
        <v>43.817069090909094</v>
      </c>
      <c r="AW14" s="19">
        <f t="shared" si="12"/>
        <v>140.21462109090911</v>
      </c>
      <c r="AX14" s="81">
        <f t="shared" si="13"/>
        <v>52.580482909090911</v>
      </c>
      <c r="AY14" s="19">
        <f t="shared" si="14"/>
        <v>10.516096581818182</v>
      </c>
      <c r="AZ14" s="19">
        <f t="shared" si="15"/>
        <v>644.98725701818194</v>
      </c>
      <c r="BA14" s="67">
        <f t="shared" si="32"/>
        <v>145.99847421090908</v>
      </c>
      <c r="BB14" s="67">
        <f t="shared" si="33"/>
        <v>48.724580829090911</v>
      </c>
      <c r="BC14" s="67">
        <f t="shared" si="34"/>
        <v>71.684725032727272</v>
      </c>
      <c r="BD14" s="67">
        <f t="shared" si="35"/>
        <v>266.40778007272729</v>
      </c>
      <c r="BE14" s="67">
        <f t="shared" si="36"/>
        <v>2.2784875927272727</v>
      </c>
      <c r="BF14" s="67">
        <f t="shared" si="37"/>
        <v>0.87634138181818189</v>
      </c>
      <c r="BG14" s="67">
        <f t="shared" si="16"/>
        <v>3.1548289745454547</v>
      </c>
      <c r="BH14" s="67">
        <f t="shared" si="38"/>
        <v>13.145120727272728</v>
      </c>
      <c r="BI14" s="67">
        <f t="shared" si="39"/>
        <v>1.0516096581818182</v>
      </c>
      <c r="BJ14" s="67">
        <f t="shared" si="40"/>
        <v>0.52580482909090909</v>
      </c>
      <c r="BK14" s="67">
        <f t="shared" si="41"/>
        <v>6.1343896727272726</v>
      </c>
      <c r="BL14" s="67">
        <f t="shared" si="42"/>
        <v>2.2784875927272727</v>
      </c>
      <c r="BM14" s="67">
        <f t="shared" si="43"/>
        <v>75.365358836363626</v>
      </c>
      <c r="BN14" s="67">
        <f t="shared" si="44"/>
        <v>2.9795606981818179</v>
      </c>
      <c r="BO14" s="67">
        <f t="shared" si="45"/>
        <v>101.48033201454544</v>
      </c>
      <c r="BP14" s="67">
        <f t="shared" si="46"/>
        <v>145.99847421090908</v>
      </c>
      <c r="BQ14" s="67">
        <f t="shared" si="47"/>
        <v>24.362290414545456</v>
      </c>
      <c r="BR14" s="67">
        <f t="shared" si="48"/>
        <v>14.722535214545454</v>
      </c>
      <c r="BS14" s="67">
        <f t="shared" si="49"/>
        <v>5.7838531199999998</v>
      </c>
      <c r="BT14" s="67">
        <f t="shared" si="50"/>
        <v>0</v>
      </c>
      <c r="BU14" s="67">
        <f t="shared" si="51"/>
        <v>70.282578821818177</v>
      </c>
      <c r="BV14" s="67">
        <f t="shared" si="52"/>
        <v>261.14973178181816</v>
      </c>
      <c r="BW14" s="67">
        <f t="shared" si="53"/>
        <v>1277.1799298618184</v>
      </c>
      <c r="BX14" s="67">
        <f t="shared" si="17"/>
        <v>1277.1799298618184</v>
      </c>
      <c r="BY14" s="67">
        <f t="shared" si="18"/>
        <v>4274.6142934981817</v>
      </c>
      <c r="BZ14" s="67" t="e">
        <f t="shared" si="54"/>
        <v>#VALUE!</v>
      </c>
      <c r="CA14" s="70">
        <f t="shared" si="19"/>
        <v>2.5</v>
      </c>
      <c r="CB14" s="82">
        <f t="shared" si="20"/>
        <v>11.75</v>
      </c>
      <c r="CC14" s="20">
        <f t="shared" si="21"/>
        <v>2.8328611898017004</v>
      </c>
      <c r="CD14" s="69" t="e">
        <f t="shared" si="55"/>
        <v>#VALUE!</v>
      </c>
      <c r="CE14" s="20">
        <f t="shared" si="22"/>
        <v>8.6118980169971699</v>
      </c>
      <c r="CF14" s="73" t="e">
        <f t="shared" si="23"/>
        <v>#VALUE!</v>
      </c>
      <c r="CG14" s="20">
        <f t="shared" si="24"/>
        <v>1.8696883852691222</v>
      </c>
      <c r="CH14" s="67" t="e">
        <f t="shared" si="56"/>
        <v>#VALUE!</v>
      </c>
      <c r="CI14" s="67" t="e">
        <f t="shared" si="57"/>
        <v>#VALUE!</v>
      </c>
      <c r="CJ14" s="67" t="e">
        <f t="shared" si="58"/>
        <v>#VALUE!</v>
      </c>
      <c r="CK14" s="74" t="e">
        <f t="shared" si="59"/>
        <v>#VALUE!</v>
      </c>
    </row>
    <row r="15" spans="1:90" ht="15" customHeight="1">
      <c r="A15" s="84" t="str">
        <f>[2]CCT!D22</f>
        <v>Sind - Asseio</v>
      </c>
      <c r="B15" s="76" t="str">
        <f>[2]CCT!C22</f>
        <v>Betim</v>
      </c>
      <c r="C15" s="18"/>
      <c r="D15" s="77"/>
      <c r="E15" s="17">
        <f t="shared" si="0"/>
        <v>0</v>
      </c>
      <c r="F15" s="78"/>
      <c r="G15" s="17"/>
      <c r="H15" s="77">
        <f t="shared" si="1"/>
        <v>0</v>
      </c>
      <c r="I15" s="21">
        <f>[2]CCT!J22</f>
        <v>2</v>
      </c>
      <c r="J15" s="77">
        <f>[2]CCT!I22</f>
        <v>876.66</v>
      </c>
      <c r="K15" s="17">
        <f t="shared" si="2"/>
        <v>1753.32</v>
      </c>
      <c r="L15" s="18"/>
      <c r="M15" s="77"/>
      <c r="N15" s="17">
        <f t="shared" si="3"/>
        <v>0</v>
      </c>
      <c r="O15" s="18"/>
      <c r="P15" s="77"/>
      <c r="Q15" s="80">
        <f t="shared" si="4"/>
        <v>0</v>
      </c>
      <c r="R15" s="66">
        <f t="shared" si="25"/>
        <v>2</v>
      </c>
      <c r="S15" s="67">
        <f t="shared" si="26"/>
        <v>1753.32</v>
      </c>
      <c r="T15" s="19"/>
      <c r="U15" s="19"/>
      <c r="V15" s="19"/>
      <c r="W15" s="19"/>
      <c r="X15" s="19"/>
      <c r="Y15" s="19"/>
      <c r="Z15" s="19"/>
      <c r="AA15" s="68">
        <f t="shared" si="27"/>
        <v>57.381381818181815</v>
      </c>
      <c r="AB15" s="67">
        <f t="shared" si="60"/>
        <v>1810.7013818181817</v>
      </c>
      <c r="AC15" s="67"/>
      <c r="AD15" s="67">
        <f>(VLOOKUP('Res. Geral limpeza conferencia'!A15,VATOTAL,6,FALSE)*20-1)*R15</f>
        <v>558</v>
      </c>
      <c r="AE15" s="67">
        <f t="shared" si="5"/>
        <v>142.80080000000001</v>
      </c>
      <c r="AF15" s="67"/>
      <c r="AG15" s="67">
        <f t="shared" si="28"/>
        <v>6.24</v>
      </c>
      <c r="AH15" s="67">
        <f t="shared" si="61"/>
        <v>0</v>
      </c>
      <c r="AI15" s="67">
        <f t="shared" si="6"/>
        <v>16.86</v>
      </c>
      <c r="AJ15" s="67">
        <f t="shared" si="7"/>
        <v>82.06</v>
      </c>
      <c r="AK15" s="67">
        <v>0</v>
      </c>
      <c r="AL15" s="67">
        <f t="shared" si="29"/>
        <v>805.96080000000006</v>
      </c>
      <c r="AM15" s="67">
        <f>C15*'[2]Uniforme Limpeza'!$Z$10+F15*'[2]Uniforme Limpeza'!$Z$11+I15*'[2]Uniforme Limpeza'!$Z$12+L15*'[2]Uniforme Limpeza'!$Z$12+O15*'[2]Uniforme Limpeza'!$Z$12</f>
        <v>79.52</v>
      </c>
      <c r="AN15" s="67">
        <f>I15*'[2]Materiais de Consumo'!$F$33+L15*'[2]Materiais de Consumo'!$F$34+O15*'[2]Materiais de Consumo'!$F$35</f>
        <v>82.58</v>
      </c>
      <c r="AO15" s="67">
        <f>'[2]Equipamentos  TOTAL'!$H$19*'Res. Geral limpeza conferencia'!F15+'Res. Geral limpeza conferencia'!I15*'[2]Equipamentos  TOTAL'!$I$11+'[2]Equipamentos  TOTAL'!$I$12*'Res. Geral limpeza conferencia'!L15+'Res. Geral limpeza conferencia'!O15*'[2]Equipamentos  TOTAL'!$I$13</f>
        <v>11.74</v>
      </c>
      <c r="AP15" s="67">
        <f>(I15*'[2]PRODUTOS DE LIMPEZA'!$I$36+L15*'[2]PRODUTOS DE LIMPEZA'!$I$37+O15*'[2]PRODUTOS DE LIMPEZA'!$I$38)</f>
        <v>360.5</v>
      </c>
      <c r="AQ15" s="67">
        <f t="shared" si="30"/>
        <v>534.34</v>
      </c>
      <c r="AR15" s="19">
        <f t="shared" si="31"/>
        <v>362.14027636363636</v>
      </c>
      <c r="AS15" s="19">
        <f t="shared" si="8"/>
        <v>27.160520727272726</v>
      </c>
      <c r="AT15" s="81">
        <f t="shared" si="9"/>
        <v>18.107013818181819</v>
      </c>
      <c r="AU15" s="19">
        <f t="shared" si="10"/>
        <v>3.6214027636363637</v>
      </c>
      <c r="AV15" s="81">
        <f t="shared" si="11"/>
        <v>45.267534545454545</v>
      </c>
      <c r="AW15" s="19">
        <f t="shared" si="12"/>
        <v>144.85611054545456</v>
      </c>
      <c r="AX15" s="81">
        <f t="shared" si="13"/>
        <v>54.321041454545451</v>
      </c>
      <c r="AY15" s="19">
        <f t="shared" si="14"/>
        <v>10.86420829090909</v>
      </c>
      <c r="AZ15" s="19">
        <f t="shared" si="15"/>
        <v>666.33810850909106</v>
      </c>
      <c r="BA15" s="67">
        <f t="shared" si="32"/>
        <v>150.83142510545454</v>
      </c>
      <c r="BB15" s="67">
        <f t="shared" si="33"/>
        <v>50.33749841454545</v>
      </c>
      <c r="BC15" s="67">
        <f t="shared" si="34"/>
        <v>74.057686516363631</v>
      </c>
      <c r="BD15" s="67">
        <f t="shared" si="35"/>
        <v>275.22661003636364</v>
      </c>
      <c r="BE15" s="67">
        <f t="shared" si="36"/>
        <v>2.353911796363636</v>
      </c>
      <c r="BF15" s="67">
        <f t="shared" si="37"/>
        <v>0.90535069090909093</v>
      </c>
      <c r="BG15" s="67">
        <f t="shared" si="16"/>
        <v>3.2592624872727267</v>
      </c>
      <c r="BH15" s="67">
        <f t="shared" si="38"/>
        <v>13.580260363636363</v>
      </c>
      <c r="BI15" s="67">
        <f t="shared" si="39"/>
        <v>1.086420829090909</v>
      </c>
      <c r="BJ15" s="67">
        <f t="shared" si="40"/>
        <v>0.54321041454545449</v>
      </c>
      <c r="BK15" s="67">
        <f t="shared" si="41"/>
        <v>6.3374548363636363</v>
      </c>
      <c r="BL15" s="67">
        <f t="shared" si="42"/>
        <v>2.353911796363636</v>
      </c>
      <c r="BM15" s="67">
        <f t="shared" si="43"/>
        <v>77.860159418181809</v>
      </c>
      <c r="BN15" s="67">
        <f t="shared" si="44"/>
        <v>3.0781923490909087</v>
      </c>
      <c r="BO15" s="67">
        <f t="shared" si="45"/>
        <v>104.83961000727273</v>
      </c>
      <c r="BP15" s="67">
        <f t="shared" si="46"/>
        <v>150.83142510545454</v>
      </c>
      <c r="BQ15" s="67">
        <f t="shared" si="47"/>
        <v>25.168749207272725</v>
      </c>
      <c r="BR15" s="67">
        <f t="shared" si="48"/>
        <v>15.209891607272725</v>
      </c>
      <c r="BS15" s="67">
        <f t="shared" si="49"/>
        <v>5.9753145600000002</v>
      </c>
      <c r="BT15" s="67">
        <f t="shared" si="50"/>
        <v>0</v>
      </c>
      <c r="BU15" s="67">
        <f t="shared" si="51"/>
        <v>72.609125410909087</v>
      </c>
      <c r="BV15" s="67">
        <f t="shared" si="52"/>
        <v>269.79450589090908</v>
      </c>
      <c r="BW15" s="67">
        <f t="shared" si="53"/>
        <v>1319.4580969309093</v>
      </c>
      <c r="BX15" s="67">
        <f t="shared" si="17"/>
        <v>1319.4580969309091</v>
      </c>
      <c r="BY15" s="67">
        <f t="shared" si="18"/>
        <v>4470.4602787490912</v>
      </c>
      <c r="BZ15" s="67" t="e">
        <f t="shared" si="54"/>
        <v>#VALUE!</v>
      </c>
      <c r="CA15" s="70">
        <f t="shared" si="19"/>
        <v>2.5</v>
      </c>
      <c r="CB15" s="82">
        <f t="shared" si="20"/>
        <v>11.75</v>
      </c>
      <c r="CC15" s="20">
        <f t="shared" si="21"/>
        <v>2.8328611898017004</v>
      </c>
      <c r="CD15" s="69" t="e">
        <f t="shared" si="55"/>
        <v>#VALUE!</v>
      </c>
      <c r="CE15" s="20">
        <f t="shared" si="22"/>
        <v>8.6118980169971699</v>
      </c>
      <c r="CF15" s="73" t="e">
        <f t="shared" si="23"/>
        <v>#VALUE!</v>
      </c>
      <c r="CG15" s="20">
        <f t="shared" si="24"/>
        <v>1.8696883852691222</v>
      </c>
      <c r="CH15" s="67" t="e">
        <f t="shared" si="56"/>
        <v>#VALUE!</v>
      </c>
      <c r="CI15" s="67" t="e">
        <f t="shared" si="57"/>
        <v>#VALUE!</v>
      </c>
      <c r="CJ15" s="67" t="e">
        <f t="shared" si="58"/>
        <v>#VALUE!</v>
      </c>
      <c r="CK15" s="74" t="e">
        <f t="shared" si="59"/>
        <v>#VALUE!</v>
      </c>
    </row>
    <row r="16" spans="1:90" ht="15" customHeight="1">
      <c r="A16" s="84" t="str">
        <f>[2]CCT!D23</f>
        <v>Região de São Lourenço</v>
      </c>
      <c r="B16" s="76" t="str">
        <f>[2]CCT!C23</f>
        <v>Boa Esperança</v>
      </c>
      <c r="C16" s="18"/>
      <c r="D16" s="77"/>
      <c r="E16" s="17">
        <f t="shared" si="0"/>
        <v>0</v>
      </c>
      <c r="F16" s="78"/>
      <c r="G16" s="17"/>
      <c r="H16" s="77">
        <f t="shared" si="1"/>
        <v>0</v>
      </c>
      <c r="I16" s="18"/>
      <c r="J16" s="77"/>
      <c r="K16" s="17">
        <f t="shared" si="2"/>
        <v>0</v>
      </c>
      <c r="L16" s="21">
        <f>[2]CCT!L23</f>
        <v>1</v>
      </c>
      <c r="M16" s="77">
        <f>[2]CCT!K23</f>
        <v>424.28</v>
      </c>
      <c r="N16" s="17">
        <f t="shared" si="3"/>
        <v>424.28</v>
      </c>
      <c r="O16" s="18"/>
      <c r="P16" s="77"/>
      <c r="Q16" s="80">
        <f t="shared" si="4"/>
        <v>0</v>
      </c>
      <c r="R16" s="66">
        <f t="shared" si="25"/>
        <v>1</v>
      </c>
      <c r="S16" s="67">
        <f t="shared" si="26"/>
        <v>424.28</v>
      </c>
      <c r="T16" s="19"/>
      <c r="U16" s="19"/>
      <c r="V16" s="19"/>
      <c r="W16" s="19"/>
      <c r="X16" s="19"/>
      <c r="Y16" s="19"/>
      <c r="Z16" s="19"/>
      <c r="AA16" s="68">
        <f t="shared" si="27"/>
        <v>13.885527272727272</v>
      </c>
      <c r="AB16" s="67">
        <f t="shared" si="60"/>
        <v>438.16552727272722</v>
      </c>
      <c r="AC16" s="67"/>
      <c r="AD16" s="67">
        <f>(VLOOKUP('Res. Geral limpeza conferencia'!A16,VATOTAL,6,FALSE)*20-1)*R16</f>
        <v>279</v>
      </c>
      <c r="AE16" s="67">
        <f t="shared" si="5"/>
        <v>98.543199999999999</v>
      </c>
      <c r="AF16" s="67"/>
      <c r="AG16" s="67">
        <f t="shared" si="28"/>
        <v>3.12</v>
      </c>
      <c r="AH16" s="67">
        <v>0</v>
      </c>
      <c r="AI16" s="67">
        <f t="shared" si="6"/>
        <v>0</v>
      </c>
      <c r="AJ16" s="67">
        <f t="shared" si="7"/>
        <v>0</v>
      </c>
      <c r="AK16" s="67">
        <v>0</v>
      </c>
      <c r="AL16" s="67">
        <f t="shared" si="29"/>
        <v>380.66320000000002</v>
      </c>
      <c r="AM16" s="67">
        <f>C16*'[2]Uniforme Limpeza'!$Z$10+F16*'[2]Uniforme Limpeza'!$Z$11+I16*'[2]Uniforme Limpeza'!$Z$12+L16*'[2]Uniforme Limpeza'!$Z$12+O16*'[2]Uniforme Limpeza'!$Z$12</f>
        <v>39.76</v>
      </c>
      <c r="AN16" s="67">
        <f>I16*'[2]Materiais de Consumo'!$F$33+L16*'[2]Materiais de Consumo'!$F$34+O16*'[2]Materiais de Consumo'!$F$35</f>
        <v>20.65</v>
      </c>
      <c r="AO16" s="67">
        <f>'[2]Equipamentos  TOTAL'!$H$19*'Res. Geral limpeza conferencia'!F16+'Res. Geral limpeza conferencia'!I16*'[2]Equipamentos  TOTAL'!$I$11+'[2]Equipamentos  TOTAL'!$I$12*'Res. Geral limpeza conferencia'!L16+'Res. Geral limpeza conferencia'!O16*'[2]Equipamentos  TOTAL'!$I$13</f>
        <v>2.94</v>
      </c>
      <c r="AP16" s="67">
        <f>(I16*'[2]PRODUTOS DE LIMPEZA'!$I$36+L16*'[2]PRODUTOS DE LIMPEZA'!$I$37+O16*'[2]PRODUTOS DE LIMPEZA'!$I$38)</f>
        <v>90.13</v>
      </c>
      <c r="AQ16" s="67">
        <f t="shared" si="30"/>
        <v>153.47999999999999</v>
      </c>
      <c r="AR16" s="19">
        <f t="shared" si="31"/>
        <v>87.633105454545444</v>
      </c>
      <c r="AS16" s="19">
        <f t="shared" si="8"/>
        <v>6.5724829090909083</v>
      </c>
      <c r="AT16" s="81">
        <f t="shared" si="9"/>
        <v>4.3816552727272722</v>
      </c>
      <c r="AU16" s="19">
        <f t="shared" si="10"/>
        <v>0.87633105454545446</v>
      </c>
      <c r="AV16" s="81">
        <f t="shared" si="11"/>
        <v>10.95413818181818</v>
      </c>
      <c r="AW16" s="19">
        <f t="shared" si="12"/>
        <v>35.053242181818177</v>
      </c>
      <c r="AX16" s="81">
        <f t="shared" si="13"/>
        <v>13.144965818181817</v>
      </c>
      <c r="AY16" s="19">
        <f t="shared" si="14"/>
        <v>2.6289931636363635</v>
      </c>
      <c r="AZ16" s="19">
        <f t="shared" si="15"/>
        <v>161.24491403636361</v>
      </c>
      <c r="BA16" s="67">
        <f t="shared" si="32"/>
        <v>36.499188421818175</v>
      </c>
      <c r="BB16" s="67">
        <f t="shared" si="33"/>
        <v>12.181001658181817</v>
      </c>
      <c r="BC16" s="67">
        <f t="shared" si="34"/>
        <v>17.920970065454544</v>
      </c>
      <c r="BD16" s="67">
        <f t="shared" si="35"/>
        <v>66.601160145454529</v>
      </c>
      <c r="BE16" s="67">
        <f t="shared" si="36"/>
        <v>0.56961518545454537</v>
      </c>
      <c r="BF16" s="67">
        <f t="shared" si="37"/>
        <v>0.21908276363636361</v>
      </c>
      <c r="BG16" s="67">
        <f t="shared" si="16"/>
        <v>0.78869794909090896</v>
      </c>
      <c r="BH16" s="67">
        <f t="shared" si="38"/>
        <v>3.2862414545454541</v>
      </c>
      <c r="BI16" s="67">
        <f t="shared" si="39"/>
        <v>0.26289931636363628</v>
      </c>
      <c r="BJ16" s="67">
        <f t="shared" si="40"/>
        <v>0.13144965818181814</v>
      </c>
      <c r="BK16" s="67">
        <f t="shared" si="41"/>
        <v>1.5335793454545452</v>
      </c>
      <c r="BL16" s="67">
        <f t="shared" si="42"/>
        <v>0.56961518545454537</v>
      </c>
      <c r="BM16" s="67">
        <f t="shared" si="43"/>
        <v>18.841117672727268</v>
      </c>
      <c r="BN16" s="67">
        <f t="shared" si="44"/>
        <v>0.74488139636363626</v>
      </c>
      <c r="BO16" s="67">
        <f t="shared" si="45"/>
        <v>25.369784029090901</v>
      </c>
      <c r="BP16" s="67">
        <f t="shared" si="46"/>
        <v>36.499188421818175</v>
      </c>
      <c r="BQ16" s="67">
        <f t="shared" si="47"/>
        <v>6.0905008290909084</v>
      </c>
      <c r="BR16" s="67">
        <f t="shared" si="48"/>
        <v>3.6805904290909086</v>
      </c>
      <c r="BS16" s="67">
        <f t="shared" si="49"/>
        <v>1.4459462399999998</v>
      </c>
      <c r="BT16" s="67">
        <f t="shared" si="50"/>
        <v>0</v>
      </c>
      <c r="BU16" s="67">
        <f t="shared" si="51"/>
        <v>17.57043764363636</v>
      </c>
      <c r="BV16" s="67">
        <f t="shared" si="52"/>
        <v>65.286663563636353</v>
      </c>
      <c r="BW16" s="67">
        <f t="shared" si="53"/>
        <v>319.2912197236364</v>
      </c>
      <c r="BX16" s="67">
        <f t="shared" si="17"/>
        <v>319.29121972363635</v>
      </c>
      <c r="BY16" s="67">
        <f t="shared" si="18"/>
        <v>1291.5999469963635</v>
      </c>
      <c r="BZ16" s="67" t="e">
        <f t="shared" si="54"/>
        <v>#VALUE!</v>
      </c>
      <c r="CA16" s="70">
        <f t="shared" si="19"/>
        <v>4</v>
      </c>
      <c r="CB16" s="82">
        <f t="shared" si="20"/>
        <v>13.25</v>
      </c>
      <c r="CC16" s="20">
        <f t="shared" si="21"/>
        <v>4.6109510086455305</v>
      </c>
      <c r="CD16" s="69" t="e">
        <f t="shared" si="55"/>
        <v>#VALUE!</v>
      </c>
      <c r="CE16" s="20">
        <f t="shared" si="22"/>
        <v>8.7608069164265068</v>
      </c>
      <c r="CF16" s="73" t="e">
        <f t="shared" si="23"/>
        <v>#VALUE!</v>
      </c>
      <c r="CG16" s="20">
        <f t="shared" si="24"/>
        <v>1.9020172910662811</v>
      </c>
      <c r="CH16" s="67" t="e">
        <f t="shared" si="56"/>
        <v>#VALUE!</v>
      </c>
      <c r="CI16" s="67" t="e">
        <f t="shared" si="57"/>
        <v>#VALUE!</v>
      </c>
      <c r="CJ16" s="67" t="e">
        <f t="shared" si="58"/>
        <v>#VALUE!</v>
      </c>
      <c r="CK16" s="74" t="e">
        <f t="shared" si="59"/>
        <v>#VALUE!</v>
      </c>
    </row>
    <row r="17" spans="1:89" ht="15" customHeight="1">
      <c r="A17" s="84" t="str">
        <f>[2]CCT!D24</f>
        <v>Fethemg RM</v>
      </c>
      <c r="B17" s="76" t="str">
        <f>[2]CCT!C24</f>
        <v>Caeté</v>
      </c>
      <c r="C17" s="18"/>
      <c r="D17" s="77"/>
      <c r="E17" s="17">
        <f t="shared" si="0"/>
        <v>0</v>
      </c>
      <c r="F17" s="78"/>
      <c r="G17" s="17"/>
      <c r="H17" s="77">
        <f t="shared" si="1"/>
        <v>0</v>
      </c>
      <c r="I17" s="18"/>
      <c r="J17" s="77"/>
      <c r="K17" s="17">
        <f t="shared" si="2"/>
        <v>0</v>
      </c>
      <c r="L17" s="21">
        <f>[2]CCT!L24</f>
        <v>1</v>
      </c>
      <c r="M17" s="77">
        <f>[2]CCT!K24</f>
        <v>438.33</v>
      </c>
      <c r="N17" s="17">
        <f t="shared" si="3"/>
        <v>438.33</v>
      </c>
      <c r="O17" s="18"/>
      <c r="P17" s="77"/>
      <c r="Q17" s="80">
        <f t="shared" si="4"/>
        <v>0</v>
      </c>
      <c r="R17" s="66">
        <f t="shared" si="25"/>
        <v>1</v>
      </c>
      <c r="S17" s="67">
        <f t="shared" si="26"/>
        <v>438.33</v>
      </c>
      <c r="T17" s="19"/>
      <c r="U17" s="19"/>
      <c r="V17" s="19"/>
      <c r="W17" s="19"/>
      <c r="X17" s="19"/>
      <c r="Y17" s="19"/>
      <c r="Z17" s="19"/>
      <c r="AA17" s="68">
        <f t="shared" si="27"/>
        <v>14.345345454545454</v>
      </c>
      <c r="AB17" s="67">
        <f t="shared" si="60"/>
        <v>452.67534545454544</v>
      </c>
      <c r="AC17" s="67"/>
      <c r="AD17" s="67">
        <f>(VLOOKUP('Res. Geral limpeza conferencia'!A17,VATOTAL,6,FALSE)*20-1)*R17</f>
        <v>279</v>
      </c>
      <c r="AE17" s="67">
        <f t="shared" si="5"/>
        <v>97.700199999999995</v>
      </c>
      <c r="AF17" s="67"/>
      <c r="AG17" s="67">
        <f t="shared" si="28"/>
        <v>3.12</v>
      </c>
      <c r="AH17" s="67">
        <f t="shared" si="61"/>
        <v>0</v>
      </c>
      <c r="AI17" s="67">
        <f t="shared" si="6"/>
        <v>8.43</v>
      </c>
      <c r="AJ17" s="67">
        <f t="shared" si="7"/>
        <v>0</v>
      </c>
      <c r="AK17" s="67">
        <v>0</v>
      </c>
      <c r="AL17" s="67">
        <f t="shared" si="29"/>
        <v>388.25020000000001</v>
      </c>
      <c r="AM17" s="67">
        <f>C17*'[2]Uniforme Limpeza'!$Z$10+F17*'[2]Uniforme Limpeza'!$Z$11+I17*'[2]Uniforme Limpeza'!$Z$12+L17*'[2]Uniforme Limpeza'!$Z$12+O17*'[2]Uniforme Limpeza'!$Z$12</f>
        <v>39.76</v>
      </c>
      <c r="AN17" s="67">
        <f>I17*'[2]Materiais de Consumo'!$F$33+L17*'[2]Materiais de Consumo'!$F$34+O17*'[2]Materiais de Consumo'!$F$35</f>
        <v>20.65</v>
      </c>
      <c r="AO17" s="67">
        <f>'[2]Equipamentos  TOTAL'!$H$19*'Res. Geral limpeza conferencia'!F17+'Res. Geral limpeza conferencia'!I17*'[2]Equipamentos  TOTAL'!$I$11+'[2]Equipamentos  TOTAL'!$I$12*'Res. Geral limpeza conferencia'!L17+'Res. Geral limpeza conferencia'!O17*'[2]Equipamentos  TOTAL'!$I$13</f>
        <v>2.94</v>
      </c>
      <c r="AP17" s="67">
        <f>(I17*'[2]PRODUTOS DE LIMPEZA'!$I$36+L17*'[2]PRODUTOS DE LIMPEZA'!$I$37+O17*'[2]PRODUTOS DE LIMPEZA'!$I$38)</f>
        <v>90.13</v>
      </c>
      <c r="AQ17" s="67">
        <f t="shared" si="30"/>
        <v>153.47999999999999</v>
      </c>
      <c r="AR17" s="19">
        <f t="shared" si="31"/>
        <v>90.53506909090909</v>
      </c>
      <c r="AS17" s="19">
        <f t="shared" si="8"/>
        <v>6.7901301818181814</v>
      </c>
      <c r="AT17" s="81">
        <f t="shared" si="9"/>
        <v>4.5267534545454549</v>
      </c>
      <c r="AU17" s="19">
        <f t="shared" si="10"/>
        <v>0.90535069090909093</v>
      </c>
      <c r="AV17" s="81">
        <f t="shared" si="11"/>
        <v>11.316883636363636</v>
      </c>
      <c r="AW17" s="19">
        <f t="shared" si="12"/>
        <v>36.214027636363639</v>
      </c>
      <c r="AX17" s="81">
        <f t="shared" si="13"/>
        <v>13.580260363636363</v>
      </c>
      <c r="AY17" s="19">
        <f t="shared" si="14"/>
        <v>2.7160520727272726</v>
      </c>
      <c r="AZ17" s="19">
        <f t="shared" si="15"/>
        <v>166.58452712727276</v>
      </c>
      <c r="BA17" s="67">
        <f t="shared" si="32"/>
        <v>37.707856276363636</v>
      </c>
      <c r="BB17" s="67">
        <f t="shared" si="33"/>
        <v>12.584374603636363</v>
      </c>
      <c r="BC17" s="67">
        <f t="shared" si="34"/>
        <v>18.514421629090908</v>
      </c>
      <c r="BD17" s="67">
        <f t="shared" si="35"/>
        <v>68.80665250909091</v>
      </c>
      <c r="BE17" s="67">
        <f t="shared" si="36"/>
        <v>0.588477949090909</v>
      </c>
      <c r="BF17" s="67">
        <f t="shared" si="37"/>
        <v>0.22633767272727273</v>
      </c>
      <c r="BG17" s="67">
        <f t="shared" si="16"/>
        <v>0.81481562181818168</v>
      </c>
      <c r="BH17" s="67">
        <f t="shared" si="38"/>
        <v>3.3950650909090907</v>
      </c>
      <c r="BI17" s="67">
        <f t="shared" si="39"/>
        <v>0.27160520727272724</v>
      </c>
      <c r="BJ17" s="67">
        <f t="shared" si="40"/>
        <v>0.13580260363636362</v>
      </c>
      <c r="BK17" s="67">
        <f t="shared" si="41"/>
        <v>1.5843637090909091</v>
      </c>
      <c r="BL17" s="67">
        <f t="shared" si="42"/>
        <v>0.588477949090909</v>
      </c>
      <c r="BM17" s="67">
        <f t="shared" si="43"/>
        <v>19.465039854545452</v>
      </c>
      <c r="BN17" s="67">
        <f t="shared" si="44"/>
        <v>0.76954808727272717</v>
      </c>
      <c r="BO17" s="67">
        <f t="shared" si="45"/>
        <v>26.209902501818181</v>
      </c>
      <c r="BP17" s="67">
        <f t="shared" si="46"/>
        <v>37.707856276363636</v>
      </c>
      <c r="BQ17" s="67">
        <f t="shared" si="47"/>
        <v>6.2921873018181813</v>
      </c>
      <c r="BR17" s="67">
        <f t="shared" si="48"/>
        <v>3.8024729018181813</v>
      </c>
      <c r="BS17" s="67">
        <f t="shared" si="49"/>
        <v>1.49382864</v>
      </c>
      <c r="BT17" s="67">
        <f t="shared" si="50"/>
        <v>0</v>
      </c>
      <c r="BU17" s="67">
        <f t="shared" si="51"/>
        <v>18.152281352727272</v>
      </c>
      <c r="BV17" s="67">
        <f t="shared" si="52"/>
        <v>67.44862647272727</v>
      </c>
      <c r="BW17" s="67">
        <f t="shared" si="53"/>
        <v>329.86452423272732</v>
      </c>
      <c r="BX17" s="67">
        <f t="shared" si="17"/>
        <v>329.86452423272726</v>
      </c>
      <c r="BY17" s="67">
        <f t="shared" si="18"/>
        <v>1324.2700696872726</v>
      </c>
      <c r="BZ17" s="67" t="e">
        <f t="shared" si="54"/>
        <v>#VALUE!</v>
      </c>
      <c r="CA17" s="70">
        <f t="shared" si="19"/>
        <v>3</v>
      </c>
      <c r="CB17" s="82">
        <f t="shared" si="20"/>
        <v>12.25</v>
      </c>
      <c r="CC17" s="20">
        <f t="shared" si="21"/>
        <v>3.4188034188034218</v>
      </c>
      <c r="CD17" s="69" t="e">
        <f t="shared" si="55"/>
        <v>#VALUE!</v>
      </c>
      <c r="CE17" s="20">
        <f t="shared" si="22"/>
        <v>8.6609686609686669</v>
      </c>
      <c r="CF17" s="73" t="e">
        <f t="shared" si="23"/>
        <v>#VALUE!</v>
      </c>
      <c r="CG17" s="20">
        <f t="shared" si="24"/>
        <v>1.8803418803418819</v>
      </c>
      <c r="CH17" s="67" t="e">
        <f t="shared" si="56"/>
        <v>#VALUE!</v>
      </c>
      <c r="CI17" s="67" t="e">
        <f t="shared" si="57"/>
        <v>#VALUE!</v>
      </c>
      <c r="CJ17" s="67" t="e">
        <f t="shared" si="58"/>
        <v>#VALUE!</v>
      </c>
      <c r="CK17" s="74" t="e">
        <f t="shared" si="59"/>
        <v>#VALUE!</v>
      </c>
    </row>
    <row r="18" spans="1:89" ht="15" customHeight="1">
      <c r="A18" s="84" t="str">
        <f>[2]CCT!D25</f>
        <v>Região de São Lourenço</v>
      </c>
      <c r="B18" s="76" t="str">
        <f>[2]CCT!C25</f>
        <v>Campo Belo</v>
      </c>
      <c r="C18" s="18"/>
      <c r="D18" s="77"/>
      <c r="E18" s="17">
        <f t="shared" si="0"/>
        <v>0</v>
      </c>
      <c r="F18" s="78"/>
      <c r="G18" s="17"/>
      <c r="H18" s="77">
        <f t="shared" si="1"/>
        <v>0</v>
      </c>
      <c r="I18" s="21">
        <f>[2]CCT!J25</f>
        <v>1</v>
      </c>
      <c r="J18" s="77">
        <f>[2]CCT!I25</f>
        <v>848.57</v>
      </c>
      <c r="K18" s="17">
        <f t="shared" si="2"/>
        <v>848.57</v>
      </c>
      <c r="L18" s="18"/>
      <c r="M18" s="77"/>
      <c r="N18" s="17">
        <f t="shared" si="3"/>
        <v>0</v>
      </c>
      <c r="O18" s="18"/>
      <c r="P18" s="77"/>
      <c r="Q18" s="80">
        <f t="shared" si="4"/>
        <v>0</v>
      </c>
      <c r="R18" s="66">
        <f t="shared" si="25"/>
        <v>1</v>
      </c>
      <c r="S18" s="67">
        <f t="shared" si="26"/>
        <v>848.57</v>
      </c>
      <c r="T18" s="19"/>
      <c r="U18" s="19"/>
      <c r="V18" s="19"/>
      <c r="W18" s="19"/>
      <c r="X18" s="19"/>
      <c r="Y18" s="19"/>
      <c r="Z18" s="19"/>
      <c r="AA18" s="68">
        <f t="shared" si="27"/>
        <v>27.771381818181816</v>
      </c>
      <c r="AB18" s="67">
        <f t="shared" si="60"/>
        <v>876.34138181818184</v>
      </c>
      <c r="AC18" s="67"/>
      <c r="AD18" s="67">
        <f>(VLOOKUP('Res. Geral limpeza conferencia'!A18,VATOTAL,6,FALSE)*20-1)*R18</f>
        <v>279</v>
      </c>
      <c r="AE18" s="67">
        <f t="shared" si="5"/>
        <v>73.085800000000006</v>
      </c>
      <c r="AF18" s="67"/>
      <c r="AG18" s="67">
        <f t="shared" si="28"/>
        <v>3.12</v>
      </c>
      <c r="AH18" s="67">
        <v>0</v>
      </c>
      <c r="AI18" s="67">
        <f t="shared" si="6"/>
        <v>0</v>
      </c>
      <c r="AJ18" s="67">
        <f t="shared" si="7"/>
        <v>0</v>
      </c>
      <c r="AK18" s="67">
        <v>0</v>
      </c>
      <c r="AL18" s="67">
        <f t="shared" si="29"/>
        <v>355.20580000000001</v>
      </c>
      <c r="AM18" s="67">
        <f>C18*'[2]Uniforme Limpeza'!$Z$10+F18*'[2]Uniforme Limpeza'!$Z$11+I18*'[2]Uniforme Limpeza'!$Z$12+L18*'[2]Uniforme Limpeza'!$Z$12+O18*'[2]Uniforme Limpeza'!$Z$12</f>
        <v>39.76</v>
      </c>
      <c r="AN18" s="67">
        <f>I18*'[2]Materiais de Consumo'!$F$33+L18*'[2]Materiais de Consumo'!$F$34+O18*'[2]Materiais de Consumo'!$F$35</f>
        <v>41.29</v>
      </c>
      <c r="AO18" s="67">
        <f>'[2]Equipamentos  TOTAL'!$H$19*'Res. Geral limpeza conferencia'!F18+'Res. Geral limpeza conferencia'!I18*'[2]Equipamentos  TOTAL'!$I$11+'[2]Equipamentos  TOTAL'!$I$12*'Res. Geral limpeza conferencia'!L18+'Res. Geral limpeza conferencia'!O18*'[2]Equipamentos  TOTAL'!$I$13</f>
        <v>5.87</v>
      </c>
      <c r="AP18" s="67">
        <f>(I18*'[2]PRODUTOS DE LIMPEZA'!$I$36+L18*'[2]PRODUTOS DE LIMPEZA'!$I$37+O18*'[2]PRODUTOS DE LIMPEZA'!$I$38)</f>
        <v>180.25</v>
      </c>
      <c r="AQ18" s="67">
        <f t="shared" si="30"/>
        <v>267.17</v>
      </c>
      <c r="AR18" s="19">
        <f t="shared" si="31"/>
        <v>175.26827636363637</v>
      </c>
      <c r="AS18" s="19">
        <f t="shared" si="8"/>
        <v>13.145120727272728</v>
      </c>
      <c r="AT18" s="81">
        <f t="shared" si="9"/>
        <v>8.7634138181818191</v>
      </c>
      <c r="AU18" s="19">
        <f t="shared" si="10"/>
        <v>1.7526827636363638</v>
      </c>
      <c r="AV18" s="81">
        <f t="shared" si="11"/>
        <v>21.908534545454547</v>
      </c>
      <c r="AW18" s="19">
        <f t="shared" si="12"/>
        <v>70.107310545454553</v>
      </c>
      <c r="AX18" s="81">
        <f t="shared" si="13"/>
        <v>26.290241454545455</v>
      </c>
      <c r="AY18" s="19">
        <f t="shared" si="14"/>
        <v>5.2580482909090911</v>
      </c>
      <c r="AZ18" s="19">
        <f t="shared" si="15"/>
        <v>322.49362850909097</v>
      </c>
      <c r="BA18" s="67">
        <f t="shared" si="32"/>
        <v>72.99923710545454</v>
      </c>
      <c r="BB18" s="67">
        <f t="shared" si="33"/>
        <v>24.362290414545456</v>
      </c>
      <c r="BC18" s="67">
        <f t="shared" si="34"/>
        <v>35.842362516363636</v>
      </c>
      <c r="BD18" s="67">
        <f t="shared" si="35"/>
        <v>133.20389003636365</v>
      </c>
      <c r="BE18" s="67">
        <f t="shared" si="36"/>
        <v>1.1392437963636364</v>
      </c>
      <c r="BF18" s="67">
        <f t="shared" si="37"/>
        <v>0.43817069090909094</v>
      </c>
      <c r="BG18" s="67">
        <f t="shared" si="16"/>
        <v>1.5774144872727274</v>
      </c>
      <c r="BH18" s="67">
        <f t="shared" si="38"/>
        <v>6.5725603636363639</v>
      </c>
      <c r="BI18" s="67">
        <f t="shared" si="39"/>
        <v>0.52580482909090909</v>
      </c>
      <c r="BJ18" s="67">
        <f t="shared" si="40"/>
        <v>0.26290241454545454</v>
      </c>
      <c r="BK18" s="67">
        <f t="shared" si="41"/>
        <v>3.0671948363636363</v>
      </c>
      <c r="BL18" s="67">
        <f t="shared" si="42"/>
        <v>1.1392437963636364</v>
      </c>
      <c r="BM18" s="67">
        <f t="shared" si="43"/>
        <v>37.682679418181813</v>
      </c>
      <c r="BN18" s="67">
        <f t="shared" si="44"/>
        <v>1.489780349090909</v>
      </c>
      <c r="BO18" s="67">
        <f t="shared" si="45"/>
        <v>50.74016600727272</v>
      </c>
      <c r="BP18" s="67">
        <f t="shared" si="46"/>
        <v>72.99923710545454</v>
      </c>
      <c r="BQ18" s="67">
        <f t="shared" si="47"/>
        <v>12.181145207272728</v>
      </c>
      <c r="BR18" s="67">
        <f t="shared" si="48"/>
        <v>7.361267607272727</v>
      </c>
      <c r="BS18" s="67">
        <f t="shared" si="49"/>
        <v>2.8919265599999999</v>
      </c>
      <c r="BT18" s="67">
        <f t="shared" si="50"/>
        <v>0</v>
      </c>
      <c r="BU18" s="67">
        <f t="shared" si="51"/>
        <v>35.141289410909089</v>
      </c>
      <c r="BV18" s="67">
        <f t="shared" si="52"/>
        <v>130.57486589090908</v>
      </c>
      <c r="BW18" s="67">
        <f t="shared" si="53"/>
        <v>638.58996493090922</v>
      </c>
      <c r="BX18" s="67">
        <f t="shared" si="17"/>
        <v>638.58996493090922</v>
      </c>
      <c r="BY18" s="67">
        <f t="shared" si="18"/>
        <v>2137.3071467490909</v>
      </c>
      <c r="BZ18" s="67" t="e">
        <f t="shared" si="54"/>
        <v>#VALUE!</v>
      </c>
      <c r="CA18" s="70">
        <f t="shared" si="19"/>
        <v>3</v>
      </c>
      <c r="CB18" s="82">
        <f t="shared" si="20"/>
        <v>12.25</v>
      </c>
      <c r="CC18" s="20">
        <f t="shared" si="21"/>
        <v>3.4188034188034218</v>
      </c>
      <c r="CD18" s="69" t="e">
        <f t="shared" si="55"/>
        <v>#VALUE!</v>
      </c>
      <c r="CE18" s="20">
        <f t="shared" si="22"/>
        <v>8.6609686609686669</v>
      </c>
      <c r="CF18" s="73" t="e">
        <f t="shared" si="23"/>
        <v>#VALUE!</v>
      </c>
      <c r="CG18" s="20">
        <f t="shared" si="24"/>
        <v>1.8803418803418819</v>
      </c>
      <c r="CH18" s="67" t="e">
        <f t="shared" si="56"/>
        <v>#VALUE!</v>
      </c>
      <c r="CI18" s="67" t="e">
        <f t="shared" si="57"/>
        <v>#VALUE!</v>
      </c>
      <c r="CJ18" s="67" t="e">
        <f t="shared" si="58"/>
        <v>#VALUE!</v>
      </c>
      <c r="CK18" s="74" t="e">
        <f t="shared" si="59"/>
        <v>#VALUE!</v>
      </c>
    </row>
    <row r="19" spans="1:89" ht="15" customHeight="1">
      <c r="A19" s="84" t="str">
        <f>[2]CCT!D26</f>
        <v>Região de Teófilo Otoni</v>
      </c>
      <c r="B19" s="76" t="str">
        <f>[2]CCT!C26</f>
        <v>Capelinha</v>
      </c>
      <c r="C19" s="18"/>
      <c r="D19" s="77"/>
      <c r="E19" s="17">
        <f t="shared" si="0"/>
        <v>0</v>
      </c>
      <c r="F19" s="78"/>
      <c r="G19" s="17"/>
      <c r="H19" s="77">
        <f t="shared" si="1"/>
        <v>0</v>
      </c>
      <c r="I19" s="18"/>
      <c r="J19" s="77"/>
      <c r="K19" s="17">
        <f t="shared" si="2"/>
        <v>0</v>
      </c>
      <c r="L19" s="18"/>
      <c r="M19" s="77"/>
      <c r="N19" s="17">
        <f t="shared" si="3"/>
        <v>0</v>
      </c>
      <c r="O19" s="21">
        <f>[2]CCT!N26</f>
        <v>1</v>
      </c>
      <c r="P19" s="77">
        <f>[2]CCT!M26</f>
        <v>193.74</v>
      </c>
      <c r="Q19" s="80">
        <f t="shared" si="4"/>
        <v>193.74</v>
      </c>
      <c r="R19" s="66">
        <f t="shared" si="25"/>
        <v>1</v>
      </c>
      <c r="S19" s="67">
        <f t="shared" si="26"/>
        <v>193.74</v>
      </c>
      <c r="T19" s="19"/>
      <c r="U19" s="19"/>
      <c r="V19" s="19"/>
      <c r="W19" s="19"/>
      <c r="X19" s="19"/>
      <c r="Y19" s="19"/>
      <c r="Z19" s="19"/>
      <c r="AA19" s="68">
        <f t="shared" si="27"/>
        <v>6.3405818181818185</v>
      </c>
      <c r="AB19" s="67">
        <f t="shared" si="60"/>
        <v>200.08058181818183</v>
      </c>
      <c r="AC19" s="67"/>
      <c r="AD19" s="67">
        <f>(VLOOKUP('Res. Geral limpeza conferencia'!A19,VATOTAL,6,FALSE)*20-1)*R19</f>
        <v>253</v>
      </c>
      <c r="AE19" s="67">
        <f t="shared" si="5"/>
        <v>112.37560000000001</v>
      </c>
      <c r="AF19" s="67"/>
      <c r="AG19" s="67">
        <f t="shared" si="28"/>
        <v>3.12</v>
      </c>
      <c r="AH19" s="67">
        <f t="shared" si="61"/>
        <v>26.1</v>
      </c>
      <c r="AI19" s="67">
        <f t="shared" si="6"/>
        <v>0</v>
      </c>
      <c r="AJ19" s="67">
        <f t="shared" si="7"/>
        <v>0</v>
      </c>
      <c r="AK19" s="67">
        <v>0</v>
      </c>
      <c r="AL19" s="67">
        <f t="shared" si="29"/>
        <v>394.59560000000005</v>
      </c>
      <c r="AM19" s="67">
        <f>C19*'[2]Uniforme Limpeza'!$Z$10+F19*'[2]Uniforme Limpeza'!$Z$11+I19*'[2]Uniforme Limpeza'!$Z$12+L19*'[2]Uniforme Limpeza'!$Z$12+O19*'[2]Uniforme Limpeza'!$Z$12</f>
        <v>39.76</v>
      </c>
      <c r="AN19" s="67">
        <f>I19*'[2]Materiais de Consumo'!$F$33+L19*'[2]Materiais de Consumo'!$F$34+O19*'[2]Materiais de Consumo'!$F$35</f>
        <v>10.32</v>
      </c>
      <c r="AO19" s="67">
        <f>'[2]Equipamentos  TOTAL'!$H$19*'Res. Geral limpeza conferencia'!F19+'Res. Geral limpeza conferencia'!I19*'[2]Equipamentos  TOTAL'!$I$11+'[2]Equipamentos  TOTAL'!$I$12*'Res. Geral limpeza conferencia'!L19+'Res. Geral limpeza conferencia'!O19*'[2]Equipamentos  TOTAL'!$I$13</f>
        <v>1.47</v>
      </c>
      <c r="AP19" s="67">
        <f>(I19*'[2]PRODUTOS DE LIMPEZA'!$I$36+L19*'[2]PRODUTOS DE LIMPEZA'!$I$37+O19*'[2]PRODUTOS DE LIMPEZA'!$I$38)</f>
        <v>45.06</v>
      </c>
      <c r="AQ19" s="67">
        <f t="shared" si="30"/>
        <v>96.61</v>
      </c>
      <c r="AR19" s="19">
        <f t="shared" si="31"/>
        <v>40.016116363636371</v>
      </c>
      <c r="AS19" s="19">
        <f t="shared" si="8"/>
        <v>3.0012087272727275</v>
      </c>
      <c r="AT19" s="81">
        <f t="shared" si="9"/>
        <v>2.0008058181818185</v>
      </c>
      <c r="AU19" s="19">
        <f t="shared" si="10"/>
        <v>0.40016116363636367</v>
      </c>
      <c r="AV19" s="81">
        <f t="shared" si="11"/>
        <v>5.0020145454545464</v>
      </c>
      <c r="AW19" s="19">
        <f t="shared" si="12"/>
        <v>16.006446545454548</v>
      </c>
      <c r="AX19" s="81">
        <f t="shared" si="13"/>
        <v>6.0024174545454549</v>
      </c>
      <c r="AY19" s="19">
        <f t="shared" si="14"/>
        <v>1.2004834909090909</v>
      </c>
      <c r="AZ19" s="19">
        <f t="shared" si="15"/>
        <v>73.629654109090922</v>
      </c>
      <c r="BA19" s="67">
        <f t="shared" si="32"/>
        <v>16.666712465454545</v>
      </c>
      <c r="BB19" s="67">
        <f t="shared" si="33"/>
        <v>5.5622401745454546</v>
      </c>
      <c r="BC19" s="67">
        <f t="shared" si="34"/>
        <v>8.1832957963636357</v>
      </c>
      <c r="BD19" s="67">
        <f t="shared" si="35"/>
        <v>30.412248436363633</v>
      </c>
      <c r="BE19" s="67">
        <f t="shared" si="36"/>
        <v>0.26010475636363634</v>
      </c>
      <c r="BF19" s="67">
        <f t="shared" si="37"/>
        <v>0.10004029090909092</v>
      </c>
      <c r="BG19" s="67">
        <f t="shared" si="16"/>
        <v>0.36014504727272723</v>
      </c>
      <c r="BH19" s="67">
        <f t="shared" si="38"/>
        <v>1.5006043636363637</v>
      </c>
      <c r="BI19" s="67">
        <f t="shared" si="39"/>
        <v>0.12004834909090908</v>
      </c>
      <c r="BJ19" s="67">
        <f t="shared" si="40"/>
        <v>6.0024174545454542E-2</v>
      </c>
      <c r="BK19" s="67">
        <f t="shared" si="41"/>
        <v>0.7002820363636364</v>
      </c>
      <c r="BL19" s="67">
        <f t="shared" si="42"/>
        <v>0.26010475636363634</v>
      </c>
      <c r="BM19" s="67">
        <f t="shared" si="43"/>
        <v>8.6034650181818186</v>
      </c>
      <c r="BN19" s="67">
        <f t="shared" si="44"/>
        <v>0.34013698909090906</v>
      </c>
      <c r="BO19" s="67">
        <f t="shared" si="45"/>
        <v>11.584665687272729</v>
      </c>
      <c r="BP19" s="67">
        <f t="shared" si="46"/>
        <v>16.666712465454545</v>
      </c>
      <c r="BQ19" s="67">
        <f t="shared" si="47"/>
        <v>2.7811200872727273</v>
      </c>
      <c r="BR19" s="67">
        <f t="shared" si="48"/>
        <v>1.6806768872727273</v>
      </c>
      <c r="BS19" s="67">
        <f t="shared" si="49"/>
        <v>0.66026592000000006</v>
      </c>
      <c r="BT19" s="67">
        <f t="shared" si="50"/>
        <v>0</v>
      </c>
      <c r="BU19" s="67">
        <f t="shared" si="51"/>
        <v>8.0232313309090912</v>
      </c>
      <c r="BV19" s="67">
        <f t="shared" si="52"/>
        <v>29.81200669090909</v>
      </c>
      <c r="BW19" s="67">
        <f t="shared" si="53"/>
        <v>145.79871997090913</v>
      </c>
      <c r="BX19" s="67">
        <f t="shared" si="17"/>
        <v>145.7987199709091</v>
      </c>
      <c r="BY19" s="67">
        <f t="shared" si="18"/>
        <v>837.08490178909096</v>
      </c>
      <c r="BZ19" s="67" t="e">
        <f t="shared" si="54"/>
        <v>#VALUE!</v>
      </c>
      <c r="CA19" s="70">
        <f t="shared" si="19"/>
        <v>3</v>
      </c>
      <c r="CB19" s="82">
        <f t="shared" si="20"/>
        <v>12.25</v>
      </c>
      <c r="CC19" s="20">
        <f t="shared" si="21"/>
        <v>3.4188034188034218</v>
      </c>
      <c r="CD19" s="69" t="e">
        <f t="shared" si="55"/>
        <v>#VALUE!</v>
      </c>
      <c r="CE19" s="20">
        <f t="shared" si="22"/>
        <v>8.6609686609686669</v>
      </c>
      <c r="CF19" s="73" t="e">
        <f t="shared" si="23"/>
        <v>#VALUE!</v>
      </c>
      <c r="CG19" s="20">
        <f t="shared" si="24"/>
        <v>1.8803418803418819</v>
      </c>
      <c r="CH19" s="67" t="e">
        <f t="shared" si="56"/>
        <v>#VALUE!</v>
      </c>
      <c r="CI19" s="67" t="e">
        <f t="shared" si="57"/>
        <v>#VALUE!</v>
      </c>
      <c r="CJ19" s="67" t="e">
        <f t="shared" si="58"/>
        <v>#VALUE!</v>
      </c>
      <c r="CK19" s="74" t="e">
        <f t="shared" si="59"/>
        <v>#VALUE!</v>
      </c>
    </row>
    <row r="20" spans="1:89" ht="15" customHeight="1">
      <c r="A20" s="84" t="str">
        <f>[2]CCT!D27</f>
        <v>Região de Juiz de Fora</v>
      </c>
      <c r="B20" s="76" t="str">
        <f>[2]CCT!C27</f>
        <v>Carangola</v>
      </c>
      <c r="C20" s="18"/>
      <c r="D20" s="77"/>
      <c r="E20" s="17">
        <f t="shared" si="0"/>
        <v>0</v>
      </c>
      <c r="F20" s="78"/>
      <c r="G20" s="17"/>
      <c r="H20" s="77">
        <f t="shared" si="1"/>
        <v>0</v>
      </c>
      <c r="I20" s="21">
        <f>[2]CCT!J27</f>
        <v>1</v>
      </c>
      <c r="J20" s="77">
        <f>[2]CCT!I27</f>
        <v>848.57</v>
      </c>
      <c r="K20" s="17">
        <f t="shared" si="2"/>
        <v>848.57</v>
      </c>
      <c r="L20" s="18"/>
      <c r="M20" s="77"/>
      <c r="N20" s="17">
        <f t="shared" si="3"/>
        <v>0</v>
      </c>
      <c r="O20" s="18"/>
      <c r="P20" s="77"/>
      <c r="Q20" s="80">
        <f t="shared" si="4"/>
        <v>0</v>
      </c>
      <c r="R20" s="66">
        <f t="shared" si="25"/>
        <v>1</v>
      </c>
      <c r="S20" s="67">
        <f t="shared" si="26"/>
        <v>848.57</v>
      </c>
      <c r="T20" s="19"/>
      <c r="U20" s="19"/>
      <c r="V20" s="19"/>
      <c r="W20" s="19"/>
      <c r="X20" s="19"/>
      <c r="Y20" s="19"/>
      <c r="Z20" s="19"/>
      <c r="AA20" s="68">
        <f t="shared" si="27"/>
        <v>27.771381818181816</v>
      </c>
      <c r="AB20" s="67">
        <f t="shared" si="60"/>
        <v>876.34138181818184</v>
      </c>
      <c r="AC20" s="67"/>
      <c r="AD20" s="67">
        <f>(VLOOKUP('Res. Geral limpeza conferencia'!A20,VATOTAL,6,FALSE)*20-1)*R20</f>
        <v>279</v>
      </c>
      <c r="AE20" s="67">
        <f t="shared" si="5"/>
        <v>73.085800000000006</v>
      </c>
      <c r="AF20" s="67"/>
      <c r="AG20" s="67">
        <f t="shared" si="28"/>
        <v>3.12</v>
      </c>
      <c r="AH20" s="67">
        <f t="shared" si="61"/>
        <v>0</v>
      </c>
      <c r="AI20" s="67">
        <f t="shared" si="6"/>
        <v>0</v>
      </c>
      <c r="AJ20" s="67">
        <f t="shared" si="7"/>
        <v>0</v>
      </c>
      <c r="AK20" s="67">
        <v>0</v>
      </c>
      <c r="AL20" s="67">
        <f t="shared" si="29"/>
        <v>355.20580000000001</v>
      </c>
      <c r="AM20" s="67">
        <f>C20*'[2]Uniforme Limpeza'!$Z$10+F20*'[2]Uniforme Limpeza'!$Z$11+I20*'[2]Uniforme Limpeza'!$Z$12+L20*'[2]Uniforme Limpeza'!$Z$12+O20*'[2]Uniforme Limpeza'!$Z$12</f>
        <v>39.76</v>
      </c>
      <c r="AN20" s="67">
        <f>I20*'[2]Materiais de Consumo'!$F$33+L20*'[2]Materiais de Consumo'!$F$34+O20*'[2]Materiais de Consumo'!$F$35</f>
        <v>41.29</v>
      </c>
      <c r="AO20" s="67">
        <f>'[2]Equipamentos  TOTAL'!$H$19*'Res. Geral limpeza conferencia'!F20+'Res. Geral limpeza conferencia'!I20*'[2]Equipamentos  TOTAL'!$I$11+'[2]Equipamentos  TOTAL'!$I$12*'Res. Geral limpeza conferencia'!L20+'Res. Geral limpeza conferencia'!O20*'[2]Equipamentos  TOTAL'!$I$13</f>
        <v>5.87</v>
      </c>
      <c r="AP20" s="67">
        <f>(I20*'[2]PRODUTOS DE LIMPEZA'!$I$36+L20*'[2]PRODUTOS DE LIMPEZA'!$I$37+O20*'[2]PRODUTOS DE LIMPEZA'!$I$38)</f>
        <v>180.25</v>
      </c>
      <c r="AQ20" s="67">
        <f t="shared" si="30"/>
        <v>267.17</v>
      </c>
      <c r="AR20" s="19">
        <f t="shared" si="31"/>
        <v>175.26827636363637</v>
      </c>
      <c r="AS20" s="19">
        <f t="shared" si="8"/>
        <v>13.145120727272728</v>
      </c>
      <c r="AT20" s="81">
        <f t="shared" si="9"/>
        <v>8.7634138181818191</v>
      </c>
      <c r="AU20" s="19">
        <f t="shared" si="10"/>
        <v>1.7526827636363638</v>
      </c>
      <c r="AV20" s="81">
        <f t="shared" si="11"/>
        <v>21.908534545454547</v>
      </c>
      <c r="AW20" s="19">
        <f t="shared" si="12"/>
        <v>70.107310545454553</v>
      </c>
      <c r="AX20" s="81">
        <f t="shared" si="13"/>
        <v>26.290241454545455</v>
      </c>
      <c r="AY20" s="19">
        <f t="shared" si="14"/>
        <v>5.2580482909090911</v>
      </c>
      <c r="AZ20" s="19">
        <f t="shared" si="15"/>
        <v>322.49362850909097</v>
      </c>
      <c r="BA20" s="67">
        <f t="shared" si="32"/>
        <v>72.99923710545454</v>
      </c>
      <c r="BB20" s="67">
        <f t="shared" si="33"/>
        <v>24.362290414545456</v>
      </c>
      <c r="BC20" s="67">
        <f t="shared" si="34"/>
        <v>35.842362516363636</v>
      </c>
      <c r="BD20" s="67">
        <f t="shared" si="35"/>
        <v>133.20389003636365</v>
      </c>
      <c r="BE20" s="67">
        <f t="shared" si="36"/>
        <v>1.1392437963636364</v>
      </c>
      <c r="BF20" s="67">
        <f t="shared" si="37"/>
        <v>0.43817069090909094</v>
      </c>
      <c r="BG20" s="67">
        <f t="shared" si="16"/>
        <v>1.5774144872727274</v>
      </c>
      <c r="BH20" s="67">
        <f t="shared" si="38"/>
        <v>6.5725603636363639</v>
      </c>
      <c r="BI20" s="67">
        <f t="shared" si="39"/>
        <v>0.52580482909090909</v>
      </c>
      <c r="BJ20" s="67">
        <f t="shared" si="40"/>
        <v>0.26290241454545454</v>
      </c>
      <c r="BK20" s="67">
        <f t="shared" si="41"/>
        <v>3.0671948363636363</v>
      </c>
      <c r="BL20" s="67">
        <f t="shared" si="42"/>
        <v>1.1392437963636364</v>
      </c>
      <c r="BM20" s="67">
        <f t="shared" si="43"/>
        <v>37.682679418181813</v>
      </c>
      <c r="BN20" s="67">
        <f t="shared" si="44"/>
        <v>1.489780349090909</v>
      </c>
      <c r="BO20" s="67">
        <f t="shared" si="45"/>
        <v>50.74016600727272</v>
      </c>
      <c r="BP20" s="67">
        <f t="shared" si="46"/>
        <v>72.99923710545454</v>
      </c>
      <c r="BQ20" s="67">
        <f t="shared" si="47"/>
        <v>12.181145207272728</v>
      </c>
      <c r="BR20" s="67">
        <f t="shared" si="48"/>
        <v>7.361267607272727</v>
      </c>
      <c r="BS20" s="67">
        <f t="shared" si="49"/>
        <v>2.8919265599999999</v>
      </c>
      <c r="BT20" s="67">
        <f t="shared" si="50"/>
        <v>0</v>
      </c>
      <c r="BU20" s="67">
        <f t="shared" si="51"/>
        <v>35.141289410909089</v>
      </c>
      <c r="BV20" s="67">
        <f t="shared" si="52"/>
        <v>130.57486589090908</v>
      </c>
      <c r="BW20" s="67">
        <f t="shared" si="53"/>
        <v>638.58996493090922</v>
      </c>
      <c r="BX20" s="67">
        <f t="shared" si="17"/>
        <v>638.58996493090922</v>
      </c>
      <c r="BY20" s="67">
        <f t="shared" si="18"/>
        <v>2137.3071467490909</v>
      </c>
      <c r="BZ20" s="67" t="e">
        <f t="shared" si="54"/>
        <v>#VALUE!</v>
      </c>
      <c r="CA20" s="70">
        <f t="shared" si="19"/>
        <v>5</v>
      </c>
      <c r="CB20" s="82">
        <f t="shared" si="20"/>
        <v>14.25</v>
      </c>
      <c r="CC20" s="20">
        <f t="shared" si="21"/>
        <v>5.8309037900874632</v>
      </c>
      <c r="CD20" s="69" t="e">
        <f t="shared" si="55"/>
        <v>#VALUE!</v>
      </c>
      <c r="CE20" s="20">
        <f t="shared" si="22"/>
        <v>8.8629737609329435</v>
      </c>
      <c r="CF20" s="73" t="e">
        <f t="shared" si="23"/>
        <v>#VALUE!</v>
      </c>
      <c r="CG20" s="20">
        <f t="shared" si="24"/>
        <v>1.9241982507288626</v>
      </c>
      <c r="CH20" s="67" t="e">
        <f t="shared" si="56"/>
        <v>#VALUE!</v>
      </c>
      <c r="CI20" s="67" t="e">
        <f t="shared" si="57"/>
        <v>#VALUE!</v>
      </c>
      <c r="CJ20" s="67" t="e">
        <f t="shared" si="58"/>
        <v>#VALUE!</v>
      </c>
      <c r="CK20" s="74" t="e">
        <f t="shared" si="59"/>
        <v>#VALUE!</v>
      </c>
    </row>
    <row r="21" spans="1:89" ht="15" customHeight="1">
      <c r="A21" s="84" t="str">
        <f>[2]CCT!D28</f>
        <v>Seethur</v>
      </c>
      <c r="B21" s="76" t="str">
        <f>[2]CCT!C28</f>
        <v>Caratinga</v>
      </c>
      <c r="C21" s="18"/>
      <c r="D21" s="77"/>
      <c r="E21" s="17">
        <f t="shared" si="0"/>
        <v>0</v>
      </c>
      <c r="F21" s="78"/>
      <c r="G21" s="17"/>
      <c r="H21" s="77">
        <f t="shared" si="1"/>
        <v>0</v>
      </c>
      <c r="I21" s="21">
        <f>[2]CCT!J28</f>
        <v>1</v>
      </c>
      <c r="J21" s="77">
        <f>[2]CCT!I28</f>
        <v>848.57</v>
      </c>
      <c r="K21" s="17">
        <f t="shared" si="2"/>
        <v>848.57</v>
      </c>
      <c r="L21" s="18"/>
      <c r="M21" s="77"/>
      <c r="N21" s="17">
        <f t="shared" si="3"/>
        <v>0</v>
      </c>
      <c r="O21" s="18"/>
      <c r="P21" s="77"/>
      <c r="Q21" s="80">
        <f t="shared" si="4"/>
        <v>0</v>
      </c>
      <c r="R21" s="66">
        <f t="shared" si="25"/>
        <v>1</v>
      </c>
      <c r="S21" s="67">
        <f t="shared" si="26"/>
        <v>848.57</v>
      </c>
      <c r="T21" s="19"/>
      <c r="U21" s="19"/>
      <c r="V21" s="19"/>
      <c r="W21" s="19"/>
      <c r="X21" s="19"/>
      <c r="Y21" s="19"/>
      <c r="Z21" s="19"/>
      <c r="AA21" s="68">
        <f t="shared" si="27"/>
        <v>27.771381818181816</v>
      </c>
      <c r="AB21" s="67">
        <f t="shared" si="60"/>
        <v>876.34138181818184</v>
      </c>
      <c r="AC21" s="67"/>
      <c r="AD21" s="67">
        <f>(VLOOKUP('Res. Geral limpeza conferencia'!A21,VATOTAL,6,FALSE)*20-1)*R21</f>
        <v>279</v>
      </c>
      <c r="AE21" s="67">
        <f t="shared" si="5"/>
        <v>73.085800000000006</v>
      </c>
      <c r="AF21" s="67"/>
      <c r="AG21" s="67">
        <f t="shared" si="28"/>
        <v>3.12</v>
      </c>
      <c r="AH21" s="67">
        <f t="shared" si="61"/>
        <v>28.19</v>
      </c>
      <c r="AI21" s="67">
        <f t="shared" si="6"/>
        <v>0</v>
      </c>
      <c r="AJ21" s="67">
        <f t="shared" si="7"/>
        <v>0</v>
      </c>
      <c r="AK21" s="67">
        <v>0</v>
      </c>
      <c r="AL21" s="67">
        <f t="shared" si="29"/>
        <v>383.39580000000001</v>
      </c>
      <c r="AM21" s="67">
        <f>C21*'[2]Uniforme Limpeza'!$Z$10+F21*'[2]Uniforme Limpeza'!$Z$11+I21*'[2]Uniforme Limpeza'!$Z$12+L21*'[2]Uniforme Limpeza'!$Z$12+O21*'[2]Uniforme Limpeza'!$Z$12</f>
        <v>39.76</v>
      </c>
      <c r="AN21" s="67">
        <f>I21*'[2]Materiais de Consumo'!$F$33+L21*'[2]Materiais de Consumo'!$F$34+O21*'[2]Materiais de Consumo'!$F$35</f>
        <v>41.29</v>
      </c>
      <c r="AO21" s="67">
        <f>'[2]Equipamentos  TOTAL'!$H$19*'Res. Geral limpeza conferencia'!F21+'Res. Geral limpeza conferencia'!I21*'[2]Equipamentos  TOTAL'!$I$11+'[2]Equipamentos  TOTAL'!$I$12*'Res. Geral limpeza conferencia'!L21+'Res. Geral limpeza conferencia'!O21*'[2]Equipamentos  TOTAL'!$I$13</f>
        <v>5.87</v>
      </c>
      <c r="AP21" s="67">
        <f>(I21*'[2]PRODUTOS DE LIMPEZA'!$I$36+L21*'[2]PRODUTOS DE LIMPEZA'!$I$37+O21*'[2]PRODUTOS DE LIMPEZA'!$I$38)</f>
        <v>180.25</v>
      </c>
      <c r="AQ21" s="67">
        <f t="shared" si="30"/>
        <v>267.17</v>
      </c>
      <c r="AR21" s="19">
        <f t="shared" si="31"/>
        <v>175.26827636363637</v>
      </c>
      <c r="AS21" s="19">
        <f t="shared" si="8"/>
        <v>13.145120727272728</v>
      </c>
      <c r="AT21" s="81">
        <f t="shared" si="9"/>
        <v>8.7634138181818191</v>
      </c>
      <c r="AU21" s="19">
        <f t="shared" si="10"/>
        <v>1.7526827636363638</v>
      </c>
      <c r="AV21" s="81">
        <f t="shared" si="11"/>
        <v>21.908534545454547</v>
      </c>
      <c r="AW21" s="19">
        <f t="shared" si="12"/>
        <v>70.107310545454553</v>
      </c>
      <c r="AX21" s="81">
        <f t="shared" si="13"/>
        <v>26.290241454545455</v>
      </c>
      <c r="AY21" s="19">
        <f t="shared" si="14"/>
        <v>5.2580482909090911</v>
      </c>
      <c r="AZ21" s="19">
        <f t="shared" si="15"/>
        <v>322.49362850909097</v>
      </c>
      <c r="BA21" s="67">
        <f t="shared" si="32"/>
        <v>72.99923710545454</v>
      </c>
      <c r="BB21" s="67">
        <f t="shared" si="33"/>
        <v>24.362290414545456</v>
      </c>
      <c r="BC21" s="67">
        <f t="shared" si="34"/>
        <v>35.842362516363636</v>
      </c>
      <c r="BD21" s="67">
        <f t="shared" si="35"/>
        <v>133.20389003636365</v>
      </c>
      <c r="BE21" s="67">
        <f t="shared" si="36"/>
        <v>1.1392437963636364</v>
      </c>
      <c r="BF21" s="67">
        <f t="shared" si="37"/>
        <v>0.43817069090909094</v>
      </c>
      <c r="BG21" s="67">
        <f t="shared" si="16"/>
        <v>1.5774144872727274</v>
      </c>
      <c r="BH21" s="67">
        <f t="shared" si="38"/>
        <v>6.5725603636363639</v>
      </c>
      <c r="BI21" s="67">
        <f t="shared" si="39"/>
        <v>0.52580482909090909</v>
      </c>
      <c r="BJ21" s="67">
        <f t="shared" si="40"/>
        <v>0.26290241454545454</v>
      </c>
      <c r="BK21" s="67">
        <f t="shared" si="41"/>
        <v>3.0671948363636363</v>
      </c>
      <c r="BL21" s="67">
        <f t="shared" si="42"/>
        <v>1.1392437963636364</v>
      </c>
      <c r="BM21" s="67">
        <f t="shared" si="43"/>
        <v>37.682679418181813</v>
      </c>
      <c r="BN21" s="67">
        <f t="shared" si="44"/>
        <v>1.489780349090909</v>
      </c>
      <c r="BO21" s="67">
        <f t="shared" si="45"/>
        <v>50.74016600727272</v>
      </c>
      <c r="BP21" s="67">
        <f t="shared" si="46"/>
        <v>72.99923710545454</v>
      </c>
      <c r="BQ21" s="67">
        <f t="shared" si="47"/>
        <v>12.181145207272728</v>
      </c>
      <c r="BR21" s="67">
        <f t="shared" si="48"/>
        <v>7.361267607272727</v>
      </c>
      <c r="BS21" s="67">
        <f t="shared" si="49"/>
        <v>2.8919265599999999</v>
      </c>
      <c r="BT21" s="67">
        <f t="shared" si="50"/>
        <v>0</v>
      </c>
      <c r="BU21" s="67">
        <f t="shared" si="51"/>
        <v>35.141289410909089</v>
      </c>
      <c r="BV21" s="67">
        <f t="shared" si="52"/>
        <v>130.57486589090908</v>
      </c>
      <c r="BW21" s="67">
        <f t="shared" si="53"/>
        <v>638.58996493090922</v>
      </c>
      <c r="BX21" s="67">
        <f t="shared" si="17"/>
        <v>638.58996493090922</v>
      </c>
      <c r="BY21" s="67">
        <f t="shared" si="18"/>
        <v>2165.4971467490914</v>
      </c>
      <c r="BZ21" s="67" t="e">
        <f t="shared" si="54"/>
        <v>#VALUE!</v>
      </c>
      <c r="CA21" s="70">
        <f t="shared" si="19"/>
        <v>3</v>
      </c>
      <c r="CB21" s="82">
        <f t="shared" si="20"/>
        <v>12.25</v>
      </c>
      <c r="CC21" s="20">
        <f t="shared" si="21"/>
        <v>3.4188034188034218</v>
      </c>
      <c r="CD21" s="69" t="e">
        <f t="shared" si="55"/>
        <v>#VALUE!</v>
      </c>
      <c r="CE21" s="20">
        <f t="shared" si="22"/>
        <v>8.6609686609686669</v>
      </c>
      <c r="CF21" s="73" t="e">
        <f t="shared" si="23"/>
        <v>#VALUE!</v>
      </c>
      <c r="CG21" s="20">
        <f t="shared" si="24"/>
        <v>1.8803418803418819</v>
      </c>
      <c r="CH21" s="67" t="e">
        <f t="shared" si="56"/>
        <v>#VALUE!</v>
      </c>
      <c r="CI21" s="67" t="e">
        <f t="shared" si="57"/>
        <v>#VALUE!</v>
      </c>
      <c r="CJ21" s="67" t="e">
        <f t="shared" si="58"/>
        <v>#VALUE!</v>
      </c>
      <c r="CK21" s="74" t="e">
        <f t="shared" si="59"/>
        <v>#VALUE!</v>
      </c>
    </row>
    <row r="22" spans="1:89" ht="15" customHeight="1">
      <c r="A22" s="84" t="str">
        <f>[2]CCT!D29</f>
        <v>Alto Paranaiba</v>
      </c>
      <c r="B22" s="76" t="str">
        <f>[2]CCT!C29</f>
        <v>Carmo do Paranaíba</v>
      </c>
      <c r="C22" s="18"/>
      <c r="D22" s="77"/>
      <c r="E22" s="17">
        <f t="shared" si="0"/>
        <v>0</v>
      </c>
      <c r="F22" s="78"/>
      <c r="G22" s="17"/>
      <c r="H22" s="77">
        <f t="shared" si="1"/>
        <v>0</v>
      </c>
      <c r="I22" s="21">
        <f>[2]CCT!J29</f>
        <v>1</v>
      </c>
      <c r="J22" s="77">
        <f>[2]CCT!I29</f>
        <v>848.57</v>
      </c>
      <c r="K22" s="17">
        <f t="shared" si="2"/>
        <v>848.57</v>
      </c>
      <c r="L22" s="18"/>
      <c r="M22" s="77"/>
      <c r="N22" s="17">
        <f t="shared" si="3"/>
        <v>0</v>
      </c>
      <c r="O22" s="18"/>
      <c r="P22" s="77"/>
      <c r="Q22" s="80">
        <f t="shared" si="4"/>
        <v>0</v>
      </c>
      <c r="R22" s="66">
        <f t="shared" si="25"/>
        <v>1</v>
      </c>
      <c r="S22" s="67">
        <f t="shared" si="26"/>
        <v>848.57</v>
      </c>
      <c r="T22" s="19"/>
      <c r="U22" s="19"/>
      <c r="V22" s="19"/>
      <c r="W22" s="19"/>
      <c r="X22" s="19"/>
      <c r="Y22" s="19"/>
      <c r="Z22" s="19"/>
      <c r="AA22" s="68">
        <f t="shared" si="27"/>
        <v>27.771381818181816</v>
      </c>
      <c r="AB22" s="67">
        <f t="shared" si="60"/>
        <v>876.34138181818184</v>
      </c>
      <c r="AC22" s="67"/>
      <c r="AD22" s="67">
        <f>(VLOOKUP('Res. Geral limpeza conferencia'!A22,VATOTAL,6,FALSE))*R22</f>
        <v>219.02</v>
      </c>
      <c r="AE22" s="67">
        <f t="shared" si="5"/>
        <v>73.085800000000006</v>
      </c>
      <c r="AF22" s="67"/>
      <c r="AG22" s="67">
        <f t="shared" si="28"/>
        <v>3.12</v>
      </c>
      <c r="AH22" s="67">
        <f t="shared" si="61"/>
        <v>19.440000000000001</v>
      </c>
      <c r="AI22" s="67">
        <f t="shared" si="6"/>
        <v>0</v>
      </c>
      <c r="AJ22" s="67">
        <f t="shared" si="7"/>
        <v>0</v>
      </c>
      <c r="AK22" s="67">
        <v>0</v>
      </c>
      <c r="AL22" s="67">
        <f t="shared" si="29"/>
        <v>314.66580000000005</v>
      </c>
      <c r="AM22" s="67">
        <f>C22*'[2]Uniforme Limpeza'!$Z$10+F22*'[2]Uniforme Limpeza'!$Z$11+I22*'[2]Uniforme Limpeza'!$Z$12+L22*'[2]Uniforme Limpeza'!$Z$12+O22*'[2]Uniforme Limpeza'!$Z$12</f>
        <v>39.76</v>
      </c>
      <c r="AN22" s="67">
        <f>I22*'[2]Materiais de Consumo'!$F$33+L22*'[2]Materiais de Consumo'!$F$34+O22*'[2]Materiais de Consumo'!$F$35</f>
        <v>41.29</v>
      </c>
      <c r="AO22" s="67">
        <f>'[2]Equipamentos  TOTAL'!$H$19*'Res. Geral limpeza conferencia'!F22+'Res. Geral limpeza conferencia'!I22*'[2]Equipamentos  TOTAL'!$I$11+'[2]Equipamentos  TOTAL'!$I$12*'Res. Geral limpeza conferencia'!L22+'Res. Geral limpeza conferencia'!O22*'[2]Equipamentos  TOTAL'!$I$13</f>
        <v>5.87</v>
      </c>
      <c r="AP22" s="67">
        <f>(I22*'[2]PRODUTOS DE LIMPEZA'!$I$36+L22*'[2]PRODUTOS DE LIMPEZA'!$I$37+O22*'[2]PRODUTOS DE LIMPEZA'!$I$38)</f>
        <v>180.25</v>
      </c>
      <c r="AQ22" s="67">
        <f t="shared" si="30"/>
        <v>267.17</v>
      </c>
      <c r="AR22" s="19">
        <f t="shared" si="31"/>
        <v>175.26827636363637</v>
      </c>
      <c r="AS22" s="19">
        <f t="shared" si="8"/>
        <v>13.145120727272728</v>
      </c>
      <c r="AT22" s="81">
        <f t="shared" si="9"/>
        <v>8.7634138181818191</v>
      </c>
      <c r="AU22" s="19">
        <f t="shared" si="10"/>
        <v>1.7526827636363638</v>
      </c>
      <c r="AV22" s="81">
        <f t="shared" si="11"/>
        <v>21.908534545454547</v>
      </c>
      <c r="AW22" s="19">
        <f t="shared" si="12"/>
        <v>70.107310545454553</v>
      </c>
      <c r="AX22" s="81">
        <f t="shared" si="13"/>
        <v>26.290241454545455</v>
      </c>
      <c r="AY22" s="19">
        <f t="shared" si="14"/>
        <v>5.2580482909090911</v>
      </c>
      <c r="AZ22" s="19">
        <f t="shared" si="15"/>
        <v>322.49362850909097</v>
      </c>
      <c r="BA22" s="67">
        <f t="shared" si="32"/>
        <v>72.99923710545454</v>
      </c>
      <c r="BB22" s="67">
        <f t="shared" si="33"/>
        <v>24.362290414545456</v>
      </c>
      <c r="BC22" s="67">
        <f t="shared" si="34"/>
        <v>35.842362516363636</v>
      </c>
      <c r="BD22" s="67">
        <f t="shared" si="35"/>
        <v>133.20389003636365</v>
      </c>
      <c r="BE22" s="67">
        <f t="shared" si="36"/>
        <v>1.1392437963636364</v>
      </c>
      <c r="BF22" s="67">
        <f t="shared" si="37"/>
        <v>0.43817069090909094</v>
      </c>
      <c r="BG22" s="67">
        <f t="shared" si="16"/>
        <v>1.5774144872727274</v>
      </c>
      <c r="BH22" s="67">
        <f t="shared" si="38"/>
        <v>6.5725603636363639</v>
      </c>
      <c r="BI22" s="67">
        <f t="shared" si="39"/>
        <v>0.52580482909090909</v>
      </c>
      <c r="BJ22" s="67">
        <f t="shared" si="40"/>
        <v>0.26290241454545454</v>
      </c>
      <c r="BK22" s="67">
        <f t="shared" si="41"/>
        <v>3.0671948363636363</v>
      </c>
      <c r="BL22" s="67">
        <f t="shared" si="42"/>
        <v>1.1392437963636364</v>
      </c>
      <c r="BM22" s="67">
        <f t="shared" si="43"/>
        <v>37.682679418181813</v>
      </c>
      <c r="BN22" s="67">
        <f t="shared" si="44"/>
        <v>1.489780349090909</v>
      </c>
      <c r="BO22" s="67">
        <f t="shared" si="45"/>
        <v>50.74016600727272</v>
      </c>
      <c r="BP22" s="67">
        <f t="shared" si="46"/>
        <v>72.99923710545454</v>
      </c>
      <c r="BQ22" s="67">
        <f t="shared" si="47"/>
        <v>12.181145207272728</v>
      </c>
      <c r="BR22" s="67">
        <f t="shared" si="48"/>
        <v>7.361267607272727</v>
      </c>
      <c r="BS22" s="67">
        <f t="shared" si="49"/>
        <v>2.8919265599999999</v>
      </c>
      <c r="BT22" s="67">
        <f t="shared" si="50"/>
        <v>0</v>
      </c>
      <c r="BU22" s="67">
        <f t="shared" si="51"/>
        <v>35.141289410909089</v>
      </c>
      <c r="BV22" s="67">
        <f t="shared" si="52"/>
        <v>130.57486589090908</v>
      </c>
      <c r="BW22" s="67">
        <f t="shared" si="53"/>
        <v>638.58996493090922</v>
      </c>
      <c r="BX22" s="67">
        <f t="shared" si="17"/>
        <v>638.58996493090922</v>
      </c>
      <c r="BY22" s="67">
        <f t="shared" si="18"/>
        <v>2096.7671467490909</v>
      </c>
      <c r="BZ22" s="67" t="e">
        <f t="shared" si="54"/>
        <v>#VALUE!</v>
      </c>
      <c r="CA22" s="70">
        <f t="shared" si="19"/>
        <v>3</v>
      </c>
      <c r="CB22" s="82">
        <f t="shared" si="20"/>
        <v>12.25</v>
      </c>
      <c r="CC22" s="20">
        <f t="shared" si="21"/>
        <v>3.4188034188034218</v>
      </c>
      <c r="CD22" s="69" t="e">
        <f t="shared" si="55"/>
        <v>#VALUE!</v>
      </c>
      <c r="CE22" s="20">
        <f t="shared" si="22"/>
        <v>8.6609686609686669</v>
      </c>
      <c r="CF22" s="73" t="e">
        <f t="shared" si="23"/>
        <v>#VALUE!</v>
      </c>
      <c r="CG22" s="20">
        <f t="shared" si="24"/>
        <v>1.8803418803418819</v>
      </c>
      <c r="CH22" s="67" t="e">
        <f t="shared" si="56"/>
        <v>#VALUE!</v>
      </c>
      <c r="CI22" s="67" t="e">
        <f t="shared" si="57"/>
        <v>#VALUE!</v>
      </c>
      <c r="CJ22" s="67" t="e">
        <f t="shared" si="58"/>
        <v>#VALUE!</v>
      </c>
      <c r="CK22" s="74" t="e">
        <f t="shared" si="59"/>
        <v>#VALUE!</v>
      </c>
    </row>
    <row r="23" spans="1:89" ht="15" customHeight="1">
      <c r="A23" s="84" t="str">
        <f>[2]CCT!D30</f>
        <v>Fethemg Interior</v>
      </c>
      <c r="B23" s="76" t="str">
        <f>[2]CCT!C30</f>
        <v>Carmópolis de Minas</v>
      </c>
      <c r="C23" s="18"/>
      <c r="D23" s="77"/>
      <c r="E23" s="17">
        <f t="shared" si="0"/>
        <v>0</v>
      </c>
      <c r="F23" s="78"/>
      <c r="G23" s="17"/>
      <c r="H23" s="77">
        <f t="shared" si="1"/>
        <v>0</v>
      </c>
      <c r="I23" s="18"/>
      <c r="J23" s="77"/>
      <c r="K23" s="17">
        <f t="shared" si="2"/>
        <v>0</v>
      </c>
      <c r="L23" s="18"/>
      <c r="M23" s="77"/>
      <c r="N23" s="17">
        <f t="shared" si="3"/>
        <v>0</v>
      </c>
      <c r="O23" s="21">
        <f>[2]CCT!N30</f>
        <v>1</v>
      </c>
      <c r="P23" s="77">
        <f>[2]CCT!M30</f>
        <v>212.14</v>
      </c>
      <c r="Q23" s="80">
        <f t="shared" si="4"/>
        <v>212.14</v>
      </c>
      <c r="R23" s="66">
        <f t="shared" si="25"/>
        <v>1</v>
      </c>
      <c r="S23" s="67">
        <f t="shared" si="26"/>
        <v>212.14</v>
      </c>
      <c r="T23" s="19"/>
      <c r="U23" s="19"/>
      <c r="V23" s="19"/>
      <c r="W23" s="19"/>
      <c r="X23" s="19"/>
      <c r="Y23" s="19"/>
      <c r="Z23" s="19"/>
      <c r="AA23" s="68">
        <f t="shared" si="27"/>
        <v>6.9427636363636358</v>
      </c>
      <c r="AB23" s="67">
        <f t="shared" si="60"/>
        <v>219.08276363636361</v>
      </c>
      <c r="AC23" s="67"/>
      <c r="AD23" s="67">
        <f>(VLOOKUP('Res. Geral limpeza conferencia'!A23,VATOTAL,6,FALSE)*20-1)*R23</f>
        <v>279</v>
      </c>
      <c r="AE23" s="67">
        <f t="shared" si="5"/>
        <v>111.27160000000001</v>
      </c>
      <c r="AF23" s="67"/>
      <c r="AG23" s="67">
        <f t="shared" si="28"/>
        <v>3.12</v>
      </c>
      <c r="AH23" s="67">
        <f t="shared" si="61"/>
        <v>0</v>
      </c>
      <c r="AI23" s="67">
        <f t="shared" si="6"/>
        <v>8.43</v>
      </c>
      <c r="AJ23" s="67">
        <f t="shared" si="7"/>
        <v>0</v>
      </c>
      <c r="AK23" s="67">
        <v>0</v>
      </c>
      <c r="AL23" s="67">
        <f t="shared" si="29"/>
        <v>401.82160000000005</v>
      </c>
      <c r="AM23" s="67">
        <f>C23*'[2]Uniforme Limpeza'!$Z$10+F23*'[2]Uniforme Limpeza'!$Z$11+I23*'[2]Uniforme Limpeza'!$Z$12+L23*'[2]Uniforme Limpeza'!$Z$12+O23*'[2]Uniforme Limpeza'!$Z$12</f>
        <v>39.76</v>
      </c>
      <c r="AN23" s="67">
        <f>I23*'[2]Materiais de Consumo'!$F$33+L23*'[2]Materiais de Consumo'!$F$34+O23*'[2]Materiais de Consumo'!$F$35</f>
        <v>10.32</v>
      </c>
      <c r="AO23" s="67">
        <f>'[2]Equipamentos  TOTAL'!$H$19*'Res. Geral limpeza conferencia'!F23+'Res. Geral limpeza conferencia'!I23*'[2]Equipamentos  TOTAL'!$I$11+'[2]Equipamentos  TOTAL'!$I$12*'Res. Geral limpeza conferencia'!L23+'Res. Geral limpeza conferencia'!O23*'[2]Equipamentos  TOTAL'!$I$13</f>
        <v>1.47</v>
      </c>
      <c r="AP23" s="67">
        <f>(I23*'[2]PRODUTOS DE LIMPEZA'!$I$36+L23*'[2]PRODUTOS DE LIMPEZA'!$I$37+O23*'[2]PRODUTOS DE LIMPEZA'!$I$38)</f>
        <v>45.06</v>
      </c>
      <c r="AQ23" s="67">
        <f t="shared" si="30"/>
        <v>96.61</v>
      </c>
      <c r="AR23" s="19">
        <f t="shared" si="31"/>
        <v>43.816552727272722</v>
      </c>
      <c r="AS23" s="19">
        <f t="shared" si="8"/>
        <v>3.2862414545454541</v>
      </c>
      <c r="AT23" s="81">
        <f t="shared" si="9"/>
        <v>2.1908276363636361</v>
      </c>
      <c r="AU23" s="19">
        <f t="shared" si="10"/>
        <v>0.43816552727272723</v>
      </c>
      <c r="AV23" s="81">
        <f t="shared" si="11"/>
        <v>5.4770690909090902</v>
      </c>
      <c r="AW23" s="19">
        <f t="shared" si="12"/>
        <v>17.526621090909089</v>
      </c>
      <c r="AX23" s="81">
        <f t="shared" si="13"/>
        <v>6.5724829090909083</v>
      </c>
      <c r="AY23" s="19">
        <f t="shared" si="14"/>
        <v>1.3144965818181817</v>
      </c>
      <c r="AZ23" s="19">
        <f t="shared" si="15"/>
        <v>80.622457018181805</v>
      </c>
      <c r="BA23" s="67">
        <f t="shared" si="32"/>
        <v>18.249594210909088</v>
      </c>
      <c r="BB23" s="67">
        <f t="shared" si="33"/>
        <v>6.0905008290909084</v>
      </c>
      <c r="BC23" s="67">
        <f t="shared" si="34"/>
        <v>8.9604850327272718</v>
      </c>
      <c r="BD23" s="67">
        <f t="shared" si="35"/>
        <v>33.300580072727264</v>
      </c>
      <c r="BE23" s="67">
        <f t="shared" si="36"/>
        <v>0.28480759272727268</v>
      </c>
      <c r="BF23" s="67">
        <f t="shared" si="37"/>
        <v>0.10954138181818181</v>
      </c>
      <c r="BG23" s="67">
        <f t="shared" si="16"/>
        <v>0.39434897454545448</v>
      </c>
      <c r="BH23" s="67">
        <f t="shared" si="38"/>
        <v>1.6431207272727271</v>
      </c>
      <c r="BI23" s="67">
        <f t="shared" si="39"/>
        <v>0.13144965818181814</v>
      </c>
      <c r="BJ23" s="67">
        <f t="shared" si="40"/>
        <v>6.572482909090907E-2</v>
      </c>
      <c r="BK23" s="67">
        <f t="shared" si="41"/>
        <v>0.76678967272727261</v>
      </c>
      <c r="BL23" s="67">
        <f t="shared" si="42"/>
        <v>0.28480759272727268</v>
      </c>
      <c r="BM23" s="67">
        <f t="shared" si="43"/>
        <v>9.4205588363636341</v>
      </c>
      <c r="BN23" s="67">
        <f t="shared" si="44"/>
        <v>0.37244069818181813</v>
      </c>
      <c r="BO23" s="67">
        <f t="shared" si="45"/>
        <v>12.684892014545451</v>
      </c>
      <c r="BP23" s="67">
        <f t="shared" si="46"/>
        <v>18.249594210909088</v>
      </c>
      <c r="BQ23" s="67">
        <f t="shared" si="47"/>
        <v>3.0452504145454542</v>
      </c>
      <c r="BR23" s="67">
        <f t="shared" si="48"/>
        <v>1.8402952145454543</v>
      </c>
      <c r="BS23" s="67">
        <f t="shared" si="49"/>
        <v>0.72297311999999991</v>
      </c>
      <c r="BT23" s="67">
        <f t="shared" si="50"/>
        <v>0</v>
      </c>
      <c r="BU23" s="67">
        <f t="shared" si="51"/>
        <v>8.7852188218181801</v>
      </c>
      <c r="BV23" s="67">
        <f t="shared" si="52"/>
        <v>32.643331781818176</v>
      </c>
      <c r="BW23" s="67">
        <f t="shared" si="53"/>
        <v>159.6456098618182</v>
      </c>
      <c r="BX23" s="67">
        <f t="shared" si="17"/>
        <v>159.64560986181817</v>
      </c>
      <c r="BY23" s="67">
        <f t="shared" si="18"/>
        <v>877.1599734981819</v>
      </c>
      <c r="BZ23" s="67" t="e">
        <f t="shared" si="54"/>
        <v>#VALUE!</v>
      </c>
      <c r="CA23" s="70">
        <f t="shared" si="19"/>
        <v>5</v>
      </c>
      <c r="CB23" s="82">
        <f t="shared" si="20"/>
        <v>14.25</v>
      </c>
      <c r="CC23" s="20">
        <f t="shared" si="21"/>
        <v>5.8309037900874632</v>
      </c>
      <c r="CD23" s="69" t="e">
        <f t="shared" si="55"/>
        <v>#VALUE!</v>
      </c>
      <c r="CE23" s="20">
        <f t="shared" si="22"/>
        <v>8.8629737609329435</v>
      </c>
      <c r="CF23" s="73" t="e">
        <f t="shared" si="23"/>
        <v>#VALUE!</v>
      </c>
      <c r="CG23" s="20">
        <f t="shared" si="24"/>
        <v>1.9241982507288626</v>
      </c>
      <c r="CH23" s="67" t="e">
        <f t="shared" si="56"/>
        <v>#VALUE!</v>
      </c>
      <c r="CI23" s="67" t="e">
        <f t="shared" si="57"/>
        <v>#VALUE!</v>
      </c>
      <c r="CJ23" s="67" t="e">
        <f t="shared" si="58"/>
        <v>#VALUE!</v>
      </c>
      <c r="CK23" s="74" t="e">
        <f t="shared" si="59"/>
        <v>#VALUE!</v>
      </c>
    </row>
    <row r="24" spans="1:89" ht="15" customHeight="1">
      <c r="A24" s="84" t="str">
        <f>[2]CCT!D31</f>
        <v>Fethemg Interior</v>
      </c>
      <c r="B24" s="76" t="str">
        <f>[2]CCT!C31</f>
        <v>Cássia</v>
      </c>
      <c r="C24" s="18"/>
      <c r="D24" s="77"/>
      <c r="E24" s="17">
        <f t="shared" si="0"/>
        <v>0</v>
      </c>
      <c r="F24" s="78"/>
      <c r="G24" s="17"/>
      <c r="H24" s="77">
        <f t="shared" si="1"/>
        <v>0</v>
      </c>
      <c r="I24" s="21">
        <f>[2]CCT!J31</f>
        <v>1</v>
      </c>
      <c r="J24" s="77">
        <f>[2]CCT!I31</f>
        <v>848.57</v>
      </c>
      <c r="K24" s="17">
        <f t="shared" si="2"/>
        <v>848.57</v>
      </c>
      <c r="L24" s="21"/>
      <c r="M24" s="77"/>
      <c r="N24" s="17">
        <f t="shared" si="3"/>
        <v>0</v>
      </c>
      <c r="O24" s="18"/>
      <c r="P24" s="77"/>
      <c r="Q24" s="80">
        <f t="shared" si="4"/>
        <v>0</v>
      </c>
      <c r="R24" s="66">
        <f t="shared" si="25"/>
        <v>1</v>
      </c>
      <c r="S24" s="67">
        <f t="shared" si="26"/>
        <v>848.57</v>
      </c>
      <c r="T24" s="19"/>
      <c r="U24" s="19"/>
      <c r="V24" s="19"/>
      <c r="W24" s="19"/>
      <c r="X24" s="19"/>
      <c r="Y24" s="19"/>
      <c r="Z24" s="19"/>
      <c r="AA24" s="68">
        <f t="shared" si="27"/>
        <v>27.771381818181816</v>
      </c>
      <c r="AB24" s="67">
        <f t="shared" si="60"/>
        <v>876.34138181818184</v>
      </c>
      <c r="AC24" s="67"/>
      <c r="AD24" s="67">
        <f>(VLOOKUP('Res. Geral limpeza conferencia'!A24,VATOTAL,6,FALSE)*20-1)*R24</f>
        <v>279</v>
      </c>
      <c r="AE24" s="67">
        <f t="shared" si="5"/>
        <v>73.085800000000006</v>
      </c>
      <c r="AF24" s="67"/>
      <c r="AG24" s="67">
        <f t="shared" si="28"/>
        <v>3.12</v>
      </c>
      <c r="AH24" s="67">
        <f t="shared" si="61"/>
        <v>0</v>
      </c>
      <c r="AI24" s="67">
        <f t="shared" si="6"/>
        <v>8.43</v>
      </c>
      <c r="AJ24" s="67">
        <f t="shared" si="7"/>
        <v>0</v>
      </c>
      <c r="AK24" s="67">
        <v>0</v>
      </c>
      <c r="AL24" s="67">
        <f t="shared" si="29"/>
        <v>363.63580000000002</v>
      </c>
      <c r="AM24" s="67">
        <f>C24*'[2]Uniforme Limpeza'!$Z$10+F24*'[2]Uniforme Limpeza'!$Z$11+I24*'[2]Uniforme Limpeza'!$Z$12+L24*'[2]Uniforme Limpeza'!$Z$12+O24*'[2]Uniforme Limpeza'!$Z$12</f>
        <v>39.76</v>
      </c>
      <c r="AN24" s="67">
        <f>I24*'[2]Materiais de Consumo'!$F$33+L24*'[2]Materiais de Consumo'!$F$34+O24*'[2]Materiais de Consumo'!$F$35</f>
        <v>41.29</v>
      </c>
      <c r="AO24" s="67">
        <f>'[2]Equipamentos  TOTAL'!$H$19*'Res. Geral limpeza conferencia'!F24+'Res. Geral limpeza conferencia'!I24*'[2]Equipamentos  TOTAL'!$I$11+'[2]Equipamentos  TOTAL'!$I$12*'Res. Geral limpeza conferencia'!L24+'Res. Geral limpeza conferencia'!O24*'[2]Equipamentos  TOTAL'!$I$13</f>
        <v>5.87</v>
      </c>
      <c r="AP24" s="67">
        <f>(I24*'[2]PRODUTOS DE LIMPEZA'!$I$36+L24*'[2]PRODUTOS DE LIMPEZA'!$I$37+O24*'[2]PRODUTOS DE LIMPEZA'!$I$38)</f>
        <v>180.25</v>
      </c>
      <c r="AQ24" s="67">
        <f t="shared" si="30"/>
        <v>267.17</v>
      </c>
      <c r="AR24" s="19">
        <f t="shared" si="31"/>
        <v>175.26827636363637</v>
      </c>
      <c r="AS24" s="19">
        <f t="shared" si="8"/>
        <v>13.145120727272728</v>
      </c>
      <c r="AT24" s="81">
        <f t="shared" si="9"/>
        <v>8.7634138181818191</v>
      </c>
      <c r="AU24" s="19">
        <f t="shared" si="10"/>
        <v>1.7526827636363638</v>
      </c>
      <c r="AV24" s="81">
        <f t="shared" si="11"/>
        <v>21.908534545454547</v>
      </c>
      <c r="AW24" s="19">
        <f t="shared" si="12"/>
        <v>70.107310545454553</v>
      </c>
      <c r="AX24" s="81">
        <f t="shared" si="13"/>
        <v>26.290241454545455</v>
      </c>
      <c r="AY24" s="19">
        <f t="shared" si="14"/>
        <v>5.2580482909090911</v>
      </c>
      <c r="AZ24" s="19">
        <f t="shared" si="15"/>
        <v>322.49362850909097</v>
      </c>
      <c r="BA24" s="67">
        <f t="shared" si="32"/>
        <v>72.99923710545454</v>
      </c>
      <c r="BB24" s="67">
        <f t="shared" si="33"/>
        <v>24.362290414545456</v>
      </c>
      <c r="BC24" s="67">
        <f t="shared" si="34"/>
        <v>35.842362516363636</v>
      </c>
      <c r="BD24" s="67">
        <f t="shared" si="35"/>
        <v>133.20389003636365</v>
      </c>
      <c r="BE24" s="67">
        <f t="shared" si="36"/>
        <v>1.1392437963636364</v>
      </c>
      <c r="BF24" s="67">
        <f t="shared" si="37"/>
        <v>0.43817069090909094</v>
      </c>
      <c r="BG24" s="67">
        <f t="shared" si="16"/>
        <v>1.5774144872727274</v>
      </c>
      <c r="BH24" s="67">
        <f t="shared" si="38"/>
        <v>6.5725603636363639</v>
      </c>
      <c r="BI24" s="67">
        <f t="shared" si="39"/>
        <v>0.52580482909090909</v>
      </c>
      <c r="BJ24" s="67">
        <f t="shared" si="40"/>
        <v>0.26290241454545454</v>
      </c>
      <c r="BK24" s="67">
        <f t="shared" si="41"/>
        <v>3.0671948363636363</v>
      </c>
      <c r="BL24" s="67">
        <f t="shared" si="42"/>
        <v>1.1392437963636364</v>
      </c>
      <c r="BM24" s="67">
        <f t="shared" si="43"/>
        <v>37.682679418181813</v>
      </c>
      <c r="BN24" s="67">
        <f t="shared" si="44"/>
        <v>1.489780349090909</v>
      </c>
      <c r="BO24" s="67">
        <f t="shared" si="45"/>
        <v>50.74016600727272</v>
      </c>
      <c r="BP24" s="67">
        <f t="shared" si="46"/>
        <v>72.99923710545454</v>
      </c>
      <c r="BQ24" s="67">
        <f t="shared" si="47"/>
        <v>12.181145207272728</v>
      </c>
      <c r="BR24" s="67">
        <f t="shared" si="48"/>
        <v>7.361267607272727</v>
      </c>
      <c r="BS24" s="67">
        <f t="shared" si="49"/>
        <v>2.8919265599999999</v>
      </c>
      <c r="BT24" s="67">
        <f t="shared" si="50"/>
        <v>0</v>
      </c>
      <c r="BU24" s="67">
        <f t="shared" si="51"/>
        <v>35.141289410909089</v>
      </c>
      <c r="BV24" s="67">
        <f t="shared" si="52"/>
        <v>130.57486589090908</v>
      </c>
      <c r="BW24" s="67">
        <f t="shared" si="53"/>
        <v>638.58996493090922</v>
      </c>
      <c r="BX24" s="67">
        <f t="shared" si="17"/>
        <v>638.58996493090922</v>
      </c>
      <c r="BY24" s="67">
        <f t="shared" si="18"/>
        <v>2145.7371467490912</v>
      </c>
      <c r="BZ24" s="67" t="e">
        <f t="shared" si="54"/>
        <v>#VALUE!</v>
      </c>
      <c r="CA24" s="70">
        <f t="shared" si="19"/>
        <v>3</v>
      </c>
      <c r="CB24" s="82">
        <f t="shared" si="20"/>
        <v>12.25</v>
      </c>
      <c r="CC24" s="20">
        <f t="shared" si="21"/>
        <v>3.4188034188034218</v>
      </c>
      <c r="CD24" s="69" t="e">
        <f t="shared" si="55"/>
        <v>#VALUE!</v>
      </c>
      <c r="CE24" s="20">
        <f t="shared" si="22"/>
        <v>8.6609686609686669</v>
      </c>
      <c r="CF24" s="73" t="e">
        <f t="shared" si="23"/>
        <v>#VALUE!</v>
      </c>
      <c r="CG24" s="20">
        <f t="shared" si="24"/>
        <v>1.8803418803418819</v>
      </c>
      <c r="CH24" s="67" t="e">
        <f t="shared" si="56"/>
        <v>#VALUE!</v>
      </c>
      <c r="CI24" s="67" t="e">
        <f t="shared" si="57"/>
        <v>#VALUE!</v>
      </c>
      <c r="CJ24" s="67" t="e">
        <f t="shared" si="58"/>
        <v>#VALUE!</v>
      </c>
      <c r="CK24" s="74" t="e">
        <f t="shared" si="59"/>
        <v>#VALUE!</v>
      </c>
    </row>
    <row r="25" spans="1:89" ht="15" customHeight="1">
      <c r="A25" s="84" t="str">
        <f>[2]CCT!D32</f>
        <v>Fethemg Interior</v>
      </c>
      <c r="B25" s="76" t="str">
        <f>[2]CCT!C32</f>
        <v>Cláudio</v>
      </c>
      <c r="C25" s="18"/>
      <c r="D25" s="77"/>
      <c r="E25" s="17">
        <f t="shared" si="0"/>
        <v>0</v>
      </c>
      <c r="F25" s="78"/>
      <c r="G25" s="17"/>
      <c r="H25" s="77">
        <f t="shared" si="1"/>
        <v>0</v>
      </c>
      <c r="I25" s="18"/>
      <c r="J25" s="77"/>
      <c r="K25" s="17">
        <f t="shared" si="2"/>
        <v>0</v>
      </c>
      <c r="L25" s="18"/>
      <c r="M25" s="77"/>
      <c r="N25" s="17">
        <f t="shared" si="3"/>
        <v>0</v>
      </c>
      <c r="O25" s="21">
        <f>[2]CCT!N32</f>
        <v>1</v>
      </c>
      <c r="P25" s="77">
        <f>[2]CCT!M32</f>
        <v>212.14</v>
      </c>
      <c r="Q25" s="80">
        <f t="shared" si="4"/>
        <v>212.14</v>
      </c>
      <c r="R25" s="66">
        <f t="shared" si="25"/>
        <v>1</v>
      </c>
      <c r="S25" s="67">
        <f t="shared" si="26"/>
        <v>212.14</v>
      </c>
      <c r="T25" s="19"/>
      <c r="U25" s="19"/>
      <c r="V25" s="19"/>
      <c r="W25" s="19"/>
      <c r="X25" s="19"/>
      <c r="Y25" s="19"/>
      <c r="Z25" s="19"/>
      <c r="AA25" s="68">
        <f t="shared" si="27"/>
        <v>6.9427636363636358</v>
      </c>
      <c r="AB25" s="67">
        <f t="shared" si="60"/>
        <v>219.08276363636361</v>
      </c>
      <c r="AC25" s="67"/>
      <c r="AD25" s="67">
        <f>(VLOOKUP('Res. Geral limpeza conferencia'!A25,VATOTAL,6,FALSE)*20-1)*R25</f>
        <v>279</v>
      </c>
      <c r="AE25" s="67">
        <f t="shared" si="5"/>
        <v>111.27160000000001</v>
      </c>
      <c r="AF25" s="67"/>
      <c r="AG25" s="67">
        <f t="shared" si="28"/>
        <v>3.12</v>
      </c>
      <c r="AH25" s="67">
        <f t="shared" si="61"/>
        <v>0</v>
      </c>
      <c r="AI25" s="67">
        <f t="shared" si="6"/>
        <v>8.43</v>
      </c>
      <c r="AJ25" s="67">
        <f t="shared" si="7"/>
        <v>0</v>
      </c>
      <c r="AK25" s="67">
        <v>0</v>
      </c>
      <c r="AL25" s="67">
        <f t="shared" si="29"/>
        <v>401.82160000000005</v>
      </c>
      <c r="AM25" s="67">
        <f>C25*'[2]Uniforme Limpeza'!$Z$10+F25*'[2]Uniforme Limpeza'!$Z$11+I25*'[2]Uniforme Limpeza'!$Z$12+L25*'[2]Uniforme Limpeza'!$Z$12+O25*'[2]Uniforme Limpeza'!$Z$12</f>
        <v>39.76</v>
      </c>
      <c r="AN25" s="67">
        <f>I25*'[2]Materiais de Consumo'!$F$33+L25*'[2]Materiais de Consumo'!$F$34+O25*'[2]Materiais de Consumo'!$F$35</f>
        <v>10.32</v>
      </c>
      <c r="AO25" s="67">
        <f>'[2]Equipamentos  TOTAL'!$H$19*'Res. Geral limpeza conferencia'!F25+'Res. Geral limpeza conferencia'!I25*'[2]Equipamentos  TOTAL'!$I$11+'[2]Equipamentos  TOTAL'!$I$12*'Res. Geral limpeza conferencia'!L25+'Res. Geral limpeza conferencia'!O25*'[2]Equipamentos  TOTAL'!$I$13</f>
        <v>1.47</v>
      </c>
      <c r="AP25" s="67">
        <f>(I25*'[2]PRODUTOS DE LIMPEZA'!$I$36+L25*'[2]PRODUTOS DE LIMPEZA'!$I$37+O25*'[2]PRODUTOS DE LIMPEZA'!$I$38)</f>
        <v>45.06</v>
      </c>
      <c r="AQ25" s="67">
        <f t="shared" si="30"/>
        <v>96.61</v>
      </c>
      <c r="AR25" s="19">
        <f t="shared" si="31"/>
        <v>43.816552727272722</v>
      </c>
      <c r="AS25" s="19">
        <f t="shared" si="8"/>
        <v>3.2862414545454541</v>
      </c>
      <c r="AT25" s="81">
        <f t="shared" si="9"/>
        <v>2.1908276363636361</v>
      </c>
      <c r="AU25" s="19">
        <f t="shared" si="10"/>
        <v>0.43816552727272723</v>
      </c>
      <c r="AV25" s="81">
        <f t="shared" si="11"/>
        <v>5.4770690909090902</v>
      </c>
      <c r="AW25" s="19">
        <f t="shared" si="12"/>
        <v>17.526621090909089</v>
      </c>
      <c r="AX25" s="81">
        <f t="shared" si="13"/>
        <v>6.5724829090909083</v>
      </c>
      <c r="AY25" s="19">
        <f t="shared" si="14"/>
        <v>1.3144965818181817</v>
      </c>
      <c r="AZ25" s="19">
        <f t="shared" si="15"/>
        <v>80.622457018181805</v>
      </c>
      <c r="BA25" s="67">
        <f t="shared" si="32"/>
        <v>18.249594210909088</v>
      </c>
      <c r="BB25" s="67">
        <f t="shared" si="33"/>
        <v>6.0905008290909084</v>
      </c>
      <c r="BC25" s="67">
        <f t="shared" si="34"/>
        <v>8.9604850327272718</v>
      </c>
      <c r="BD25" s="67">
        <f t="shared" si="35"/>
        <v>33.300580072727264</v>
      </c>
      <c r="BE25" s="67">
        <f t="shared" si="36"/>
        <v>0.28480759272727268</v>
      </c>
      <c r="BF25" s="67">
        <f t="shared" si="37"/>
        <v>0.10954138181818181</v>
      </c>
      <c r="BG25" s="67">
        <f t="shared" si="16"/>
        <v>0.39434897454545448</v>
      </c>
      <c r="BH25" s="67">
        <f t="shared" si="38"/>
        <v>1.6431207272727271</v>
      </c>
      <c r="BI25" s="67">
        <f t="shared" si="39"/>
        <v>0.13144965818181814</v>
      </c>
      <c r="BJ25" s="67">
        <f t="shared" si="40"/>
        <v>6.572482909090907E-2</v>
      </c>
      <c r="BK25" s="67">
        <f t="shared" si="41"/>
        <v>0.76678967272727261</v>
      </c>
      <c r="BL25" s="67">
        <f t="shared" si="42"/>
        <v>0.28480759272727268</v>
      </c>
      <c r="BM25" s="67">
        <f t="shared" si="43"/>
        <v>9.4205588363636341</v>
      </c>
      <c r="BN25" s="67">
        <f t="shared" si="44"/>
        <v>0.37244069818181813</v>
      </c>
      <c r="BO25" s="67">
        <f t="shared" si="45"/>
        <v>12.684892014545451</v>
      </c>
      <c r="BP25" s="67">
        <f t="shared" si="46"/>
        <v>18.249594210909088</v>
      </c>
      <c r="BQ25" s="67">
        <f t="shared" si="47"/>
        <v>3.0452504145454542</v>
      </c>
      <c r="BR25" s="67">
        <f t="shared" si="48"/>
        <v>1.8402952145454543</v>
      </c>
      <c r="BS25" s="67">
        <f t="shared" si="49"/>
        <v>0.72297311999999991</v>
      </c>
      <c r="BT25" s="67">
        <f t="shared" si="50"/>
        <v>0</v>
      </c>
      <c r="BU25" s="67">
        <f t="shared" si="51"/>
        <v>8.7852188218181801</v>
      </c>
      <c r="BV25" s="67">
        <f t="shared" si="52"/>
        <v>32.643331781818176</v>
      </c>
      <c r="BW25" s="67">
        <f t="shared" si="53"/>
        <v>159.6456098618182</v>
      </c>
      <c r="BX25" s="67">
        <f t="shared" si="17"/>
        <v>159.64560986181817</v>
      </c>
      <c r="BY25" s="67">
        <f t="shared" si="18"/>
        <v>877.1599734981819</v>
      </c>
      <c r="BZ25" s="67" t="e">
        <f t="shared" si="54"/>
        <v>#VALUE!</v>
      </c>
      <c r="CA25" s="70">
        <f t="shared" si="19"/>
        <v>3</v>
      </c>
      <c r="CB25" s="82">
        <f t="shared" si="20"/>
        <v>12.25</v>
      </c>
      <c r="CC25" s="20">
        <f t="shared" si="21"/>
        <v>3.4188034188034218</v>
      </c>
      <c r="CD25" s="69" t="e">
        <f t="shared" si="55"/>
        <v>#VALUE!</v>
      </c>
      <c r="CE25" s="20">
        <f t="shared" si="22"/>
        <v>8.6609686609686669</v>
      </c>
      <c r="CF25" s="73" t="e">
        <f t="shared" si="23"/>
        <v>#VALUE!</v>
      </c>
      <c r="CG25" s="20">
        <f t="shared" si="24"/>
        <v>1.8803418803418819</v>
      </c>
      <c r="CH25" s="67" t="e">
        <f t="shared" si="56"/>
        <v>#VALUE!</v>
      </c>
      <c r="CI25" s="67" t="e">
        <f t="shared" si="57"/>
        <v>#VALUE!</v>
      </c>
      <c r="CJ25" s="67" t="e">
        <f t="shared" si="58"/>
        <v>#VALUE!</v>
      </c>
      <c r="CK25" s="74" t="e">
        <f t="shared" si="59"/>
        <v>#VALUE!</v>
      </c>
    </row>
    <row r="26" spans="1:89" ht="15" customHeight="1">
      <c r="A26" s="84" t="str">
        <f>[2]CCT!D33</f>
        <v>Região de Ouro Preto</v>
      </c>
      <c r="B26" s="76" t="str">
        <f>[2]CCT!C33</f>
        <v>Congonhas</v>
      </c>
      <c r="C26" s="18"/>
      <c r="D26" s="77"/>
      <c r="E26" s="17">
        <f t="shared" si="0"/>
        <v>0</v>
      </c>
      <c r="F26" s="78"/>
      <c r="G26" s="17"/>
      <c r="H26" s="77">
        <f t="shared" si="1"/>
        <v>0</v>
      </c>
      <c r="I26" s="21">
        <f>[2]CCT!J33</f>
        <v>1</v>
      </c>
      <c r="J26" s="77">
        <f>[2]CCT!I33</f>
        <v>848.57</v>
      </c>
      <c r="K26" s="17">
        <f t="shared" si="2"/>
        <v>848.57</v>
      </c>
      <c r="L26" s="18"/>
      <c r="M26" s="77"/>
      <c r="N26" s="17">
        <f t="shared" si="3"/>
        <v>0</v>
      </c>
      <c r="O26" s="18"/>
      <c r="P26" s="77"/>
      <c r="Q26" s="80">
        <f t="shared" si="4"/>
        <v>0</v>
      </c>
      <c r="R26" s="66">
        <f t="shared" si="25"/>
        <v>1</v>
      </c>
      <c r="S26" s="67">
        <f t="shared" si="26"/>
        <v>848.57</v>
      </c>
      <c r="T26" s="19"/>
      <c r="U26" s="19"/>
      <c r="V26" s="19"/>
      <c r="W26" s="19"/>
      <c r="X26" s="19"/>
      <c r="Y26" s="19"/>
      <c r="Z26" s="19"/>
      <c r="AA26" s="68">
        <f t="shared" si="27"/>
        <v>27.771381818181816</v>
      </c>
      <c r="AB26" s="67">
        <f t="shared" si="60"/>
        <v>876.34138181818184</v>
      </c>
      <c r="AC26" s="67"/>
      <c r="AD26" s="67">
        <f>(VLOOKUP('Res. Geral limpeza conferencia'!A26,VATOTAL,6,FALSE)*20-1)*R26</f>
        <v>279</v>
      </c>
      <c r="AE26" s="67">
        <f t="shared" si="5"/>
        <v>73.085800000000006</v>
      </c>
      <c r="AF26" s="67"/>
      <c r="AG26" s="67">
        <f t="shared" si="28"/>
        <v>3.12</v>
      </c>
      <c r="AH26" s="67">
        <f t="shared" si="61"/>
        <v>28.19</v>
      </c>
      <c r="AI26" s="67">
        <f t="shared" si="6"/>
        <v>0</v>
      </c>
      <c r="AJ26" s="67">
        <f t="shared" si="7"/>
        <v>0</v>
      </c>
      <c r="AK26" s="67">
        <v>0</v>
      </c>
      <c r="AL26" s="67">
        <f t="shared" si="29"/>
        <v>383.39580000000001</v>
      </c>
      <c r="AM26" s="67">
        <f>C26*'[2]Uniforme Limpeza'!$Z$10+F26*'[2]Uniforme Limpeza'!$Z$11+I26*'[2]Uniforme Limpeza'!$Z$12+L26*'[2]Uniforme Limpeza'!$Z$12+O26*'[2]Uniforme Limpeza'!$Z$12</f>
        <v>39.76</v>
      </c>
      <c r="AN26" s="67">
        <f>I26*'[2]Materiais de Consumo'!$F$33+L26*'[2]Materiais de Consumo'!$F$34+O26*'[2]Materiais de Consumo'!$F$35</f>
        <v>41.29</v>
      </c>
      <c r="AO26" s="67">
        <f>'[2]Equipamentos  TOTAL'!$H$19*'Res. Geral limpeza conferencia'!F26+'Res. Geral limpeza conferencia'!I26*'[2]Equipamentos  TOTAL'!$I$11+'[2]Equipamentos  TOTAL'!$I$12*'Res. Geral limpeza conferencia'!L26+'Res. Geral limpeza conferencia'!O26*'[2]Equipamentos  TOTAL'!$I$13</f>
        <v>5.87</v>
      </c>
      <c r="AP26" s="67">
        <f>(I26*'[2]PRODUTOS DE LIMPEZA'!$I$36+L26*'[2]PRODUTOS DE LIMPEZA'!$I$37+O26*'[2]PRODUTOS DE LIMPEZA'!$I$38)</f>
        <v>180.25</v>
      </c>
      <c r="AQ26" s="67">
        <f t="shared" si="30"/>
        <v>267.17</v>
      </c>
      <c r="AR26" s="19">
        <f t="shared" si="31"/>
        <v>175.26827636363637</v>
      </c>
      <c r="AS26" s="19">
        <f t="shared" si="8"/>
        <v>13.145120727272728</v>
      </c>
      <c r="AT26" s="81">
        <f t="shared" si="9"/>
        <v>8.7634138181818191</v>
      </c>
      <c r="AU26" s="19">
        <f t="shared" si="10"/>
        <v>1.7526827636363638</v>
      </c>
      <c r="AV26" s="81">
        <f t="shared" si="11"/>
        <v>21.908534545454547</v>
      </c>
      <c r="AW26" s="19">
        <f t="shared" si="12"/>
        <v>70.107310545454553</v>
      </c>
      <c r="AX26" s="81">
        <f t="shared" si="13"/>
        <v>26.290241454545455</v>
      </c>
      <c r="AY26" s="19">
        <f t="shared" si="14"/>
        <v>5.2580482909090911</v>
      </c>
      <c r="AZ26" s="19">
        <f t="shared" si="15"/>
        <v>322.49362850909097</v>
      </c>
      <c r="BA26" s="67">
        <f t="shared" si="32"/>
        <v>72.99923710545454</v>
      </c>
      <c r="BB26" s="67">
        <f t="shared" si="33"/>
        <v>24.362290414545456</v>
      </c>
      <c r="BC26" s="67">
        <f t="shared" si="34"/>
        <v>35.842362516363636</v>
      </c>
      <c r="BD26" s="67">
        <f t="shared" si="35"/>
        <v>133.20389003636365</v>
      </c>
      <c r="BE26" s="67">
        <f t="shared" si="36"/>
        <v>1.1392437963636364</v>
      </c>
      <c r="BF26" s="67">
        <f t="shared" si="37"/>
        <v>0.43817069090909094</v>
      </c>
      <c r="BG26" s="67">
        <f t="shared" si="16"/>
        <v>1.5774144872727274</v>
      </c>
      <c r="BH26" s="67">
        <f t="shared" si="38"/>
        <v>6.5725603636363639</v>
      </c>
      <c r="BI26" s="67">
        <f t="shared" si="39"/>
        <v>0.52580482909090909</v>
      </c>
      <c r="BJ26" s="67">
        <f t="shared" si="40"/>
        <v>0.26290241454545454</v>
      </c>
      <c r="BK26" s="67">
        <f t="shared" si="41"/>
        <v>3.0671948363636363</v>
      </c>
      <c r="BL26" s="67">
        <f t="shared" si="42"/>
        <v>1.1392437963636364</v>
      </c>
      <c r="BM26" s="67">
        <f t="shared" si="43"/>
        <v>37.682679418181813</v>
      </c>
      <c r="BN26" s="67">
        <f t="shared" si="44"/>
        <v>1.489780349090909</v>
      </c>
      <c r="BO26" s="67">
        <f t="shared" si="45"/>
        <v>50.74016600727272</v>
      </c>
      <c r="BP26" s="67">
        <f t="shared" si="46"/>
        <v>72.99923710545454</v>
      </c>
      <c r="BQ26" s="67">
        <f t="shared" si="47"/>
        <v>12.181145207272728</v>
      </c>
      <c r="BR26" s="67">
        <f t="shared" si="48"/>
        <v>7.361267607272727</v>
      </c>
      <c r="BS26" s="67">
        <f t="shared" si="49"/>
        <v>2.8919265599999999</v>
      </c>
      <c r="BT26" s="67">
        <f t="shared" si="50"/>
        <v>0</v>
      </c>
      <c r="BU26" s="67">
        <f t="shared" si="51"/>
        <v>35.141289410909089</v>
      </c>
      <c r="BV26" s="67">
        <f t="shared" si="52"/>
        <v>130.57486589090908</v>
      </c>
      <c r="BW26" s="67">
        <f t="shared" si="53"/>
        <v>638.58996493090922</v>
      </c>
      <c r="BX26" s="67">
        <f t="shared" si="17"/>
        <v>638.58996493090922</v>
      </c>
      <c r="BY26" s="67">
        <f t="shared" si="18"/>
        <v>2165.4971467490914</v>
      </c>
      <c r="BZ26" s="67" t="e">
        <f t="shared" si="54"/>
        <v>#VALUE!</v>
      </c>
      <c r="CA26" s="70">
        <f t="shared" si="19"/>
        <v>5</v>
      </c>
      <c r="CB26" s="82">
        <f t="shared" si="20"/>
        <v>14.25</v>
      </c>
      <c r="CC26" s="20">
        <f t="shared" si="21"/>
        <v>5.8309037900874632</v>
      </c>
      <c r="CD26" s="69" t="e">
        <f t="shared" si="55"/>
        <v>#VALUE!</v>
      </c>
      <c r="CE26" s="20">
        <f t="shared" si="22"/>
        <v>8.8629737609329435</v>
      </c>
      <c r="CF26" s="73" t="e">
        <f t="shared" si="23"/>
        <v>#VALUE!</v>
      </c>
      <c r="CG26" s="20">
        <f t="shared" si="24"/>
        <v>1.9241982507288626</v>
      </c>
      <c r="CH26" s="67" t="e">
        <f t="shared" si="56"/>
        <v>#VALUE!</v>
      </c>
      <c r="CI26" s="67" t="e">
        <f t="shared" si="57"/>
        <v>#VALUE!</v>
      </c>
      <c r="CJ26" s="67" t="e">
        <f t="shared" si="58"/>
        <v>#VALUE!</v>
      </c>
      <c r="CK26" s="74" t="e">
        <f t="shared" si="59"/>
        <v>#VALUE!</v>
      </c>
    </row>
    <row r="27" spans="1:89" ht="15" customHeight="1">
      <c r="A27" s="84" t="str">
        <f>[2]CCT!D34</f>
        <v>Alto Paranaiba</v>
      </c>
      <c r="B27" s="76" t="str">
        <f>[2]CCT!C34</f>
        <v>Conquista</v>
      </c>
      <c r="C27" s="18"/>
      <c r="D27" s="77"/>
      <c r="E27" s="17">
        <f t="shared" si="0"/>
        <v>0</v>
      </c>
      <c r="F27" s="78"/>
      <c r="G27" s="17"/>
      <c r="H27" s="77">
        <f t="shared" si="1"/>
        <v>0</v>
      </c>
      <c r="I27" s="18"/>
      <c r="J27" s="77"/>
      <c r="K27" s="17">
        <f t="shared" si="2"/>
        <v>0</v>
      </c>
      <c r="L27" s="21">
        <f>[2]CCT!L34</f>
        <v>1</v>
      </c>
      <c r="M27" s="77">
        <f>[2]CCT!K34</f>
        <v>424.28</v>
      </c>
      <c r="N27" s="17">
        <f t="shared" si="3"/>
        <v>424.28</v>
      </c>
      <c r="O27" s="18"/>
      <c r="P27" s="77"/>
      <c r="Q27" s="80">
        <f t="shared" si="4"/>
        <v>0</v>
      </c>
      <c r="R27" s="66">
        <f t="shared" si="25"/>
        <v>1</v>
      </c>
      <c r="S27" s="67">
        <f t="shared" si="26"/>
        <v>424.28</v>
      </c>
      <c r="T27" s="19"/>
      <c r="U27" s="19"/>
      <c r="V27" s="19"/>
      <c r="W27" s="19"/>
      <c r="X27" s="19"/>
      <c r="Y27" s="19"/>
      <c r="Z27" s="19"/>
      <c r="AA27" s="68">
        <f t="shared" si="27"/>
        <v>13.885527272727272</v>
      </c>
      <c r="AB27" s="67">
        <f t="shared" si="60"/>
        <v>438.16552727272722</v>
      </c>
      <c r="AC27" s="67"/>
      <c r="AD27" s="67">
        <f>(VLOOKUP('Res. Geral limpeza conferencia'!A27,VATOTAL,6,FALSE))*R27</f>
        <v>219.02</v>
      </c>
      <c r="AE27" s="67">
        <f t="shared" si="5"/>
        <v>98.543199999999999</v>
      </c>
      <c r="AF27" s="67"/>
      <c r="AG27" s="67">
        <f t="shared" si="28"/>
        <v>3.12</v>
      </c>
      <c r="AH27" s="67">
        <f t="shared" si="61"/>
        <v>19.440000000000001</v>
      </c>
      <c r="AI27" s="67">
        <f t="shared" si="6"/>
        <v>0</v>
      </c>
      <c r="AJ27" s="67">
        <f t="shared" si="7"/>
        <v>0</v>
      </c>
      <c r="AK27" s="67">
        <v>0</v>
      </c>
      <c r="AL27" s="67">
        <f t="shared" si="29"/>
        <v>340.1232</v>
      </c>
      <c r="AM27" s="67">
        <f>C27*'[2]Uniforme Limpeza'!$Z$10+F27*'[2]Uniforme Limpeza'!$Z$11+I27*'[2]Uniforme Limpeza'!$Z$12+L27*'[2]Uniforme Limpeza'!$Z$12+O27*'[2]Uniforme Limpeza'!$Z$12</f>
        <v>39.76</v>
      </c>
      <c r="AN27" s="67">
        <f>I27*'[2]Materiais de Consumo'!$F$33+L27*'[2]Materiais de Consumo'!$F$34+O27*'[2]Materiais de Consumo'!$F$35</f>
        <v>20.65</v>
      </c>
      <c r="AO27" s="67">
        <f>'[2]Equipamentos  TOTAL'!$H$19*'Res. Geral limpeza conferencia'!F27+'Res. Geral limpeza conferencia'!I27*'[2]Equipamentos  TOTAL'!$I$11+'[2]Equipamentos  TOTAL'!$I$12*'Res. Geral limpeza conferencia'!L27+'Res. Geral limpeza conferencia'!O27*'[2]Equipamentos  TOTAL'!$I$13</f>
        <v>2.94</v>
      </c>
      <c r="AP27" s="67">
        <f>(I27*'[2]PRODUTOS DE LIMPEZA'!$I$36+L27*'[2]PRODUTOS DE LIMPEZA'!$I$37+O27*'[2]PRODUTOS DE LIMPEZA'!$I$38)</f>
        <v>90.13</v>
      </c>
      <c r="AQ27" s="67">
        <f t="shared" si="30"/>
        <v>153.47999999999999</v>
      </c>
      <c r="AR27" s="19">
        <f t="shared" si="31"/>
        <v>87.633105454545444</v>
      </c>
      <c r="AS27" s="19">
        <f t="shared" si="8"/>
        <v>6.5724829090909083</v>
      </c>
      <c r="AT27" s="81">
        <f t="shared" si="9"/>
        <v>4.3816552727272722</v>
      </c>
      <c r="AU27" s="19">
        <f t="shared" si="10"/>
        <v>0.87633105454545446</v>
      </c>
      <c r="AV27" s="81">
        <f t="shared" si="11"/>
        <v>10.95413818181818</v>
      </c>
      <c r="AW27" s="19">
        <f t="shared" si="12"/>
        <v>35.053242181818177</v>
      </c>
      <c r="AX27" s="81">
        <f t="shared" si="13"/>
        <v>13.144965818181817</v>
      </c>
      <c r="AY27" s="19">
        <f t="shared" si="14"/>
        <v>2.6289931636363635</v>
      </c>
      <c r="AZ27" s="19">
        <f t="shared" si="15"/>
        <v>161.24491403636361</v>
      </c>
      <c r="BA27" s="67">
        <f t="shared" si="32"/>
        <v>36.499188421818175</v>
      </c>
      <c r="BB27" s="67">
        <f t="shared" si="33"/>
        <v>12.181001658181817</v>
      </c>
      <c r="BC27" s="67">
        <f t="shared" si="34"/>
        <v>17.920970065454544</v>
      </c>
      <c r="BD27" s="67">
        <f t="shared" si="35"/>
        <v>66.601160145454529</v>
      </c>
      <c r="BE27" s="67">
        <f t="shared" si="36"/>
        <v>0.56961518545454537</v>
      </c>
      <c r="BF27" s="67">
        <f t="shared" si="37"/>
        <v>0.21908276363636361</v>
      </c>
      <c r="BG27" s="67">
        <f t="shared" si="16"/>
        <v>0.78869794909090896</v>
      </c>
      <c r="BH27" s="67">
        <f t="shared" si="38"/>
        <v>3.2862414545454541</v>
      </c>
      <c r="BI27" s="67">
        <f t="shared" si="39"/>
        <v>0.26289931636363628</v>
      </c>
      <c r="BJ27" s="67">
        <f t="shared" si="40"/>
        <v>0.13144965818181814</v>
      </c>
      <c r="BK27" s="67">
        <f t="shared" si="41"/>
        <v>1.5335793454545452</v>
      </c>
      <c r="BL27" s="67">
        <f t="shared" si="42"/>
        <v>0.56961518545454537</v>
      </c>
      <c r="BM27" s="67">
        <f t="shared" si="43"/>
        <v>18.841117672727268</v>
      </c>
      <c r="BN27" s="67">
        <f t="shared" si="44"/>
        <v>0.74488139636363626</v>
      </c>
      <c r="BO27" s="67">
        <f t="shared" si="45"/>
        <v>25.369784029090901</v>
      </c>
      <c r="BP27" s="67">
        <f t="shared" si="46"/>
        <v>36.499188421818175</v>
      </c>
      <c r="BQ27" s="67">
        <f t="shared" si="47"/>
        <v>6.0905008290909084</v>
      </c>
      <c r="BR27" s="67">
        <f t="shared" si="48"/>
        <v>3.6805904290909086</v>
      </c>
      <c r="BS27" s="67">
        <f t="shared" si="49"/>
        <v>1.4459462399999998</v>
      </c>
      <c r="BT27" s="67">
        <f t="shared" si="50"/>
        <v>0</v>
      </c>
      <c r="BU27" s="67">
        <f t="shared" si="51"/>
        <v>17.57043764363636</v>
      </c>
      <c r="BV27" s="67">
        <f t="shared" si="52"/>
        <v>65.286663563636353</v>
      </c>
      <c r="BW27" s="67">
        <f t="shared" si="53"/>
        <v>319.2912197236364</v>
      </c>
      <c r="BX27" s="67">
        <f t="shared" si="17"/>
        <v>319.29121972363635</v>
      </c>
      <c r="BY27" s="67">
        <f t="shared" si="18"/>
        <v>1251.0599469963636</v>
      </c>
      <c r="BZ27" s="67" t="e">
        <f t="shared" si="54"/>
        <v>#VALUE!</v>
      </c>
      <c r="CA27" s="70">
        <f t="shared" si="19"/>
        <v>5</v>
      </c>
      <c r="CB27" s="82">
        <f t="shared" si="20"/>
        <v>14.25</v>
      </c>
      <c r="CC27" s="20">
        <f t="shared" si="21"/>
        <v>5.8309037900874632</v>
      </c>
      <c r="CD27" s="69" t="e">
        <f t="shared" si="55"/>
        <v>#VALUE!</v>
      </c>
      <c r="CE27" s="20">
        <f t="shared" si="22"/>
        <v>8.8629737609329435</v>
      </c>
      <c r="CF27" s="73" t="e">
        <f t="shared" si="23"/>
        <v>#VALUE!</v>
      </c>
      <c r="CG27" s="20">
        <f t="shared" si="24"/>
        <v>1.9241982507288626</v>
      </c>
      <c r="CH27" s="67" t="e">
        <f t="shared" si="56"/>
        <v>#VALUE!</v>
      </c>
      <c r="CI27" s="67" t="e">
        <f t="shared" si="57"/>
        <v>#VALUE!</v>
      </c>
      <c r="CJ27" s="67" t="e">
        <f t="shared" si="58"/>
        <v>#VALUE!</v>
      </c>
      <c r="CK27" s="74" t="e">
        <f t="shared" si="59"/>
        <v>#VALUE!</v>
      </c>
    </row>
    <row r="28" spans="1:89" ht="15" customHeight="1">
      <c r="A28" s="84" t="str">
        <f>[2]CCT!D35</f>
        <v>Fethemg Interior</v>
      </c>
      <c r="B28" s="76" t="str">
        <f>[2]CCT!C35</f>
        <v>Conselheiro Lafaiete</v>
      </c>
      <c r="C28" s="18"/>
      <c r="D28" s="77"/>
      <c r="E28" s="17">
        <f t="shared" si="0"/>
        <v>0</v>
      </c>
      <c r="F28" s="78"/>
      <c r="G28" s="17"/>
      <c r="H28" s="77">
        <f t="shared" si="1"/>
        <v>0</v>
      </c>
      <c r="I28" s="21">
        <f>[2]CCT!J35</f>
        <v>2</v>
      </c>
      <c r="J28" s="77">
        <f>[2]CCT!I35</f>
        <v>848.57</v>
      </c>
      <c r="K28" s="17">
        <f t="shared" si="2"/>
        <v>1697.14</v>
      </c>
      <c r="L28" s="18"/>
      <c r="M28" s="77"/>
      <c r="N28" s="17">
        <f t="shared" si="3"/>
        <v>0</v>
      </c>
      <c r="O28" s="18"/>
      <c r="P28" s="77"/>
      <c r="Q28" s="80">
        <f t="shared" si="4"/>
        <v>0</v>
      </c>
      <c r="R28" s="66">
        <f t="shared" si="25"/>
        <v>2</v>
      </c>
      <c r="S28" s="67">
        <f t="shared" si="26"/>
        <v>1697.14</v>
      </c>
      <c r="T28" s="19"/>
      <c r="U28" s="19"/>
      <c r="V28" s="19"/>
      <c r="W28" s="19"/>
      <c r="X28" s="19"/>
      <c r="Y28" s="19"/>
      <c r="Z28" s="19"/>
      <c r="AA28" s="68">
        <f t="shared" si="27"/>
        <v>55.542763636363631</v>
      </c>
      <c r="AB28" s="67">
        <f t="shared" si="60"/>
        <v>1752.6827636363637</v>
      </c>
      <c r="AC28" s="67"/>
      <c r="AD28" s="67">
        <f>(VLOOKUP('Res. Geral limpeza conferencia'!A28,VATOTAL,6,FALSE)*20-1)*R28</f>
        <v>558</v>
      </c>
      <c r="AE28" s="67">
        <f t="shared" si="5"/>
        <v>146.17160000000001</v>
      </c>
      <c r="AF28" s="67"/>
      <c r="AG28" s="67">
        <f t="shared" si="28"/>
        <v>6.24</v>
      </c>
      <c r="AH28" s="67">
        <f t="shared" si="61"/>
        <v>0</v>
      </c>
      <c r="AI28" s="67">
        <f t="shared" si="6"/>
        <v>16.86</v>
      </c>
      <c r="AJ28" s="67">
        <f t="shared" si="7"/>
        <v>0</v>
      </c>
      <c r="AK28" s="67">
        <v>0</v>
      </c>
      <c r="AL28" s="67">
        <f t="shared" si="29"/>
        <v>727.27160000000003</v>
      </c>
      <c r="AM28" s="67">
        <f>C28*'[2]Uniforme Limpeza'!$Z$10+F28*'[2]Uniforme Limpeza'!$Z$11+I28*'[2]Uniforme Limpeza'!$Z$12+L28*'[2]Uniforme Limpeza'!$Z$12+O28*'[2]Uniforme Limpeza'!$Z$12</f>
        <v>79.52</v>
      </c>
      <c r="AN28" s="67">
        <f>I28*'[2]Materiais de Consumo'!$F$33+L28*'[2]Materiais de Consumo'!$F$34+O28*'[2]Materiais de Consumo'!$F$35</f>
        <v>82.58</v>
      </c>
      <c r="AO28" s="67">
        <f>'[2]Equipamentos  TOTAL'!$H$19*'Res. Geral limpeza conferencia'!F28+'Res. Geral limpeza conferencia'!I28*'[2]Equipamentos  TOTAL'!$I$11+'[2]Equipamentos  TOTAL'!$I$12*'Res. Geral limpeza conferencia'!L28+'Res. Geral limpeza conferencia'!O28*'[2]Equipamentos  TOTAL'!$I$13</f>
        <v>11.74</v>
      </c>
      <c r="AP28" s="67">
        <f>(I28*'[2]PRODUTOS DE LIMPEZA'!$I$36+L28*'[2]PRODUTOS DE LIMPEZA'!$I$37+O28*'[2]PRODUTOS DE LIMPEZA'!$I$38)</f>
        <v>360.5</v>
      </c>
      <c r="AQ28" s="67">
        <f t="shared" si="30"/>
        <v>534.34</v>
      </c>
      <c r="AR28" s="19">
        <f t="shared" si="31"/>
        <v>350.53655272727275</v>
      </c>
      <c r="AS28" s="19">
        <f t="shared" si="8"/>
        <v>26.290241454545455</v>
      </c>
      <c r="AT28" s="81">
        <f t="shared" si="9"/>
        <v>17.526827636363638</v>
      </c>
      <c r="AU28" s="19">
        <f t="shared" si="10"/>
        <v>3.5053655272727275</v>
      </c>
      <c r="AV28" s="81">
        <f t="shared" si="11"/>
        <v>43.817069090909094</v>
      </c>
      <c r="AW28" s="19">
        <f t="shared" si="12"/>
        <v>140.21462109090911</v>
      </c>
      <c r="AX28" s="81">
        <f t="shared" si="13"/>
        <v>52.580482909090911</v>
      </c>
      <c r="AY28" s="19">
        <f t="shared" si="14"/>
        <v>10.516096581818182</v>
      </c>
      <c r="AZ28" s="19">
        <f t="shared" si="15"/>
        <v>644.98725701818194</v>
      </c>
      <c r="BA28" s="67">
        <f t="shared" si="32"/>
        <v>145.99847421090908</v>
      </c>
      <c r="BB28" s="67">
        <f t="shared" si="33"/>
        <v>48.724580829090911</v>
      </c>
      <c r="BC28" s="67">
        <f t="shared" si="34"/>
        <v>71.684725032727272</v>
      </c>
      <c r="BD28" s="67">
        <f t="shared" si="35"/>
        <v>266.40778007272729</v>
      </c>
      <c r="BE28" s="67">
        <f t="shared" si="36"/>
        <v>2.2784875927272727</v>
      </c>
      <c r="BF28" s="67">
        <f t="shared" si="37"/>
        <v>0.87634138181818189</v>
      </c>
      <c r="BG28" s="67">
        <f t="shared" si="16"/>
        <v>3.1548289745454547</v>
      </c>
      <c r="BH28" s="67">
        <f t="shared" si="38"/>
        <v>13.145120727272728</v>
      </c>
      <c r="BI28" s="67">
        <f t="shared" si="39"/>
        <v>1.0516096581818182</v>
      </c>
      <c r="BJ28" s="67">
        <f t="shared" si="40"/>
        <v>0.52580482909090909</v>
      </c>
      <c r="BK28" s="67">
        <f t="shared" si="41"/>
        <v>6.1343896727272726</v>
      </c>
      <c r="BL28" s="67">
        <f t="shared" si="42"/>
        <v>2.2784875927272727</v>
      </c>
      <c r="BM28" s="67">
        <f t="shared" si="43"/>
        <v>75.365358836363626</v>
      </c>
      <c r="BN28" s="67">
        <f t="shared" si="44"/>
        <v>2.9795606981818179</v>
      </c>
      <c r="BO28" s="67">
        <f t="shared" si="45"/>
        <v>101.48033201454544</v>
      </c>
      <c r="BP28" s="67">
        <f t="shared" si="46"/>
        <v>145.99847421090908</v>
      </c>
      <c r="BQ28" s="67">
        <f t="shared" si="47"/>
        <v>24.362290414545456</v>
      </c>
      <c r="BR28" s="67">
        <f t="shared" si="48"/>
        <v>14.722535214545454</v>
      </c>
      <c r="BS28" s="67">
        <f t="shared" si="49"/>
        <v>5.7838531199999998</v>
      </c>
      <c r="BT28" s="67">
        <f t="shared" si="50"/>
        <v>0</v>
      </c>
      <c r="BU28" s="67">
        <f t="shared" si="51"/>
        <v>70.282578821818177</v>
      </c>
      <c r="BV28" s="67">
        <f t="shared" si="52"/>
        <v>261.14973178181816</v>
      </c>
      <c r="BW28" s="67">
        <f t="shared" si="53"/>
        <v>1277.1799298618184</v>
      </c>
      <c r="BX28" s="67">
        <f t="shared" si="17"/>
        <v>1277.1799298618184</v>
      </c>
      <c r="BY28" s="67">
        <f t="shared" si="18"/>
        <v>4291.4742934981823</v>
      </c>
      <c r="BZ28" s="67" t="e">
        <f t="shared" si="54"/>
        <v>#VALUE!</v>
      </c>
      <c r="CA28" s="70">
        <f t="shared" si="19"/>
        <v>3</v>
      </c>
      <c r="CB28" s="82">
        <f t="shared" si="20"/>
        <v>12.25</v>
      </c>
      <c r="CC28" s="20">
        <f t="shared" si="21"/>
        <v>3.4188034188034218</v>
      </c>
      <c r="CD28" s="69" t="e">
        <f t="shared" si="55"/>
        <v>#VALUE!</v>
      </c>
      <c r="CE28" s="20">
        <f t="shared" si="22"/>
        <v>8.6609686609686669</v>
      </c>
      <c r="CF28" s="73" t="e">
        <f t="shared" si="23"/>
        <v>#VALUE!</v>
      </c>
      <c r="CG28" s="20">
        <f t="shared" si="24"/>
        <v>1.8803418803418819</v>
      </c>
      <c r="CH28" s="67" t="e">
        <f t="shared" si="56"/>
        <v>#VALUE!</v>
      </c>
      <c r="CI28" s="67" t="e">
        <f t="shared" si="57"/>
        <v>#VALUE!</v>
      </c>
      <c r="CJ28" s="67" t="e">
        <f t="shared" si="58"/>
        <v>#VALUE!</v>
      </c>
      <c r="CK28" s="74" t="e">
        <f t="shared" si="59"/>
        <v>#VALUE!</v>
      </c>
    </row>
    <row r="29" spans="1:89" ht="15" customHeight="1">
      <c r="A29" s="84" t="str">
        <f>[2]CCT!D36</f>
        <v>Fethemg Interior</v>
      </c>
      <c r="B29" s="76" t="str">
        <f>[2]CCT!C36</f>
        <v>Conselheiro Pena</v>
      </c>
      <c r="C29" s="18"/>
      <c r="D29" s="77"/>
      <c r="E29" s="17">
        <f t="shared" si="0"/>
        <v>0</v>
      </c>
      <c r="F29" s="78"/>
      <c r="G29" s="17"/>
      <c r="H29" s="77">
        <f t="shared" si="1"/>
        <v>0</v>
      </c>
      <c r="I29" s="18"/>
      <c r="J29" s="77"/>
      <c r="K29" s="17">
        <v>0</v>
      </c>
      <c r="L29" s="18"/>
      <c r="M29" s="77"/>
      <c r="N29" s="17">
        <f t="shared" si="3"/>
        <v>0</v>
      </c>
      <c r="O29" s="21">
        <f>[2]CCT!N36</f>
        <v>1</v>
      </c>
      <c r="P29" s="77">
        <f>[2]CCT!M36</f>
        <v>212.14</v>
      </c>
      <c r="Q29" s="80">
        <f t="shared" si="4"/>
        <v>212.14</v>
      </c>
      <c r="R29" s="66">
        <f t="shared" si="25"/>
        <v>1</v>
      </c>
      <c r="S29" s="67">
        <f t="shared" si="26"/>
        <v>212.14</v>
      </c>
      <c r="T29" s="19"/>
      <c r="U29" s="19"/>
      <c r="V29" s="19"/>
      <c r="W29" s="19"/>
      <c r="X29" s="19"/>
      <c r="Y29" s="19"/>
      <c r="Z29" s="19"/>
      <c r="AA29" s="68">
        <f t="shared" si="27"/>
        <v>6.9427636363636358</v>
      </c>
      <c r="AB29" s="67">
        <f t="shared" si="60"/>
        <v>219.08276363636361</v>
      </c>
      <c r="AC29" s="67"/>
      <c r="AD29" s="67">
        <f>(VLOOKUP('Res. Geral limpeza conferencia'!A29,VATOTAL,6,FALSE)*20-1)*R29</f>
        <v>279</v>
      </c>
      <c r="AE29" s="67">
        <f t="shared" si="5"/>
        <v>111.27160000000001</v>
      </c>
      <c r="AF29" s="67"/>
      <c r="AG29" s="67">
        <f t="shared" si="28"/>
        <v>3.12</v>
      </c>
      <c r="AH29" s="67">
        <f t="shared" si="61"/>
        <v>0</v>
      </c>
      <c r="AI29" s="67">
        <f t="shared" si="6"/>
        <v>8.43</v>
      </c>
      <c r="AJ29" s="67">
        <f t="shared" si="7"/>
        <v>0</v>
      </c>
      <c r="AK29" s="67">
        <v>0</v>
      </c>
      <c r="AL29" s="67">
        <f t="shared" si="29"/>
        <v>401.82160000000005</v>
      </c>
      <c r="AM29" s="67">
        <f>C29*'[2]Uniforme Limpeza'!$Z$10+F29*'[2]Uniforme Limpeza'!$Z$11+I29*'[2]Uniforme Limpeza'!$Z$12+L29*'[2]Uniforme Limpeza'!$Z$12+O29*'[2]Uniforme Limpeza'!$Z$12</f>
        <v>39.76</v>
      </c>
      <c r="AN29" s="67">
        <f>I29*'[2]Materiais de Consumo'!$F$33+L29*'[2]Materiais de Consumo'!$F$34+O29*'[2]Materiais de Consumo'!$F$35</f>
        <v>10.32</v>
      </c>
      <c r="AO29" s="67">
        <f>'[2]Equipamentos  TOTAL'!$H$19*'Res. Geral limpeza conferencia'!F29+'Res. Geral limpeza conferencia'!I29*'[2]Equipamentos  TOTAL'!$I$11+'[2]Equipamentos  TOTAL'!$I$12*'Res. Geral limpeza conferencia'!L29+'Res. Geral limpeza conferencia'!O29*'[2]Equipamentos  TOTAL'!$I$13</f>
        <v>1.47</v>
      </c>
      <c r="AP29" s="67">
        <f>(I29*'[2]PRODUTOS DE LIMPEZA'!$I$36+L29*'[2]PRODUTOS DE LIMPEZA'!$I$37+O29*'[2]PRODUTOS DE LIMPEZA'!$I$38)</f>
        <v>45.06</v>
      </c>
      <c r="AQ29" s="67">
        <f t="shared" si="30"/>
        <v>96.61</v>
      </c>
      <c r="AR29" s="19">
        <f t="shared" si="31"/>
        <v>43.816552727272722</v>
      </c>
      <c r="AS29" s="19">
        <f t="shared" si="8"/>
        <v>3.2862414545454541</v>
      </c>
      <c r="AT29" s="81">
        <f t="shared" si="9"/>
        <v>2.1908276363636361</v>
      </c>
      <c r="AU29" s="19">
        <f t="shared" si="10"/>
        <v>0.43816552727272723</v>
      </c>
      <c r="AV29" s="81">
        <f t="shared" si="11"/>
        <v>5.4770690909090902</v>
      </c>
      <c r="AW29" s="19">
        <f t="shared" si="12"/>
        <v>17.526621090909089</v>
      </c>
      <c r="AX29" s="81">
        <f t="shared" si="13"/>
        <v>6.5724829090909083</v>
      </c>
      <c r="AY29" s="19">
        <f t="shared" si="14"/>
        <v>1.3144965818181817</v>
      </c>
      <c r="AZ29" s="19">
        <f t="shared" si="15"/>
        <v>80.622457018181805</v>
      </c>
      <c r="BA29" s="67">
        <f t="shared" si="32"/>
        <v>18.249594210909088</v>
      </c>
      <c r="BB29" s="67">
        <f t="shared" si="33"/>
        <v>6.0905008290909084</v>
      </c>
      <c r="BC29" s="67">
        <f t="shared" si="34"/>
        <v>8.9604850327272718</v>
      </c>
      <c r="BD29" s="67">
        <f t="shared" si="35"/>
        <v>33.300580072727264</v>
      </c>
      <c r="BE29" s="67">
        <f t="shared" si="36"/>
        <v>0.28480759272727268</v>
      </c>
      <c r="BF29" s="67">
        <f t="shared" si="37"/>
        <v>0.10954138181818181</v>
      </c>
      <c r="BG29" s="67">
        <f t="shared" si="16"/>
        <v>0.39434897454545448</v>
      </c>
      <c r="BH29" s="67">
        <f t="shared" si="38"/>
        <v>1.6431207272727271</v>
      </c>
      <c r="BI29" s="67">
        <f t="shared" si="39"/>
        <v>0.13144965818181814</v>
      </c>
      <c r="BJ29" s="67">
        <f t="shared" si="40"/>
        <v>6.572482909090907E-2</v>
      </c>
      <c r="BK29" s="67">
        <f t="shared" si="41"/>
        <v>0.76678967272727261</v>
      </c>
      <c r="BL29" s="67">
        <f t="shared" si="42"/>
        <v>0.28480759272727268</v>
      </c>
      <c r="BM29" s="67">
        <f t="shared" si="43"/>
        <v>9.4205588363636341</v>
      </c>
      <c r="BN29" s="67">
        <f t="shared" si="44"/>
        <v>0.37244069818181813</v>
      </c>
      <c r="BO29" s="67">
        <f t="shared" si="45"/>
        <v>12.684892014545451</v>
      </c>
      <c r="BP29" s="67">
        <f t="shared" si="46"/>
        <v>18.249594210909088</v>
      </c>
      <c r="BQ29" s="67">
        <f t="shared" si="47"/>
        <v>3.0452504145454542</v>
      </c>
      <c r="BR29" s="67">
        <f t="shared" si="48"/>
        <v>1.8402952145454543</v>
      </c>
      <c r="BS29" s="67">
        <f t="shared" si="49"/>
        <v>0.72297311999999991</v>
      </c>
      <c r="BT29" s="67">
        <f t="shared" si="50"/>
        <v>0</v>
      </c>
      <c r="BU29" s="67">
        <f t="shared" si="51"/>
        <v>8.7852188218181801</v>
      </c>
      <c r="BV29" s="67">
        <f t="shared" si="52"/>
        <v>32.643331781818176</v>
      </c>
      <c r="BW29" s="67">
        <f t="shared" si="53"/>
        <v>159.6456098618182</v>
      </c>
      <c r="BX29" s="67">
        <f t="shared" si="17"/>
        <v>159.64560986181817</v>
      </c>
      <c r="BY29" s="67">
        <f t="shared" si="18"/>
        <v>877.1599734981819</v>
      </c>
      <c r="BZ29" s="67" t="e">
        <f t="shared" si="54"/>
        <v>#VALUE!</v>
      </c>
      <c r="CA29" s="70">
        <f t="shared" si="19"/>
        <v>3</v>
      </c>
      <c r="CB29" s="82">
        <f t="shared" si="20"/>
        <v>12.25</v>
      </c>
      <c r="CC29" s="20">
        <f t="shared" si="21"/>
        <v>3.4188034188034218</v>
      </c>
      <c r="CD29" s="69" t="e">
        <f t="shared" si="55"/>
        <v>#VALUE!</v>
      </c>
      <c r="CE29" s="20">
        <f t="shared" si="22"/>
        <v>8.6609686609686669</v>
      </c>
      <c r="CF29" s="73" t="e">
        <f t="shared" si="23"/>
        <v>#VALUE!</v>
      </c>
      <c r="CG29" s="20">
        <f t="shared" si="24"/>
        <v>1.8803418803418819</v>
      </c>
      <c r="CH29" s="67" t="e">
        <f t="shared" si="56"/>
        <v>#VALUE!</v>
      </c>
      <c r="CI29" s="67" t="e">
        <f t="shared" si="57"/>
        <v>#VALUE!</v>
      </c>
      <c r="CJ29" s="67" t="e">
        <f t="shared" si="58"/>
        <v>#VALUE!</v>
      </c>
      <c r="CK29" s="74" t="e">
        <f t="shared" si="59"/>
        <v>#VALUE!</v>
      </c>
    </row>
    <row r="30" spans="1:89" ht="15" customHeight="1">
      <c r="A30" s="84" t="str">
        <f>[2]CCT!D37</f>
        <v>Sind - Asseio</v>
      </c>
      <c r="B30" s="76" t="str">
        <f>[2]CCT!C37</f>
        <v>Contagem</v>
      </c>
      <c r="C30" s="18"/>
      <c r="D30" s="77"/>
      <c r="E30" s="17">
        <f t="shared" si="0"/>
        <v>0</v>
      </c>
      <c r="F30" s="78"/>
      <c r="G30" s="17"/>
      <c r="H30" s="77">
        <f t="shared" si="1"/>
        <v>0</v>
      </c>
      <c r="I30" s="21">
        <f>[2]CCT!J37</f>
        <v>5</v>
      </c>
      <c r="J30" s="77">
        <f>[2]CCT!I37</f>
        <v>876.66</v>
      </c>
      <c r="K30" s="17">
        <f t="shared" si="2"/>
        <v>4383.3</v>
      </c>
      <c r="L30" s="18"/>
      <c r="M30" s="77"/>
      <c r="N30" s="17">
        <f t="shared" si="3"/>
        <v>0</v>
      </c>
      <c r="O30" s="18"/>
      <c r="P30" s="77"/>
      <c r="Q30" s="80">
        <f t="shared" si="4"/>
        <v>0</v>
      </c>
      <c r="R30" s="66">
        <f t="shared" si="25"/>
        <v>5</v>
      </c>
      <c r="S30" s="67">
        <f t="shared" si="26"/>
        <v>4383.3</v>
      </c>
      <c r="T30" s="19"/>
      <c r="U30" s="19"/>
      <c r="V30" s="19"/>
      <c r="W30" s="19"/>
      <c r="X30" s="19"/>
      <c r="Y30" s="19"/>
      <c r="Z30" s="19"/>
      <c r="AA30" s="68">
        <f t="shared" si="27"/>
        <v>143.45345454545455</v>
      </c>
      <c r="AB30" s="67">
        <f t="shared" si="60"/>
        <v>4526.7534545454546</v>
      </c>
      <c r="AC30" s="67"/>
      <c r="AD30" s="67">
        <f>(VLOOKUP('Res. Geral limpeza conferencia'!A30,VATOTAL,6,FALSE)*20-1)*R30</f>
        <v>1395</v>
      </c>
      <c r="AE30" s="67">
        <f t="shared" si="5"/>
        <v>357.00200000000001</v>
      </c>
      <c r="AF30" s="67"/>
      <c r="AG30" s="67">
        <f t="shared" si="28"/>
        <v>15.600000000000001</v>
      </c>
      <c r="AH30" s="67">
        <f t="shared" si="61"/>
        <v>0</v>
      </c>
      <c r="AI30" s="67">
        <f t="shared" si="6"/>
        <v>42.15</v>
      </c>
      <c r="AJ30" s="67">
        <f t="shared" si="7"/>
        <v>205.15</v>
      </c>
      <c r="AK30" s="67">
        <v>0</v>
      </c>
      <c r="AL30" s="67">
        <f t="shared" si="29"/>
        <v>2014.902</v>
      </c>
      <c r="AM30" s="67">
        <f>C30*'[2]Uniforme Limpeza'!$Z$10+F30*'[2]Uniforme Limpeza'!$Z$11+I30*'[2]Uniforme Limpeza'!$Z$12+L30*'[2]Uniforme Limpeza'!$Z$12+O30*'[2]Uniforme Limpeza'!$Z$12</f>
        <v>198.79999999999998</v>
      </c>
      <c r="AN30" s="67">
        <f>I30*'[2]Materiais de Consumo'!$F$33+L30*'[2]Materiais de Consumo'!$F$34+O30*'[2]Materiais de Consumo'!$F$35</f>
        <v>206.45</v>
      </c>
      <c r="AO30" s="67">
        <f>'[2]Equipamentos  TOTAL'!$H$19*'Res. Geral limpeza conferencia'!F30+'Res. Geral limpeza conferencia'!I30*'[2]Equipamentos  TOTAL'!$I$11+'[2]Equipamentos  TOTAL'!$I$12*'Res. Geral limpeza conferencia'!L30+'Res. Geral limpeza conferencia'!O30*'[2]Equipamentos  TOTAL'!$I$13</f>
        <v>29.35</v>
      </c>
      <c r="AP30" s="67">
        <f>(I30*'[2]PRODUTOS DE LIMPEZA'!$I$36+L30*'[2]PRODUTOS DE LIMPEZA'!$I$37+O30*'[2]PRODUTOS DE LIMPEZA'!$I$38)</f>
        <v>901.25</v>
      </c>
      <c r="AQ30" s="67">
        <f t="shared" si="30"/>
        <v>1335.85</v>
      </c>
      <c r="AR30" s="19">
        <f t="shared" si="31"/>
        <v>905.35069090909099</v>
      </c>
      <c r="AS30" s="19">
        <f t="shared" si="8"/>
        <v>67.901301818181821</v>
      </c>
      <c r="AT30" s="81">
        <f t="shared" si="9"/>
        <v>45.267534545454545</v>
      </c>
      <c r="AU30" s="19">
        <f t="shared" si="10"/>
        <v>9.0535069090909097</v>
      </c>
      <c r="AV30" s="81">
        <f t="shared" si="11"/>
        <v>113.16883636363637</v>
      </c>
      <c r="AW30" s="19">
        <f t="shared" si="12"/>
        <v>362.14027636363636</v>
      </c>
      <c r="AX30" s="81">
        <f t="shared" si="13"/>
        <v>135.80260363636364</v>
      </c>
      <c r="AY30" s="19">
        <f t="shared" si="14"/>
        <v>27.160520727272729</v>
      </c>
      <c r="AZ30" s="19">
        <f t="shared" si="15"/>
        <v>1665.8452712727271</v>
      </c>
      <c r="BA30" s="67">
        <f t="shared" si="32"/>
        <v>377.07856276363634</v>
      </c>
      <c r="BB30" s="67">
        <f t="shared" si="33"/>
        <v>125.84374603636363</v>
      </c>
      <c r="BC30" s="67">
        <f t="shared" si="34"/>
        <v>185.1442162909091</v>
      </c>
      <c r="BD30" s="67">
        <f t="shared" si="35"/>
        <v>688.06652509090907</v>
      </c>
      <c r="BE30" s="67">
        <f t="shared" si="36"/>
        <v>5.8847794909090911</v>
      </c>
      <c r="BF30" s="67">
        <f t="shared" si="37"/>
        <v>2.2633767272727274</v>
      </c>
      <c r="BG30" s="67">
        <f t="shared" si="16"/>
        <v>8.1481562181818177</v>
      </c>
      <c r="BH30" s="67">
        <f t="shared" si="38"/>
        <v>33.950650909090911</v>
      </c>
      <c r="BI30" s="67">
        <f t="shared" si="39"/>
        <v>2.7160520727272726</v>
      </c>
      <c r="BJ30" s="67">
        <f t="shared" si="40"/>
        <v>1.3580260363636363</v>
      </c>
      <c r="BK30" s="67">
        <f t="shared" si="41"/>
        <v>15.843637090909091</v>
      </c>
      <c r="BL30" s="67">
        <f t="shared" si="42"/>
        <v>5.8847794909090911</v>
      </c>
      <c r="BM30" s="67">
        <f t="shared" si="43"/>
        <v>194.65039854545452</v>
      </c>
      <c r="BN30" s="67">
        <f t="shared" si="44"/>
        <v>7.6954808727272725</v>
      </c>
      <c r="BO30" s="67">
        <f t="shared" si="45"/>
        <v>262.09902501818181</v>
      </c>
      <c r="BP30" s="67">
        <f t="shared" si="46"/>
        <v>377.07856276363634</v>
      </c>
      <c r="BQ30" s="67">
        <f t="shared" si="47"/>
        <v>62.921873018181813</v>
      </c>
      <c r="BR30" s="67">
        <f t="shared" si="48"/>
        <v>38.024729018181816</v>
      </c>
      <c r="BS30" s="67">
        <f t="shared" si="49"/>
        <v>14.938286400000001</v>
      </c>
      <c r="BT30" s="67">
        <f t="shared" si="50"/>
        <v>0</v>
      </c>
      <c r="BU30" s="67">
        <f t="shared" si="51"/>
        <v>181.52281352727272</v>
      </c>
      <c r="BV30" s="67">
        <f t="shared" si="52"/>
        <v>674.48626472727267</v>
      </c>
      <c r="BW30" s="67">
        <f t="shared" si="53"/>
        <v>3298.6452423272735</v>
      </c>
      <c r="BX30" s="67">
        <f t="shared" si="17"/>
        <v>3298.6452423272726</v>
      </c>
      <c r="BY30" s="67">
        <f t="shared" si="18"/>
        <v>11176.150696872726</v>
      </c>
      <c r="BZ30" s="67" t="e">
        <f t="shared" si="54"/>
        <v>#VALUE!</v>
      </c>
      <c r="CA30" s="70">
        <f t="shared" si="19"/>
        <v>2</v>
      </c>
      <c r="CB30" s="82">
        <f t="shared" si="20"/>
        <v>11.25</v>
      </c>
      <c r="CC30" s="20">
        <f t="shared" si="21"/>
        <v>2.2535211267605644</v>
      </c>
      <c r="CD30" s="69" t="e">
        <f t="shared" si="55"/>
        <v>#VALUE!</v>
      </c>
      <c r="CE30" s="20">
        <f t="shared" si="22"/>
        <v>8.5633802816901436</v>
      </c>
      <c r="CF30" s="73" t="e">
        <f t="shared" si="23"/>
        <v>#VALUE!</v>
      </c>
      <c r="CG30" s="20">
        <f t="shared" si="24"/>
        <v>1.8591549295774654</v>
      </c>
      <c r="CH30" s="67" t="e">
        <f t="shared" si="56"/>
        <v>#VALUE!</v>
      </c>
      <c r="CI30" s="67" t="e">
        <f t="shared" si="57"/>
        <v>#VALUE!</v>
      </c>
      <c r="CJ30" s="67" t="e">
        <f t="shared" si="58"/>
        <v>#VALUE!</v>
      </c>
      <c r="CK30" s="74" t="e">
        <f t="shared" si="59"/>
        <v>#VALUE!</v>
      </c>
    </row>
    <row r="31" spans="1:89" ht="15" customHeight="1">
      <c r="A31" s="84" t="str">
        <f>[2]CCT!D38</f>
        <v>Curvelo</v>
      </c>
      <c r="B31" s="76" t="str">
        <f>[2]CCT!C38</f>
        <v>Corinto</v>
      </c>
      <c r="C31" s="18"/>
      <c r="D31" s="77"/>
      <c r="E31" s="17">
        <f t="shared" si="0"/>
        <v>0</v>
      </c>
      <c r="F31" s="78"/>
      <c r="G31" s="17"/>
      <c r="H31" s="77">
        <f t="shared" si="1"/>
        <v>0</v>
      </c>
      <c r="I31" s="18"/>
      <c r="J31" s="77"/>
      <c r="K31" s="17">
        <f t="shared" si="2"/>
        <v>0</v>
      </c>
      <c r="L31" s="18"/>
      <c r="M31" s="77"/>
      <c r="N31" s="17">
        <f t="shared" si="3"/>
        <v>0</v>
      </c>
      <c r="O31" s="21">
        <f>[2]CCT!N38</f>
        <v>1</v>
      </c>
      <c r="P31" s="77">
        <f>[2]CCT!M38</f>
        <v>212.14</v>
      </c>
      <c r="Q31" s="80">
        <f t="shared" si="4"/>
        <v>212.14</v>
      </c>
      <c r="R31" s="66">
        <f t="shared" si="25"/>
        <v>1</v>
      </c>
      <c r="S31" s="67">
        <f t="shared" si="26"/>
        <v>212.14</v>
      </c>
      <c r="T31" s="19"/>
      <c r="U31" s="19"/>
      <c r="V31" s="19"/>
      <c r="W31" s="19"/>
      <c r="X31" s="19"/>
      <c r="Y31" s="19"/>
      <c r="Z31" s="19"/>
      <c r="AA31" s="68">
        <f t="shared" si="27"/>
        <v>6.9427636363636358</v>
      </c>
      <c r="AB31" s="67">
        <f t="shared" si="60"/>
        <v>219.08276363636361</v>
      </c>
      <c r="AC31" s="67"/>
      <c r="AD31" s="67">
        <f>(VLOOKUP('Res. Geral limpeza conferencia'!A31,VATOTAL,6,FALSE)*20-1)*R31</f>
        <v>279</v>
      </c>
      <c r="AE31" s="67">
        <f t="shared" si="5"/>
        <v>111.27160000000001</v>
      </c>
      <c r="AF31" s="67"/>
      <c r="AG31" s="67">
        <f t="shared" si="28"/>
        <v>3.12</v>
      </c>
      <c r="AH31" s="67">
        <f t="shared" si="61"/>
        <v>28.19</v>
      </c>
      <c r="AI31" s="67">
        <f t="shared" si="6"/>
        <v>0</v>
      </c>
      <c r="AJ31" s="67">
        <f t="shared" si="7"/>
        <v>0</v>
      </c>
      <c r="AK31" s="67">
        <v>0</v>
      </c>
      <c r="AL31" s="67">
        <f t="shared" si="29"/>
        <v>421.58160000000004</v>
      </c>
      <c r="AM31" s="67">
        <f>C31*'[2]Uniforme Limpeza'!$Z$10+F31*'[2]Uniforme Limpeza'!$Z$11+I31*'[2]Uniforme Limpeza'!$Z$12+L31*'[2]Uniforme Limpeza'!$Z$12+O31*'[2]Uniforme Limpeza'!$Z$12</f>
        <v>39.76</v>
      </c>
      <c r="AN31" s="67">
        <f>I31*'[2]Materiais de Consumo'!$F$33+L31*'[2]Materiais de Consumo'!$F$34+O31*'[2]Materiais de Consumo'!$F$35</f>
        <v>10.32</v>
      </c>
      <c r="AO31" s="67">
        <f>'[2]Equipamentos  TOTAL'!$H$19*'Res. Geral limpeza conferencia'!F31+'Res. Geral limpeza conferencia'!I31*'[2]Equipamentos  TOTAL'!$I$11+'[2]Equipamentos  TOTAL'!$I$12*'Res. Geral limpeza conferencia'!L31+'Res. Geral limpeza conferencia'!O31*'[2]Equipamentos  TOTAL'!$I$13</f>
        <v>1.47</v>
      </c>
      <c r="AP31" s="67">
        <f>(I31*'[2]PRODUTOS DE LIMPEZA'!$I$36+L31*'[2]PRODUTOS DE LIMPEZA'!$I$37+O31*'[2]PRODUTOS DE LIMPEZA'!$I$38)</f>
        <v>45.06</v>
      </c>
      <c r="AQ31" s="67">
        <f t="shared" si="30"/>
        <v>96.61</v>
      </c>
      <c r="AR31" s="19">
        <f t="shared" si="31"/>
        <v>43.816552727272722</v>
      </c>
      <c r="AS31" s="19">
        <f t="shared" si="8"/>
        <v>3.2862414545454541</v>
      </c>
      <c r="AT31" s="81">
        <f t="shared" si="9"/>
        <v>2.1908276363636361</v>
      </c>
      <c r="AU31" s="19">
        <f t="shared" si="10"/>
        <v>0.43816552727272723</v>
      </c>
      <c r="AV31" s="81">
        <f t="shared" si="11"/>
        <v>5.4770690909090902</v>
      </c>
      <c r="AW31" s="19">
        <f t="shared" si="12"/>
        <v>17.526621090909089</v>
      </c>
      <c r="AX31" s="81">
        <f t="shared" si="13"/>
        <v>6.5724829090909083</v>
      </c>
      <c r="AY31" s="19">
        <f t="shared" si="14"/>
        <v>1.3144965818181817</v>
      </c>
      <c r="AZ31" s="19">
        <f t="shared" si="15"/>
        <v>80.622457018181805</v>
      </c>
      <c r="BA31" s="67">
        <f t="shared" si="32"/>
        <v>18.249594210909088</v>
      </c>
      <c r="BB31" s="67">
        <f t="shared" si="33"/>
        <v>6.0905008290909084</v>
      </c>
      <c r="BC31" s="67">
        <f t="shared" si="34"/>
        <v>8.9604850327272718</v>
      </c>
      <c r="BD31" s="67">
        <f t="shared" si="35"/>
        <v>33.300580072727264</v>
      </c>
      <c r="BE31" s="67">
        <f t="shared" si="36"/>
        <v>0.28480759272727268</v>
      </c>
      <c r="BF31" s="67">
        <f t="shared" si="37"/>
        <v>0.10954138181818181</v>
      </c>
      <c r="BG31" s="67">
        <f t="shared" si="16"/>
        <v>0.39434897454545448</v>
      </c>
      <c r="BH31" s="67">
        <f t="shared" si="38"/>
        <v>1.6431207272727271</v>
      </c>
      <c r="BI31" s="67">
        <f t="shared" si="39"/>
        <v>0.13144965818181814</v>
      </c>
      <c r="BJ31" s="67">
        <f t="shared" si="40"/>
        <v>6.572482909090907E-2</v>
      </c>
      <c r="BK31" s="67">
        <f t="shared" si="41"/>
        <v>0.76678967272727261</v>
      </c>
      <c r="BL31" s="67">
        <f t="shared" si="42"/>
        <v>0.28480759272727268</v>
      </c>
      <c r="BM31" s="67">
        <f t="shared" si="43"/>
        <v>9.4205588363636341</v>
      </c>
      <c r="BN31" s="67">
        <f t="shared" si="44"/>
        <v>0.37244069818181813</v>
      </c>
      <c r="BO31" s="67">
        <f t="shared" si="45"/>
        <v>12.684892014545451</v>
      </c>
      <c r="BP31" s="67">
        <f t="shared" si="46"/>
        <v>18.249594210909088</v>
      </c>
      <c r="BQ31" s="67">
        <f t="shared" si="47"/>
        <v>3.0452504145454542</v>
      </c>
      <c r="BR31" s="67">
        <f t="shared" si="48"/>
        <v>1.8402952145454543</v>
      </c>
      <c r="BS31" s="67">
        <f t="shared" si="49"/>
        <v>0.72297311999999991</v>
      </c>
      <c r="BT31" s="67">
        <f t="shared" si="50"/>
        <v>0</v>
      </c>
      <c r="BU31" s="67">
        <f t="shared" si="51"/>
        <v>8.7852188218181801</v>
      </c>
      <c r="BV31" s="67">
        <f t="shared" si="52"/>
        <v>32.643331781818176</v>
      </c>
      <c r="BW31" s="67">
        <f t="shared" si="53"/>
        <v>159.6456098618182</v>
      </c>
      <c r="BX31" s="67">
        <f t="shared" si="17"/>
        <v>159.64560986181817</v>
      </c>
      <c r="BY31" s="67">
        <f t="shared" si="18"/>
        <v>896.91997349818189</v>
      </c>
      <c r="BZ31" s="67" t="e">
        <f t="shared" si="54"/>
        <v>#VALUE!</v>
      </c>
      <c r="CA31" s="70">
        <f t="shared" si="19"/>
        <v>3</v>
      </c>
      <c r="CB31" s="82">
        <f t="shared" si="20"/>
        <v>12.25</v>
      </c>
      <c r="CC31" s="20">
        <f t="shared" si="21"/>
        <v>3.4188034188034218</v>
      </c>
      <c r="CD31" s="69" t="e">
        <f t="shared" si="55"/>
        <v>#VALUE!</v>
      </c>
      <c r="CE31" s="20">
        <f t="shared" si="22"/>
        <v>8.6609686609686669</v>
      </c>
      <c r="CF31" s="73" t="e">
        <f t="shared" si="23"/>
        <v>#VALUE!</v>
      </c>
      <c r="CG31" s="20">
        <f t="shared" si="24"/>
        <v>1.8803418803418819</v>
      </c>
      <c r="CH31" s="67" t="e">
        <f t="shared" si="56"/>
        <v>#VALUE!</v>
      </c>
      <c r="CI31" s="67" t="e">
        <f t="shared" si="57"/>
        <v>#VALUE!</v>
      </c>
      <c r="CJ31" s="67" t="e">
        <f t="shared" si="58"/>
        <v>#VALUE!</v>
      </c>
      <c r="CK31" s="74" t="e">
        <f t="shared" si="59"/>
        <v>#VALUE!</v>
      </c>
    </row>
    <row r="32" spans="1:89" ht="15" customHeight="1">
      <c r="A32" s="84" t="str">
        <f>[2]CCT!D39</f>
        <v>Alto Paranaiba</v>
      </c>
      <c r="B32" s="76" t="str">
        <f>[2]CCT!C39</f>
        <v>Coromandel</v>
      </c>
      <c r="C32" s="18"/>
      <c r="D32" s="77"/>
      <c r="E32" s="17">
        <f t="shared" si="0"/>
        <v>0</v>
      </c>
      <c r="F32" s="78"/>
      <c r="G32" s="17"/>
      <c r="H32" s="77">
        <f t="shared" si="1"/>
        <v>0</v>
      </c>
      <c r="I32" s="21"/>
      <c r="J32" s="77"/>
      <c r="K32" s="17">
        <f t="shared" si="2"/>
        <v>0</v>
      </c>
      <c r="L32" s="18"/>
      <c r="M32" s="77"/>
      <c r="N32" s="17">
        <f t="shared" si="3"/>
        <v>0</v>
      </c>
      <c r="O32" s="21">
        <f>[2]CCT!N39</f>
        <v>1</v>
      </c>
      <c r="P32" s="77">
        <f>[2]CCT!M39</f>
        <v>212.14</v>
      </c>
      <c r="Q32" s="80">
        <f t="shared" si="4"/>
        <v>212.14</v>
      </c>
      <c r="R32" s="66">
        <f t="shared" si="25"/>
        <v>1</v>
      </c>
      <c r="S32" s="67">
        <f t="shared" si="26"/>
        <v>212.14</v>
      </c>
      <c r="T32" s="19"/>
      <c r="U32" s="19"/>
      <c r="V32" s="19"/>
      <c r="W32" s="19"/>
      <c r="X32" s="19"/>
      <c r="Y32" s="19"/>
      <c r="Z32" s="19"/>
      <c r="AA32" s="68">
        <f t="shared" si="27"/>
        <v>6.9427636363636358</v>
      </c>
      <c r="AB32" s="67">
        <f t="shared" si="60"/>
        <v>219.08276363636361</v>
      </c>
      <c r="AC32" s="67"/>
      <c r="AD32" s="67">
        <f>(VLOOKUP('Res. Geral limpeza conferencia'!A32,VATOTAL,6,FALSE))*R32</f>
        <v>219.02</v>
      </c>
      <c r="AE32" s="67">
        <f t="shared" si="5"/>
        <v>111.27160000000001</v>
      </c>
      <c r="AF32" s="67"/>
      <c r="AG32" s="67">
        <f t="shared" si="28"/>
        <v>3.12</v>
      </c>
      <c r="AH32" s="67">
        <f t="shared" si="61"/>
        <v>19.440000000000001</v>
      </c>
      <c r="AI32" s="67">
        <f t="shared" si="6"/>
        <v>0</v>
      </c>
      <c r="AJ32" s="67">
        <f t="shared" si="7"/>
        <v>0</v>
      </c>
      <c r="AK32" s="67">
        <v>0</v>
      </c>
      <c r="AL32" s="67">
        <f t="shared" si="29"/>
        <v>352.85160000000002</v>
      </c>
      <c r="AM32" s="67">
        <f>C32*'[2]Uniforme Limpeza'!$Z$10+F32*'[2]Uniforme Limpeza'!$Z$11+I32*'[2]Uniforme Limpeza'!$Z$12+L32*'[2]Uniforme Limpeza'!$Z$12+O32*'[2]Uniforme Limpeza'!$Z$12</f>
        <v>39.76</v>
      </c>
      <c r="AN32" s="67">
        <f>I32*'[2]Materiais de Consumo'!$F$33+L32*'[2]Materiais de Consumo'!$F$34+O32*'[2]Materiais de Consumo'!$F$35</f>
        <v>10.32</v>
      </c>
      <c r="AO32" s="67">
        <f>'[2]Equipamentos  TOTAL'!$H$19*'Res. Geral limpeza conferencia'!F32+'Res. Geral limpeza conferencia'!I32*'[2]Equipamentos  TOTAL'!$I$11+'[2]Equipamentos  TOTAL'!$I$12*'Res. Geral limpeza conferencia'!L32+'Res. Geral limpeza conferencia'!O32*'[2]Equipamentos  TOTAL'!$I$13</f>
        <v>1.47</v>
      </c>
      <c r="AP32" s="67">
        <f>(I32*'[2]PRODUTOS DE LIMPEZA'!$I$36+L32*'[2]PRODUTOS DE LIMPEZA'!$I$37+O32*'[2]PRODUTOS DE LIMPEZA'!$I$38)</f>
        <v>45.06</v>
      </c>
      <c r="AQ32" s="67">
        <f t="shared" si="30"/>
        <v>96.61</v>
      </c>
      <c r="AR32" s="19">
        <f t="shared" si="31"/>
        <v>43.816552727272722</v>
      </c>
      <c r="AS32" s="19">
        <f t="shared" si="8"/>
        <v>3.2862414545454541</v>
      </c>
      <c r="AT32" s="81">
        <f t="shared" si="9"/>
        <v>2.1908276363636361</v>
      </c>
      <c r="AU32" s="19">
        <f t="shared" si="10"/>
        <v>0.43816552727272723</v>
      </c>
      <c r="AV32" s="81">
        <f t="shared" si="11"/>
        <v>5.4770690909090902</v>
      </c>
      <c r="AW32" s="19">
        <f t="shared" si="12"/>
        <v>17.526621090909089</v>
      </c>
      <c r="AX32" s="81">
        <f t="shared" si="13"/>
        <v>6.5724829090909083</v>
      </c>
      <c r="AY32" s="19">
        <f t="shared" si="14"/>
        <v>1.3144965818181817</v>
      </c>
      <c r="AZ32" s="19">
        <f t="shared" si="15"/>
        <v>80.622457018181805</v>
      </c>
      <c r="BA32" s="67">
        <f t="shared" si="32"/>
        <v>18.249594210909088</v>
      </c>
      <c r="BB32" s="67">
        <f t="shared" si="33"/>
        <v>6.0905008290909084</v>
      </c>
      <c r="BC32" s="67">
        <f t="shared" si="34"/>
        <v>8.9604850327272718</v>
      </c>
      <c r="BD32" s="67">
        <f t="shared" si="35"/>
        <v>33.300580072727264</v>
      </c>
      <c r="BE32" s="67">
        <f t="shared" si="36"/>
        <v>0.28480759272727268</v>
      </c>
      <c r="BF32" s="67">
        <f t="shared" si="37"/>
        <v>0.10954138181818181</v>
      </c>
      <c r="BG32" s="67">
        <f t="shared" si="16"/>
        <v>0.39434897454545448</v>
      </c>
      <c r="BH32" s="67">
        <f t="shared" si="38"/>
        <v>1.6431207272727271</v>
      </c>
      <c r="BI32" s="67">
        <f t="shared" si="39"/>
        <v>0.13144965818181814</v>
      </c>
      <c r="BJ32" s="67">
        <f t="shared" si="40"/>
        <v>6.572482909090907E-2</v>
      </c>
      <c r="BK32" s="67">
        <f t="shared" si="41"/>
        <v>0.76678967272727261</v>
      </c>
      <c r="BL32" s="67">
        <f t="shared" si="42"/>
        <v>0.28480759272727268</v>
      </c>
      <c r="BM32" s="67">
        <f t="shared" si="43"/>
        <v>9.4205588363636341</v>
      </c>
      <c r="BN32" s="67">
        <f t="shared" si="44"/>
        <v>0.37244069818181813</v>
      </c>
      <c r="BO32" s="67">
        <f t="shared" si="45"/>
        <v>12.684892014545451</v>
      </c>
      <c r="BP32" s="67">
        <f t="shared" si="46"/>
        <v>18.249594210909088</v>
      </c>
      <c r="BQ32" s="67">
        <f t="shared" si="47"/>
        <v>3.0452504145454542</v>
      </c>
      <c r="BR32" s="67">
        <f t="shared" si="48"/>
        <v>1.8402952145454543</v>
      </c>
      <c r="BS32" s="67">
        <f t="shared" si="49"/>
        <v>0.72297311999999991</v>
      </c>
      <c r="BT32" s="67">
        <f t="shared" si="50"/>
        <v>0</v>
      </c>
      <c r="BU32" s="67">
        <f t="shared" si="51"/>
        <v>8.7852188218181801</v>
      </c>
      <c r="BV32" s="67">
        <f t="shared" si="52"/>
        <v>32.643331781818176</v>
      </c>
      <c r="BW32" s="67">
        <f t="shared" si="53"/>
        <v>159.6456098618182</v>
      </c>
      <c r="BX32" s="67">
        <f t="shared" si="17"/>
        <v>159.64560986181817</v>
      </c>
      <c r="BY32" s="67">
        <f t="shared" si="18"/>
        <v>828.18997349818187</v>
      </c>
      <c r="BZ32" s="67" t="e">
        <f t="shared" si="54"/>
        <v>#VALUE!</v>
      </c>
      <c r="CA32" s="70">
        <f t="shared" si="19"/>
        <v>5</v>
      </c>
      <c r="CB32" s="82">
        <f t="shared" si="20"/>
        <v>14.25</v>
      </c>
      <c r="CC32" s="20">
        <f t="shared" si="21"/>
        <v>5.8309037900874632</v>
      </c>
      <c r="CD32" s="69" t="e">
        <f t="shared" si="55"/>
        <v>#VALUE!</v>
      </c>
      <c r="CE32" s="20">
        <f t="shared" si="22"/>
        <v>8.8629737609329435</v>
      </c>
      <c r="CF32" s="73" t="e">
        <f t="shared" si="23"/>
        <v>#VALUE!</v>
      </c>
      <c r="CG32" s="20">
        <f t="shared" si="24"/>
        <v>1.9241982507288626</v>
      </c>
      <c r="CH32" s="67" t="e">
        <f t="shared" si="56"/>
        <v>#VALUE!</v>
      </c>
      <c r="CI32" s="67" t="e">
        <f t="shared" si="57"/>
        <v>#VALUE!</v>
      </c>
      <c r="CJ32" s="67" t="e">
        <f t="shared" si="58"/>
        <v>#VALUE!</v>
      </c>
      <c r="CK32" s="74" t="e">
        <f t="shared" si="59"/>
        <v>#VALUE!</v>
      </c>
    </row>
    <row r="33" spans="1:90" ht="15" customHeight="1">
      <c r="A33" s="84" t="str">
        <f>[2]CCT!D40</f>
        <v>Curvelo</v>
      </c>
      <c r="B33" s="76" t="str">
        <f>[2]CCT!C40</f>
        <v>Diamantina</v>
      </c>
      <c r="C33" s="18"/>
      <c r="D33" s="77"/>
      <c r="E33" s="17">
        <f t="shared" si="0"/>
        <v>0</v>
      </c>
      <c r="F33" s="78"/>
      <c r="G33" s="17"/>
      <c r="H33" s="77">
        <f t="shared" si="1"/>
        <v>0</v>
      </c>
      <c r="I33" s="21">
        <f>[2]CCT!J40</f>
        <v>1</v>
      </c>
      <c r="J33" s="77">
        <f>[2]CCT!I40</f>
        <v>848.57</v>
      </c>
      <c r="K33" s="17">
        <f t="shared" si="2"/>
        <v>848.57</v>
      </c>
      <c r="L33" s="18"/>
      <c r="M33" s="77"/>
      <c r="N33" s="17">
        <f t="shared" si="3"/>
        <v>0</v>
      </c>
      <c r="O33" s="18"/>
      <c r="P33" s="77"/>
      <c r="Q33" s="80">
        <f t="shared" si="4"/>
        <v>0</v>
      </c>
      <c r="R33" s="66">
        <f t="shared" si="25"/>
        <v>1</v>
      </c>
      <c r="S33" s="67">
        <f t="shared" si="26"/>
        <v>848.57</v>
      </c>
      <c r="T33" s="19"/>
      <c r="U33" s="19"/>
      <c r="V33" s="19"/>
      <c r="W33" s="19"/>
      <c r="X33" s="19"/>
      <c r="Y33" s="19"/>
      <c r="Z33" s="19"/>
      <c r="AA33" s="68">
        <f t="shared" si="27"/>
        <v>27.771381818181816</v>
      </c>
      <c r="AB33" s="67">
        <f t="shared" si="60"/>
        <v>876.34138181818184</v>
      </c>
      <c r="AC33" s="67"/>
      <c r="AD33" s="67">
        <f>(VLOOKUP('Res. Geral limpeza conferencia'!A33,VATOTAL,6,FALSE)*20-1)*R33</f>
        <v>279</v>
      </c>
      <c r="AE33" s="67">
        <f t="shared" si="5"/>
        <v>73.085800000000006</v>
      </c>
      <c r="AF33" s="67"/>
      <c r="AG33" s="67">
        <f t="shared" si="28"/>
        <v>3.12</v>
      </c>
      <c r="AH33" s="67">
        <f t="shared" si="61"/>
        <v>28.19</v>
      </c>
      <c r="AI33" s="67">
        <f t="shared" si="6"/>
        <v>0</v>
      </c>
      <c r="AJ33" s="67">
        <f t="shared" si="7"/>
        <v>0</v>
      </c>
      <c r="AK33" s="67">
        <v>0</v>
      </c>
      <c r="AL33" s="67">
        <f t="shared" si="29"/>
        <v>383.39580000000001</v>
      </c>
      <c r="AM33" s="67">
        <f>C33*'[2]Uniforme Limpeza'!$Z$10+F33*'[2]Uniforme Limpeza'!$Z$11+I33*'[2]Uniforme Limpeza'!$Z$12+L33*'[2]Uniforme Limpeza'!$Z$12+O33*'[2]Uniforme Limpeza'!$Z$12</f>
        <v>39.76</v>
      </c>
      <c r="AN33" s="67">
        <f>I33*'[2]Materiais de Consumo'!$F$33+L33*'[2]Materiais de Consumo'!$F$34+O33*'[2]Materiais de Consumo'!$F$35</f>
        <v>41.29</v>
      </c>
      <c r="AO33" s="67">
        <f>'[2]Equipamentos  TOTAL'!$H$19*'Res. Geral limpeza conferencia'!F33+'Res. Geral limpeza conferencia'!I33*'[2]Equipamentos  TOTAL'!$I$11+'[2]Equipamentos  TOTAL'!$I$12*'Res. Geral limpeza conferencia'!L33+'Res. Geral limpeza conferencia'!O33*'[2]Equipamentos  TOTAL'!$I$13</f>
        <v>5.87</v>
      </c>
      <c r="AP33" s="67">
        <f>(I33*'[2]PRODUTOS DE LIMPEZA'!$I$36+L33*'[2]PRODUTOS DE LIMPEZA'!$I$37+O33*'[2]PRODUTOS DE LIMPEZA'!$I$38)</f>
        <v>180.25</v>
      </c>
      <c r="AQ33" s="67">
        <f t="shared" si="30"/>
        <v>267.17</v>
      </c>
      <c r="AR33" s="19">
        <f t="shared" si="31"/>
        <v>175.26827636363637</v>
      </c>
      <c r="AS33" s="19">
        <f t="shared" si="8"/>
        <v>13.145120727272728</v>
      </c>
      <c r="AT33" s="81">
        <f t="shared" si="9"/>
        <v>8.7634138181818191</v>
      </c>
      <c r="AU33" s="19">
        <f t="shared" si="10"/>
        <v>1.7526827636363638</v>
      </c>
      <c r="AV33" s="81">
        <f t="shared" si="11"/>
        <v>21.908534545454547</v>
      </c>
      <c r="AW33" s="19">
        <f t="shared" si="12"/>
        <v>70.107310545454553</v>
      </c>
      <c r="AX33" s="81">
        <f t="shared" si="13"/>
        <v>26.290241454545455</v>
      </c>
      <c r="AY33" s="19">
        <f t="shared" si="14"/>
        <v>5.2580482909090911</v>
      </c>
      <c r="AZ33" s="19">
        <f t="shared" si="15"/>
        <v>322.49362850909097</v>
      </c>
      <c r="BA33" s="67">
        <f t="shared" si="32"/>
        <v>72.99923710545454</v>
      </c>
      <c r="BB33" s="67">
        <f t="shared" si="33"/>
        <v>24.362290414545456</v>
      </c>
      <c r="BC33" s="67">
        <f t="shared" si="34"/>
        <v>35.842362516363636</v>
      </c>
      <c r="BD33" s="67">
        <f t="shared" si="35"/>
        <v>133.20389003636365</v>
      </c>
      <c r="BE33" s="67">
        <f t="shared" si="36"/>
        <v>1.1392437963636364</v>
      </c>
      <c r="BF33" s="67">
        <f t="shared" si="37"/>
        <v>0.43817069090909094</v>
      </c>
      <c r="BG33" s="67">
        <f t="shared" si="16"/>
        <v>1.5774144872727274</v>
      </c>
      <c r="BH33" s="67">
        <f t="shared" si="38"/>
        <v>6.5725603636363639</v>
      </c>
      <c r="BI33" s="67">
        <f t="shared" si="39"/>
        <v>0.52580482909090909</v>
      </c>
      <c r="BJ33" s="67">
        <f t="shared" si="40"/>
        <v>0.26290241454545454</v>
      </c>
      <c r="BK33" s="67">
        <f t="shared" si="41"/>
        <v>3.0671948363636363</v>
      </c>
      <c r="BL33" s="67">
        <f t="shared" si="42"/>
        <v>1.1392437963636364</v>
      </c>
      <c r="BM33" s="67">
        <f t="shared" si="43"/>
        <v>37.682679418181813</v>
      </c>
      <c r="BN33" s="67">
        <f t="shared" si="44"/>
        <v>1.489780349090909</v>
      </c>
      <c r="BO33" s="67">
        <f t="shared" si="45"/>
        <v>50.74016600727272</v>
      </c>
      <c r="BP33" s="67">
        <f t="shared" si="46"/>
        <v>72.99923710545454</v>
      </c>
      <c r="BQ33" s="67">
        <f t="shared" si="47"/>
        <v>12.181145207272728</v>
      </c>
      <c r="BR33" s="67">
        <f t="shared" si="48"/>
        <v>7.361267607272727</v>
      </c>
      <c r="BS33" s="67">
        <f t="shared" si="49"/>
        <v>2.8919265599999999</v>
      </c>
      <c r="BT33" s="67">
        <f t="shared" si="50"/>
        <v>0</v>
      </c>
      <c r="BU33" s="67">
        <f t="shared" si="51"/>
        <v>35.141289410909089</v>
      </c>
      <c r="BV33" s="67">
        <f t="shared" si="52"/>
        <v>130.57486589090908</v>
      </c>
      <c r="BW33" s="67">
        <f t="shared" si="53"/>
        <v>638.58996493090922</v>
      </c>
      <c r="BX33" s="67">
        <f t="shared" si="17"/>
        <v>638.58996493090922</v>
      </c>
      <c r="BY33" s="67">
        <f t="shared" si="18"/>
        <v>2165.4971467490914</v>
      </c>
      <c r="BZ33" s="67" t="e">
        <f t="shared" si="54"/>
        <v>#VALUE!</v>
      </c>
      <c r="CA33" s="70">
        <f t="shared" si="19"/>
        <v>3</v>
      </c>
      <c r="CB33" s="82">
        <f t="shared" si="20"/>
        <v>12.25</v>
      </c>
      <c r="CC33" s="20">
        <f t="shared" si="21"/>
        <v>3.4188034188034218</v>
      </c>
      <c r="CD33" s="69" t="e">
        <f t="shared" si="55"/>
        <v>#VALUE!</v>
      </c>
      <c r="CE33" s="20">
        <f t="shared" si="22"/>
        <v>8.6609686609686669</v>
      </c>
      <c r="CF33" s="73" t="e">
        <f t="shared" si="23"/>
        <v>#VALUE!</v>
      </c>
      <c r="CG33" s="20">
        <f t="shared" si="24"/>
        <v>1.8803418803418819</v>
      </c>
      <c r="CH33" s="67" t="e">
        <f t="shared" si="56"/>
        <v>#VALUE!</v>
      </c>
      <c r="CI33" s="67" t="e">
        <f t="shared" si="57"/>
        <v>#VALUE!</v>
      </c>
      <c r="CJ33" s="67" t="e">
        <f t="shared" si="58"/>
        <v>#VALUE!</v>
      </c>
      <c r="CK33" s="74" t="e">
        <f t="shared" si="59"/>
        <v>#VALUE!</v>
      </c>
    </row>
    <row r="34" spans="1:90" ht="15" customHeight="1">
      <c r="A34" s="75" t="str">
        <f>[2]CCT!D41</f>
        <v>Divinopolis</v>
      </c>
      <c r="B34" s="85" t="str">
        <f>[2]CCT!C41</f>
        <v>Divinópolis</v>
      </c>
      <c r="C34" s="18"/>
      <c r="D34" s="77"/>
      <c r="E34" s="17">
        <f t="shared" si="0"/>
        <v>0</v>
      </c>
      <c r="F34" s="78"/>
      <c r="G34" s="17"/>
      <c r="H34" s="77">
        <f t="shared" si="1"/>
        <v>0</v>
      </c>
      <c r="I34" s="21">
        <f>[2]CCT!J41</f>
        <v>3</v>
      </c>
      <c r="J34" s="77">
        <f>[2]CCT!I41</f>
        <v>876.66</v>
      </c>
      <c r="K34" s="17">
        <f>I34*J34</f>
        <v>2629.98</v>
      </c>
      <c r="L34" s="18"/>
      <c r="M34" s="77"/>
      <c r="N34" s="17">
        <f t="shared" si="3"/>
        <v>0</v>
      </c>
      <c r="O34" s="18"/>
      <c r="P34" s="77"/>
      <c r="Q34" s="80">
        <f t="shared" si="4"/>
        <v>0</v>
      </c>
      <c r="R34" s="66">
        <f t="shared" si="25"/>
        <v>3</v>
      </c>
      <c r="S34" s="67">
        <f t="shared" si="26"/>
        <v>2629.98</v>
      </c>
      <c r="T34" s="19"/>
      <c r="U34" s="19"/>
      <c r="V34" s="19"/>
      <c r="W34" s="19"/>
      <c r="X34" s="19"/>
      <c r="Y34" s="19"/>
      <c r="Z34" s="19"/>
      <c r="AA34" s="68">
        <f t="shared" si="27"/>
        <v>86.072072727272726</v>
      </c>
      <c r="AB34" s="67">
        <f t="shared" si="60"/>
        <v>2716.0520727272728</v>
      </c>
      <c r="AC34" s="67"/>
      <c r="AD34" s="67">
        <f>(VLOOKUP('Res. Geral limpeza conferencia'!A34,VATOTAL,6,FALSE)*20-1)*R34</f>
        <v>837</v>
      </c>
      <c r="AE34" s="67">
        <f t="shared" si="5"/>
        <v>214.2012</v>
      </c>
      <c r="AF34" s="67"/>
      <c r="AG34" s="67">
        <f t="shared" si="28"/>
        <v>9.36</v>
      </c>
      <c r="AH34" s="67">
        <f t="shared" si="61"/>
        <v>84.570000000000007</v>
      </c>
      <c r="AI34" s="67">
        <f t="shared" si="6"/>
        <v>0</v>
      </c>
      <c r="AJ34" s="67">
        <f t="shared" si="7"/>
        <v>0</v>
      </c>
      <c r="AK34" s="67">
        <v>0</v>
      </c>
      <c r="AL34" s="67">
        <f t="shared" si="29"/>
        <v>1145.1311999999998</v>
      </c>
      <c r="AM34" s="67">
        <f>C34*'[2]Uniforme Limpeza'!$Z$10+F34*'[2]Uniforme Limpeza'!$Z$11+I34*'[2]Uniforme Limpeza'!$Z$12+L34*'[2]Uniforme Limpeza'!$Z$12+O34*'[2]Uniforme Limpeza'!$Z$12</f>
        <v>119.28</v>
      </c>
      <c r="AN34" s="67">
        <f>I34*'[2]Materiais de Consumo'!$F$33+L34*'[2]Materiais de Consumo'!$F$34+O34*'[2]Materiais de Consumo'!$F$35</f>
        <v>123.87</v>
      </c>
      <c r="AO34" s="67">
        <f>'[2]Equipamentos  TOTAL'!$H$19*'Res. Geral limpeza conferencia'!F34+'Res. Geral limpeza conferencia'!I34*'[2]Equipamentos  TOTAL'!$I$11+'[2]Equipamentos  TOTAL'!$I$12*'Res. Geral limpeza conferencia'!L34+'Res. Geral limpeza conferencia'!O34*'[2]Equipamentos  TOTAL'!$I$13</f>
        <v>17.61</v>
      </c>
      <c r="AP34" s="67">
        <f>(I34*'[2]PRODUTOS DE LIMPEZA'!$I$36+L34*'[2]PRODUTOS DE LIMPEZA'!$I$37+O34*'[2]PRODUTOS DE LIMPEZA'!$I$38)</f>
        <v>540.75</v>
      </c>
      <c r="AQ34" s="67">
        <f t="shared" si="30"/>
        <v>801.51</v>
      </c>
      <c r="AR34" s="19">
        <f t="shared" si="31"/>
        <v>543.21041454545457</v>
      </c>
      <c r="AS34" s="19">
        <f t="shared" si="8"/>
        <v>40.740781090909088</v>
      </c>
      <c r="AT34" s="81">
        <f t="shared" si="9"/>
        <v>27.160520727272729</v>
      </c>
      <c r="AU34" s="19">
        <f t="shared" si="10"/>
        <v>5.432104145454546</v>
      </c>
      <c r="AV34" s="81">
        <f t="shared" si="11"/>
        <v>67.901301818181821</v>
      </c>
      <c r="AW34" s="19">
        <f t="shared" si="12"/>
        <v>217.28416581818183</v>
      </c>
      <c r="AX34" s="81">
        <f t="shared" si="13"/>
        <v>81.481562181818177</v>
      </c>
      <c r="AY34" s="19">
        <f t="shared" si="14"/>
        <v>16.296312436363639</v>
      </c>
      <c r="AZ34" s="19">
        <f t="shared" si="15"/>
        <v>999.5071627636363</v>
      </c>
      <c r="BA34" s="67">
        <f t="shared" si="32"/>
        <v>226.24713765818183</v>
      </c>
      <c r="BB34" s="67">
        <f t="shared" si="33"/>
        <v>75.506247621818176</v>
      </c>
      <c r="BC34" s="67">
        <f t="shared" si="34"/>
        <v>111.08652977454545</v>
      </c>
      <c r="BD34" s="67">
        <f t="shared" si="35"/>
        <v>412.83991505454543</v>
      </c>
      <c r="BE34" s="67">
        <f t="shared" si="36"/>
        <v>3.5308676945454547</v>
      </c>
      <c r="BF34" s="67">
        <f t="shared" si="37"/>
        <v>1.3580260363636365</v>
      </c>
      <c r="BG34" s="67">
        <f t="shared" si="16"/>
        <v>4.888893730909091</v>
      </c>
      <c r="BH34" s="67">
        <f t="shared" si="38"/>
        <v>20.370390545454544</v>
      </c>
      <c r="BI34" s="67">
        <f t="shared" si="39"/>
        <v>1.6296312436363636</v>
      </c>
      <c r="BJ34" s="67">
        <f t="shared" si="40"/>
        <v>0.81481562181818179</v>
      </c>
      <c r="BK34" s="67">
        <f t="shared" si="41"/>
        <v>9.5061822545454557</v>
      </c>
      <c r="BL34" s="67">
        <f t="shared" si="42"/>
        <v>3.5308676945454547</v>
      </c>
      <c r="BM34" s="67">
        <f t="shared" si="43"/>
        <v>116.79023912727273</v>
      </c>
      <c r="BN34" s="67">
        <f t="shared" si="44"/>
        <v>4.6172885236363639</v>
      </c>
      <c r="BO34" s="67">
        <f t="shared" si="45"/>
        <v>157.25941501090909</v>
      </c>
      <c r="BP34" s="67">
        <f t="shared" si="46"/>
        <v>226.24713765818183</v>
      </c>
      <c r="BQ34" s="67">
        <f t="shared" si="47"/>
        <v>37.753123810909088</v>
      </c>
      <c r="BR34" s="67">
        <f t="shared" si="48"/>
        <v>22.814837410909089</v>
      </c>
      <c r="BS34" s="67">
        <f t="shared" si="49"/>
        <v>8.9629718399999998</v>
      </c>
      <c r="BT34" s="67">
        <f t="shared" si="50"/>
        <v>0</v>
      </c>
      <c r="BU34" s="67">
        <f t="shared" si="51"/>
        <v>108.91368811636363</v>
      </c>
      <c r="BV34" s="67">
        <f t="shared" si="52"/>
        <v>404.69175883636365</v>
      </c>
      <c r="BW34" s="67">
        <f t="shared" si="53"/>
        <v>1979.187145396364</v>
      </c>
      <c r="BX34" s="67">
        <f t="shared" si="17"/>
        <v>1979.1871453963636</v>
      </c>
      <c r="BY34" s="67">
        <f t="shared" si="18"/>
        <v>6641.8804181236355</v>
      </c>
      <c r="BZ34" s="67" t="e">
        <f t="shared" si="54"/>
        <v>#VALUE!</v>
      </c>
      <c r="CA34" s="70">
        <f t="shared" si="19"/>
        <v>3</v>
      </c>
      <c r="CB34" s="82">
        <f t="shared" si="20"/>
        <v>12.25</v>
      </c>
      <c r="CC34" s="20">
        <f t="shared" si="21"/>
        <v>3.4188034188034218</v>
      </c>
      <c r="CD34" s="69" t="e">
        <f t="shared" si="55"/>
        <v>#VALUE!</v>
      </c>
      <c r="CE34" s="20">
        <f t="shared" si="22"/>
        <v>8.6609686609686669</v>
      </c>
      <c r="CF34" s="73" t="e">
        <f t="shared" si="23"/>
        <v>#VALUE!</v>
      </c>
      <c r="CG34" s="20">
        <f t="shared" si="24"/>
        <v>1.8803418803418819</v>
      </c>
      <c r="CH34" s="67" t="e">
        <f t="shared" si="56"/>
        <v>#VALUE!</v>
      </c>
      <c r="CI34" s="67" t="e">
        <f t="shared" si="57"/>
        <v>#VALUE!</v>
      </c>
      <c r="CJ34" s="67" t="e">
        <f t="shared" si="58"/>
        <v>#VALUE!</v>
      </c>
      <c r="CK34" s="74" t="e">
        <f t="shared" si="59"/>
        <v>#VALUE!</v>
      </c>
    </row>
    <row r="35" spans="1:90" ht="15" customHeight="1">
      <c r="A35" s="75" t="str">
        <f>[2]CCT!D42</f>
        <v>Região de São Lourenço</v>
      </c>
      <c r="B35" s="76" t="str">
        <f>[2]CCT!C42</f>
        <v>Formiga</v>
      </c>
      <c r="C35" s="18"/>
      <c r="D35" s="77"/>
      <c r="E35" s="17">
        <f t="shared" si="0"/>
        <v>0</v>
      </c>
      <c r="F35" s="78"/>
      <c r="G35" s="17"/>
      <c r="H35" s="77">
        <f t="shared" si="1"/>
        <v>0</v>
      </c>
      <c r="I35" s="21">
        <f>[2]CCT!J42</f>
        <v>1</v>
      </c>
      <c r="J35" s="77">
        <f>[2]CCT!I42</f>
        <v>848.57</v>
      </c>
      <c r="K35" s="17">
        <f t="shared" si="2"/>
        <v>848.57</v>
      </c>
      <c r="L35" s="21">
        <f>[2]CCT!L42</f>
        <v>1</v>
      </c>
      <c r="M35" s="77">
        <f>[2]CCT!K42</f>
        <v>424.28</v>
      </c>
      <c r="N35" s="17">
        <f t="shared" si="3"/>
        <v>424.28</v>
      </c>
      <c r="O35" s="18"/>
      <c r="P35" s="77"/>
      <c r="Q35" s="80">
        <f t="shared" si="4"/>
        <v>0</v>
      </c>
      <c r="R35" s="66">
        <f t="shared" si="25"/>
        <v>2</v>
      </c>
      <c r="S35" s="67">
        <f t="shared" si="26"/>
        <v>1272.8499999999999</v>
      </c>
      <c r="T35" s="19"/>
      <c r="U35" s="19"/>
      <c r="V35" s="19"/>
      <c r="W35" s="19"/>
      <c r="X35" s="19"/>
      <c r="Y35" s="19"/>
      <c r="Z35" s="19"/>
      <c r="AA35" s="68">
        <f t="shared" si="27"/>
        <v>41.656909090909089</v>
      </c>
      <c r="AB35" s="67">
        <f t="shared" si="60"/>
        <v>1314.5069090909089</v>
      </c>
      <c r="AC35" s="67"/>
      <c r="AD35" s="67">
        <f>(VLOOKUP('Res. Geral limpeza conferencia'!A35,VATOTAL,6,FALSE)*20-1)*R35</f>
        <v>558</v>
      </c>
      <c r="AE35" s="67">
        <f t="shared" si="5"/>
        <v>171.62900000000002</v>
      </c>
      <c r="AF35" s="67"/>
      <c r="AG35" s="67">
        <f t="shared" si="28"/>
        <v>6.24</v>
      </c>
      <c r="AH35" s="67">
        <v>0</v>
      </c>
      <c r="AI35" s="67">
        <f t="shared" si="6"/>
        <v>0</v>
      </c>
      <c r="AJ35" s="67">
        <f t="shared" si="7"/>
        <v>0</v>
      </c>
      <c r="AK35" s="67">
        <v>0</v>
      </c>
      <c r="AL35" s="67">
        <f t="shared" si="29"/>
        <v>735.86900000000003</v>
      </c>
      <c r="AM35" s="67">
        <f>C35*'[2]Uniforme Limpeza'!$Z$10+F35*'[2]Uniforme Limpeza'!$Z$11+I35*'[2]Uniforme Limpeza'!$Z$12+L35*'[2]Uniforme Limpeza'!$Z$12+O35*'[2]Uniforme Limpeza'!$Z$12</f>
        <v>79.52</v>
      </c>
      <c r="AN35" s="67">
        <f>I35*'[2]Materiais de Consumo'!$F$33+L35*'[2]Materiais de Consumo'!$F$34+O35*'[2]Materiais de Consumo'!$F$35</f>
        <v>61.94</v>
      </c>
      <c r="AO35" s="67">
        <f>'[2]Equipamentos  TOTAL'!$H$19*'Res. Geral limpeza conferencia'!F35+'Res. Geral limpeza conferencia'!I35*'[2]Equipamentos  TOTAL'!$I$11+'[2]Equipamentos  TOTAL'!$I$12*'Res. Geral limpeza conferencia'!L35+'Res. Geral limpeza conferencia'!O35*'[2]Equipamentos  TOTAL'!$I$13</f>
        <v>8.81</v>
      </c>
      <c r="AP35" s="67">
        <f>(I35*'[2]PRODUTOS DE LIMPEZA'!$I$36+L35*'[2]PRODUTOS DE LIMPEZA'!$I$37+O35*'[2]PRODUTOS DE LIMPEZA'!$I$38)</f>
        <v>270.38</v>
      </c>
      <c r="AQ35" s="67">
        <f t="shared" si="30"/>
        <v>420.65</v>
      </c>
      <c r="AR35" s="19">
        <f t="shared" si="31"/>
        <v>262.90138181818179</v>
      </c>
      <c r="AS35" s="19">
        <f t="shared" si="8"/>
        <v>19.717603636363634</v>
      </c>
      <c r="AT35" s="81">
        <f t="shared" si="9"/>
        <v>13.145069090909089</v>
      </c>
      <c r="AU35" s="19">
        <f t="shared" si="10"/>
        <v>2.6290138181818179</v>
      </c>
      <c r="AV35" s="81">
        <f t="shared" si="11"/>
        <v>32.862672727272724</v>
      </c>
      <c r="AW35" s="19">
        <f t="shared" si="12"/>
        <v>105.16055272727272</v>
      </c>
      <c r="AX35" s="81">
        <f t="shared" si="13"/>
        <v>39.435207272727268</v>
      </c>
      <c r="AY35" s="19">
        <f t="shared" si="14"/>
        <v>7.8870414545454537</v>
      </c>
      <c r="AZ35" s="19">
        <f t="shared" si="15"/>
        <v>483.73854254545449</v>
      </c>
      <c r="BA35" s="67">
        <f t="shared" si="32"/>
        <v>109.49842552727272</v>
      </c>
      <c r="BB35" s="67">
        <f t="shared" si="33"/>
        <v>36.543292072727269</v>
      </c>
      <c r="BC35" s="67">
        <f t="shared" si="34"/>
        <v>53.763332581818176</v>
      </c>
      <c r="BD35" s="67">
        <f t="shared" si="35"/>
        <v>199.80505018181816</v>
      </c>
      <c r="BE35" s="67">
        <f t="shared" si="36"/>
        <v>1.7088589818181816</v>
      </c>
      <c r="BF35" s="67">
        <f t="shared" si="37"/>
        <v>0.65725345454545447</v>
      </c>
      <c r="BG35" s="67">
        <f t="shared" si="16"/>
        <v>2.3661124363636361</v>
      </c>
      <c r="BH35" s="67">
        <f t="shared" si="38"/>
        <v>9.8588018181818171</v>
      </c>
      <c r="BI35" s="67">
        <f t="shared" si="39"/>
        <v>0.78870414545454526</v>
      </c>
      <c r="BJ35" s="67">
        <f t="shared" si="40"/>
        <v>0.39435207272727263</v>
      </c>
      <c r="BK35" s="67">
        <f t="shared" si="41"/>
        <v>4.6007741818181813</v>
      </c>
      <c r="BL35" s="67">
        <f t="shared" si="42"/>
        <v>1.7088589818181816</v>
      </c>
      <c r="BM35" s="67">
        <f t="shared" si="43"/>
        <v>56.523797090909078</v>
      </c>
      <c r="BN35" s="67">
        <f t="shared" si="44"/>
        <v>2.2346617454545452</v>
      </c>
      <c r="BO35" s="67">
        <f t="shared" si="45"/>
        <v>76.109950036363628</v>
      </c>
      <c r="BP35" s="67">
        <f t="shared" si="46"/>
        <v>109.49842552727272</v>
      </c>
      <c r="BQ35" s="67">
        <f t="shared" si="47"/>
        <v>18.271646036363634</v>
      </c>
      <c r="BR35" s="67">
        <f t="shared" si="48"/>
        <v>11.041858036363635</v>
      </c>
      <c r="BS35" s="67">
        <f t="shared" si="49"/>
        <v>4.3378727999999995</v>
      </c>
      <c r="BT35" s="67">
        <f t="shared" si="50"/>
        <v>0</v>
      </c>
      <c r="BU35" s="67">
        <f t="shared" si="51"/>
        <v>52.711727054545442</v>
      </c>
      <c r="BV35" s="67">
        <f t="shared" si="52"/>
        <v>195.86152945454543</v>
      </c>
      <c r="BW35" s="67">
        <f t="shared" si="53"/>
        <v>957.88118465454556</v>
      </c>
      <c r="BX35" s="67">
        <f t="shared" si="17"/>
        <v>957.88118465454534</v>
      </c>
      <c r="BY35" s="67">
        <f t="shared" si="18"/>
        <v>3428.9070937454544</v>
      </c>
      <c r="BZ35" s="67" t="e">
        <f t="shared" si="54"/>
        <v>#VALUE!</v>
      </c>
      <c r="CA35" s="70">
        <f t="shared" si="19"/>
        <v>2</v>
      </c>
      <c r="CB35" s="82">
        <f t="shared" si="20"/>
        <v>11.25</v>
      </c>
      <c r="CC35" s="20">
        <f t="shared" si="21"/>
        <v>2.2535211267605644</v>
      </c>
      <c r="CD35" s="69" t="e">
        <f t="shared" si="55"/>
        <v>#VALUE!</v>
      </c>
      <c r="CE35" s="20">
        <f t="shared" si="22"/>
        <v>8.5633802816901436</v>
      </c>
      <c r="CF35" s="73" t="e">
        <f t="shared" si="23"/>
        <v>#VALUE!</v>
      </c>
      <c r="CG35" s="20">
        <f t="shared" si="24"/>
        <v>1.8591549295774654</v>
      </c>
      <c r="CH35" s="67" t="e">
        <f t="shared" si="56"/>
        <v>#VALUE!</v>
      </c>
      <c r="CI35" s="67" t="e">
        <f t="shared" si="57"/>
        <v>#VALUE!</v>
      </c>
      <c r="CJ35" s="67" t="e">
        <f t="shared" si="58"/>
        <v>#VALUE!</v>
      </c>
      <c r="CK35" s="74" t="e">
        <f t="shared" si="59"/>
        <v>#VALUE!</v>
      </c>
    </row>
    <row r="36" spans="1:90" ht="15" customHeight="1">
      <c r="A36" s="84" t="str">
        <f>[2]CCT!D43</f>
        <v>Região Uberaba</v>
      </c>
      <c r="B36" s="76" t="str">
        <f>[2]CCT!C43</f>
        <v>Frutal</v>
      </c>
      <c r="C36" s="18"/>
      <c r="D36" s="77"/>
      <c r="E36" s="17">
        <f t="shared" si="0"/>
        <v>0</v>
      </c>
      <c r="F36" s="78"/>
      <c r="G36" s="17"/>
      <c r="H36" s="77">
        <f t="shared" si="1"/>
        <v>0</v>
      </c>
      <c r="I36" s="18"/>
      <c r="J36" s="77"/>
      <c r="K36" s="17">
        <f t="shared" si="2"/>
        <v>0</v>
      </c>
      <c r="L36" s="18"/>
      <c r="M36" s="77"/>
      <c r="N36" s="17">
        <f t="shared" si="3"/>
        <v>0</v>
      </c>
      <c r="O36" s="21">
        <f>[2]CCT!N43</f>
        <v>1</v>
      </c>
      <c r="P36" s="77">
        <f>[2]CCT!M43</f>
        <v>212.14</v>
      </c>
      <c r="Q36" s="80">
        <f t="shared" si="4"/>
        <v>212.14</v>
      </c>
      <c r="R36" s="66">
        <f t="shared" si="25"/>
        <v>1</v>
      </c>
      <c r="S36" s="67">
        <f t="shared" si="26"/>
        <v>212.14</v>
      </c>
      <c r="T36" s="19"/>
      <c r="U36" s="19"/>
      <c r="V36" s="19"/>
      <c r="W36" s="19"/>
      <c r="X36" s="19"/>
      <c r="Y36" s="19"/>
      <c r="Z36" s="19"/>
      <c r="AA36" s="68">
        <f t="shared" si="27"/>
        <v>6.9427636363636358</v>
      </c>
      <c r="AB36" s="67">
        <f t="shared" si="60"/>
        <v>219.08276363636361</v>
      </c>
      <c r="AC36" s="67"/>
      <c r="AD36" s="67">
        <f>(VLOOKUP('Res. Geral limpeza conferencia'!A36,VATOTAL,6,FALSE)*20-1)*R36</f>
        <v>279</v>
      </c>
      <c r="AE36" s="67">
        <f t="shared" ref="AE36:AE67" si="62">(VLOOKUP(B36,valetransporte1,4,FALSE)*(2*20*R36))-(IF(S36*6%&lt;=(VLOOKUP(B36,valetransporte1,4,FALSE)*(2*20*R36)),S36*6%,VLOOKUP(B36,valetransporte1,4,FALSE)*(2*20*R36)))</f>
        <v>111.27160000000001</v>
      </c>
      <c r="AF36" s="67"/>
      <c r="AG36" s="67">
        <f t="shared" si="28"/>
        <v>3.12</v>
      </c>
      <c r="AH36" s="67">
        <f t="shared" ref="AH36:AH67" si="63">VLOOKUP(A36,VATOTAL,2,FALSE)*R36</f>
        <v>28.19</v>
      </c>
      <c r="AI36" s="67">
        <f t="shared" ref="AI36:AI67" si="64">VLOOKUP(A36,VATOTAL,3,FALSE)*R36</f>
        <v>0</v>
      </c>
      <c r="AJ36" s="67">
        <f t="shared" ref="AJ36:AJ67" si="65">VLOOKUP(A36,VATOTAL,4,FALSE)*R36</f>
        <v>0</v>
      </c>
      <c r="AK36" s="67">
        <v>0</v>
      </c>
      <c r="AL36" s="67">
        <f t="shared" si="29"/>
        <v>421.58160000000004</v>
      </c>
      <c r="AM36" s="67">
        <f>C36*'[2]Uniforme Limpeza'!$Z$10+F36*'[2]Uniforme Limpeza'!$Z$11+I36*'[2]Uniforme Limpeza'!$Z$12+L36*'[2]Uniforme Limpeza'!$Z$12+O36*'[2]Uniforme Limpeza'!$Z$12</f>
        <v>39.76</v>
      </c>
      <c r="AN36" s="67">
        <f>I36*'[2]Materiais de Consumo'!$F$33+L36*'[2]Materiais de Consumo'!$F$34+O36*'[2]Materiais de Consumo'!$F$35</f>
        <v>10.32</v>
      </c>
      <c r="AO36" s="67">
        <f>'[2]Equipamentos  TOTAL'!$H$19*'Res. Geral limpeza conferencia'!F36+'Res. Geral limpeza conferencia'!I36*'[2]Equipamentos  TOTAL'!$I$11+'[2]Equipamentos  TOTAL'!$I$12*'Res. Geral limpeza conferencia'!L36+'Res. Geral limpeza conferencia'!O36*'[2]Equipamentos  TOTAL'!$I$13</f>
        <v>1.47</v>
      </c>
      <c r="AP36" s="67">
        <f>(I36*'[2]PRODUTOS DE LIMPEZA'!$I$36+L36*'[2]PRODUTOS DE LIMPEZA'!$I$37+O36*'[2]PRODUTOS DE LIMPEZA'!$I$38)</f>
        <v>45.06</v>
      </c>
      <c r="AQ36" s="67">
        <f t="shared" si="30"/>
        <v>96.61</v>
      </c>
      <c r="AR36" s="19">
        <f t="shared" si="31"/>
        <v>43.816552727272722</v>
      </c>
      <c r="AS36" s="19">
        <f t="shared" si="8"/>
        <v>3.2862414545454541</v>
      </c>
      <c r="AT36" s="81">
        <f t="shared" si="9"/>
        <v>2.1908276363636361</v>
      </c>
      <c r="AU36" s="19">
        <f t="shared" si="10"/>
        <v>0.43816552727272723</v>
      </c>
      <c r="AV36" s="81">
        <f t="shared" si="11"/>
        <v>5.4770690909090902</v>
      </c>
      <c r="AW36" s="19">
        <f t="shared" si="12"/>
        <v>17.526621090909089</v>
      </c>
      <c r="AX36" s="81">
        <f t="shared" si="13"/>
        <v>6.5724829090909083</v>
      </c>
      <c r="AY36" s="19">
        <f t="shared" si="14"/>
        <v>1.3144965818181817</v>
      </c>
      <c r="AZ36" s="19">
        <f t="shared" si="15"/>
        <v>80.622457018181805</v>
      </c>
      <c r="BA36" s="67">
        <f t="shared" si="32"/>
        <v>18.249594210909088</v>
      </c>
      <c r="BB36" s="67">
        <f t="shared" si="33"/>
        <v>6.0905008290909084</v>
      </c>
      <c r="BC36" s="67">
        <f t="shared" si="34"/>
        <v>8.9604850327272718</v>
      </c>
      <c r="BD36" s="67">
        <f t="shared" si="35"/>
        <v>33.300580072727264</v>
      </c>
      <c r="BE36" s="67">
        <f t="shared" si="36"/>
        <v>0.28480759272727268</v>
      </c>
      <c r="BF36" s="67">
        <f t="shared" si="37"/>
        <v>0.10954138181818181</v>
      </c>
      <c r="BG36" s="67">
        <f t="shared" ref="BG36:BG67" si="66">SUM(BE36:BF36)</f>
        <v>0.39434897454545448</v>
      </c>
      <c r="BH36" s="67">
        <f t="shared" si="38"/>
        <v>1.6431207272727271</v>
      </c>
      <c r="BI36" s="67">
        <f t="shared" si="39"/>
        <v>0.13144965818181814</v>
      </c>
      <c r="BJ36" s="67">
        <f t="shared" si="40"/>
        <v>6.572482909090907E-2</v>
      </c>
      <c r="BK36" s="67">
        <f t="shared" si="41"/>
        <v>0.76678967272727261</v>
      </c>
      <c r="BL36" s="67">
        <f t="shared" si="42"/>
        <v>0.28480759272727268</v>
      </c>
      <c r="BM36" s="67">
        <f t="shared" si="43"/>
        <v>9.4205588363636341</v>
      </c>
      <c r="BN36" s="67">
        <f t="shared" si="44"/>
        <v>0.37244069818181813</v>
      </c>
      <c r="BO36" s="67">
        <f t="shared" si="45"/>
        <v>12.684892014545451</v>
      </c>
      <c r="BP36" s="67">
        <f t="shared" si="46"/>
        <v>18.249594210909088</v>
      </c>
      <c r="BQ36" s="67">
        <f t="shared" si="47"/>
        <v>3.0452504145454542</v>
      </c>
      <c r="BR36" s="67">
        <f t="shared" si="48"/>
        <v>1.8402952145454543</v>
      </c>
      <c r="BS36" s="67">
        <f t="shared" si="49"/>
        <v>0.72297311999999991</v>
      </c>
      <c r="BT36" s="67">
        <f t="shared" si="50"/>
        <v>0</v>
      </c>
      <c r="BU36" s="67">
        <f t="shared" si="51"/>
        <v>8.7852188218181801</v>
      </c>
      <c r="BV36" s="67">
        <f t="shared" si="52"/>
        <v>32.643331781818176</v>
      </c>
      <c r="BW36" s="67">
        <f t="shared" si="53"/>
        <v>159.6456098618182</v>
      </c>
      <c r="BX36" s="67">
        <f t="shared" si="17"/>
        <v>159.64560986181817</v>
      </c>
      <c r="BY36" s="67">
        <f t="shared" si="18"/>
        <v>896.91997349818189</v>
      </c>
      <c r="BZ36" s="67" t="e">
        <f t="shared" si="54"/>
        <v>#VALUE!</v>
      </c>
      <c r="CA36" s="70">
        <f t="shared" ref="CA36:CA67" si="67">VLOOKUP(B36,ISS_LIMPEZA,2,FALSE)*100</f>
        <v>2</v>
      </c>
      <c r="CB36" s="82">
        <f t="shared" si="20"/>
        <v>11.25</v>
      </c>
      <c r="CC36" s="20">
        <f t="shared" si="21"/>
        <v>2.2535211267605644</v>
      </c>
      <c r="CD36" s="69" t="e">
        <f t="shared" si="55"/>
        <v>#VALUE!</v>
      </c>
      <c r="CE36" s="20">
        <f t="shared" si="22"/>
        <v>8.5633802816901436</v>
      </c>
      <c r="CF36" s="73" t="e">
        <f>((BY36+BZ36+CI36)*CE36)%</f>
        <v>#VALUE!</v>
      </c>
      <c r="CG36" s="20">
        <f t="shared" si="24"/>
        <v>1.8591549295774654</v>
      </c>
      <c r="CH36" s="67" t="e">
        <f t="shared" si="56"/>
        <v>#VALUE!</v>
      </c>
      <c r="CI36" s="67" t="e">
        <f t="shared" si="57"/>
        <v>#VALUE!</v>
      </c>
      <c r="CJ36" s="67" t="e">
        <f t="shared" si="58"/>
        <v>#VALUE!</v>
      </c>
      <c r="CK36" s="74" t="e">
        <f t="shared" si="59"/>
        <v>#VALUE!</v>
      </c>
    </row>
    <row r="37" spans="1:90" ht="15" customHeight="1">
      <c r="A37" s="84" t="str">
        <f>[2]CCT!D44</f>
        <v>Gov. Valadares</v>
      </c>
      <c r="B37" s="76" t="str">
        <f>[2]CCT!C44</f>
        <v>Governador Valadares</v>
      </c>
      <c r="C37" s="18"/>
      <c r="D37" s="77"/>
      <c r="E37" s="17">
        <f t="shared" si="0"/>
        <v>0</v>
      </c>
      <c r="F37" s="78"/>
      <c r="G37" s="17"/>
      <c r="H37" s="77">
        <f t="shared" si="1"/>
        <v>0</v>
      </c>
      <c r="I37" s="21">
        <f>[2]CCT!J44</f>
        <v>2</v>
      </c>
      <c r="J37" s="77">
        <f>[2]CCT!I44</f>
        <v>876.66</v>
      </c>
      <c r="K37" s="17">
        <f t="shared" si="2"/>
        <v>1753.32</v>
      </c>
      <c r="L37" s="21">
        <f>[2]CCT!L44</f>
        <v>1</v>
      </c>
      <c r="M37" s="77">
        <f>[2]CCT!K44</f>
        <v>438.33</v>
      </c>
      <c r="N37" s="17">
        <f t="shared" si="3"/>
        <v>438.33</v>
      </c>
      <c r="O37" s="18"/>
      <c r="P37" s="77"/>
      <c r="Q37" s="80">
        <f t="shared" si="4"/>
        <v>0</v>
      </c>
      <c r="R37" s="66">
        <f t="shared" si="25"/>
        <v>3</v>
      </c>
      <c r="S37" s="67">
        <f t="shared" si="26"/>
        <v>2191.65</v>
      </c>
      <c r="T37" s="19"/>
      <c r="U37" s="19"/>
      <c r="V37" s="19"/>
      <c r="W37" s="19"/>
      <c r="X37" s="19"/>
      <c r="Y37" s="19"/>
      <c r="Z37" s="19"/>
      <c r="AA37" s="68">
        <f t="shared" si="27"/>
        <v>71.726727272727274</v>
      </c>
      <c r="AB37" s="67">
        <f t="shared" si="60"/>
        <v>2263.3767272727273</v>
      </c>
      <c r="AC37" s="67"/>
      <c r="AD37" s="67">
        <f>(VLOOKUP('Res. Geral limpeza conferencia'!A37,VATOTAL,6,FALSE)*20-1)*R37</f>
        <v>837</v>
      </c>
      <c r="AE37" s="67">
        <f t="shared" si="62"/>
        <v>240.501</v>
      </c>
      <c r="AF37" s="67"/>
      <c r="AG37" s="67">
        <f t="shared" si="28"/>
        <v>9.36</v>
      </c>
      <c r="AH37" s="67">
        <f t="shared" si="63"/>
        <v>84.570000000000007</v>
      </c>
      <c r="AI37" s="67">
        <f t="shared" si="64"/>
        <v>0</v>
      </c>
      <c r="AJ37" s="67">
        <f t="shared" si="65"/>
        <v>0</v>
      </c>
      <c r="AK37" s="67">
        <v>0</v>
      </c>
      <c r="AL37" s="67">
        <f t="shared" si="29"/>
        <v>1171.4309999999998</v>
      </c>
      <c r="AM37" s="67">
        <f>C37*'[2]Uniforme Limpeza'!$Z$10+F37*'[2]Uniforme Limpeza'!$Z$11+I37*'[2]Uniforme Limpeza'!$Z$12+L37*'[2]Uniforme Limpeza'!$Z$12+O37*'[2]Uniforme Limpeza'!$Z$12</f>
        <v>119.28</v>
      </c>
      <c r="AN37" s="67">
        <f>I37*'[2]Materiais de Consumo'!$F$33+L37*'[2]Materiais de Consumo'!$F$34+O37*'[2]Materiais de Consumo'!$F$35</f>
        <v>103.22999999999999</v>
      </c>
      <c r="AO37" s="67">
        <f>'[2]Equipamentos  TOTAL'!$H$19*'Res. Geral limpeza conferencia'!F37+'Res. Geral limpeza conferencia'!I37*'[2]Equipamentos  TOTAL'!$I$11+'[2]Equipamentos  TOTAL'!$I$12*'Res. Geral limpeza conferencia'!L37+'Res. Geral limpeza conferencia'!O37*'[2]Equipamentos  TOTAL'!$I$13</f>
        <v>14.68</v>
      </c>
      <c r="AP37" s="67">
        <f>(I37*'[2]PRODUTOS DE LIMPEZA'!$I$36+L37*'[2]PRODUTOS DE LIMPEZA'!$I$37+O37*'[2]PRODUTOS DE LIMPEZA'!$I$38)</f>
        <v>450.63</v>
      </c>
      <c r="AQ37" s="67">
        <f t="shared" si="30"/>
        <v>687.81999999999994</v>
      </c>
      <c r="AR37" s="19">
        <f t="shared" si="31"/>
        <v>452.67534545454549</v>
      </c>
      <c r="AS37" s="19">
        <f t="shared" si="8"/>
        <v>33.950650909090911</v>
      </c>
      <c r="AT37" s="81">
        <f t="shared" si="9"/>
        <v>22.633767272727273</v>
      </c>
      <c r="AU37" s="19">
        <f t="shared" si="10"/>
        <v>4.5267534545454549</v>
      </c>
      <c r="AV37" s="81">
        <f t="shared" si="11"/>
        <v>56.584418181818187</v>
      </c>
      <c r="AW37" s="19">
        <f t="shared" si="12"/>
        <v>181.07013818181818</v>
      </c>
      <c r="AX37" s="81">
        <f t="shared" si="13"/>
        <v>67.901301818181821</v>
      </c>
      <c r="AY37" s="19">
        <f t="shared" si="14"/>
        <v>13.580260363636365</v>
      </c>
      <c r="AZ37" s="19">
        <f t="shared" si="15"/>
        <v>832.92263563636357</v>
      </c>
      <c r="BA37" s="67">
        <f t="shared" si="32"/>
        <v>188.53928138181817</v>
      </c>
      <c r="BB37" s="67">
        <f t="shared" si="33"/>
        <v>62.921873018181813</v>
      </c>
      <c r="BC37" s="67">
        <f t="shared" si="34"/>
        <v>92.57210814545455</v>
      </c>
      <c r="BD37" s="67">
        <f t="shared" si="35"/>
        <v>344.03326254545453</v>
      </c>
      <c r="BE37" s="67">
        <f t="shared" si="36"/>
        <v>2.9423897454545456</v>
      </c>
      <c r="BF37" s="67">
        <f t="shared" si="37"/>
        <v>1.1316883636363637</v>
      </c>
      <c r="BG37" s="67">
        <f t="shared" si="66"/>
        <v>4.0740781090909088</v>
      </c>
      <c r="BH37" s="67">
        <f t="shared" si="38"/>
        <v>16.975325454545455</v>
      </c>
      <c r="BI37" s="67">
        <f t="shared" si="39"/>
        <v>1.3580260363636363</v>
      </c>
      <c r="BJ37" s="67">
        <f t="shared" si="40"/>
        <v>0.67901301818181814</v>
      </c>
      <c r="BK37" s="67">
        <f t="shared" si="41"/>
        <v>7.9218185454545456</v>
      </c>
      <c r="BL37" s="67">
        <f t="shared" si="42"/>
        <v>2.9423897454545456</v>
      </c>
      <c r="BM37" s="67">
        <f t="shared" si="43"/>
        <v>97.325199272727261</v>
      </c>
      <c r="BN37" s="67">
        <f t="shared" si="44"/>
        <v>3.8477404363636363</v>
      </c>
      <c r="BO37" s="67">
        <f t="shared" si="45"/>
        <v>131.0495125090909</v>
      </c>
      <c r="BP37" s="67">
        <f t="shared" si="46"/>
        <v>188.53928138181817</v>
      </c>
      <c r="BQ37" s="67">
        <f t="shared" si="47"/>
        <v>31.460936509090907</v>
      </c>
      <c r="BR37" s="67">
        <f t="shared" si="48"/>
        <v>19.012364509090908</v>
      </c>
      <c r="BS37" s="67">
        <f t="shared" si="49"/>
        <v>7.4691432000000004</v>
      </c>
      <c r="BT37" s="67">
        <f t="shared" si="50"/>
        <v>0</v>
      </c>
      <c r="BU37" s="67">
        <f t="shared" si="51"/>
        <v>90.761406763636359</v>
      </c>
      <c r="BV37" s="67">
        <f t="shared" si="52"/>
        <v>337.24313236363633</v>
      </c>
      <c r="BW37" s="67">
        <f t="shared" si="53"/>
        <v>1649.3226211636368</v>
      </c>
      <c r="BX37" s="67">
        <f t="shared" si="17"/>
        <v>1649.3226211636363</v>
      </c>
      <c r="BY37" s="67">
        <f t="shared" si="18"/>
        <v>5771.9503484363631</v>
      </c>
      <c r="BZ37" s="67" t="e">
        <f t="shared" si="54"/>
        <v>#VALUE!</v>
      </c>
      <c r="CA37" s="70">
        <f t="shared" si="67"/>
        <v>5</v>
      </c>
      <c r="CB37" s="82">
        <f t="shared" si="20"/>
        <v>14.25</v>
      </c>
      <c r="CC37" s="20">
        <f t="shared" si="21"/>
        <v>5.8309037900874632</v>
      </c>
      <c r="CD37" s="69" t="e">
        <f t="shared" si="55"/>
        <v>#VALUE!</v>
      </c>
      <c r="CE37" s="20">
        <f t="shared" si="22"/>
        <v>8.8629737609329435</v>
      </c>
      <c r="CF37" s="73" t="e">
        <f t="shared" ref="CF37:CF100" si="68">((BY37+BZ37+CI37)*CE37)%</f>
        <v>#VALUE!</v>
      </c>
      <c r="CG37" s="20">
        <f t="shared" si="24"/>
        <v>1.9241982507288626</v>
      </c>
      <c r="CH37" s="67" t="e">
        <f t="shared" si="56"/>
        <v>#VALUE!</v>
      </c>
      <c r="CI37" s="67" t="e">
        <f t="shared" si="57"/>
        <v>#VALUE!</v>
      </c>
      <c r="CJ37" s="67" t="e">
        <f t="shared" si="58"/>
        <v>#VALUE!</v>
      </c>
      <c r="CK37" s="74" t="e">
        <f t="shared" si="59"/>
        <v>#VALUE!</v>
      </c>
    </row>
    <row r="38" spans="1:90" ht="15" customHeight="1">
      <c r="A38" s="84" t="str">
        <f>[2]CCT!D45</f>
        <v>Fethemg Interior</v>
      </c>
      <c r="B38" s="76" t="str">
        <f>[2]CCT!C45</f>
        <v>Guanhães</v>
      </c>
      <c r="C38" s="18"/>
      <c r="D38" s="77"/>
      <c r="E38" s="17">
        <f t="shared" si="0"/>
        <v>0</v>
      </c>
      <c r="F38" s="78"/>
      <c r="G38" s="17"/>
      <c r="H38" s="77">
        <f t="shared" si="1"/>
        <v>0</v>
      </c>
      <c r="I38" s="18"/>
      <c r="J38" s="77"/>
      <c r="K38" s="17">
        <f t="shared" si="2"/>
        <v>0</v>
      </c>
      <c r="L38" s="18"/>
      <c r="M38" s="77"/>
      <c r="N38" s="17">
        <f t="shared" si="3"/>
        <v>0</v>
      </c>
      <c r="O38" s="21">
        <f>[2]CCT!N45</f>
        <v>1</v>
      </c>
      <c r="P38" s="77">
        <f>[2]CCT!M45</f>
        <v>212.14</v>
      </c>
      <c r="Q38" s="80">
        <f t="shared" si="4"/>
        <v>212.14</v>
      </c>
      <c r="R38" s="66">
        <f t="shared" si="25"/>
        <v>1</v>
      </c>
      <c r="S38" s="67">
        <f t="shared" si="26"/>
        <v>212.14</v>
      </c>
      <c r="T38" s="19"/>
      <c r="U38" s="19"/>
      <c r="V38" s="19"/>
      <c r="W38" s="19"/>
      <c r="X38" s="19"/>
      <c r="Y38" s="19"/>
      <c r="Z38" s="19"/>
      <c r="AA38" s="68">
        <f t="shared" si="27"/>
        <v>6.9427636363636358</v>
      </c>
      <c r="AB38" s="67">
        <f t="shared" si="60"/>
        <v>219.08276363636361</v>
      </c>
      <c r="AC38" s="67"/>
      <c r="AD38" s="67">
        <f>(VLOOKUP('Res. Geral limpeza conferencia'!A38,VATOTAL,6,FALSE)*20-1)*R38</f>
        <v>279</v>
      </c>
      <c r="AE38" s="67">
        <f t="shared" si="62"/>
        <v>111.27160000000001</v>
      </c>
      <c r="AF38" s="67"/>
      <c r="AG38" s="67">
        <f t="shared" si="28"/>
        <v>3.12</v>
      </c>
      <c r="AH38" s="67">
        <f t="shared" si="63"/>
        <v>0</v>
      </c>
      <c r="AI38" s="67">
        <f t="shared" si="64"/>
        <v>8.43</v>
      </c>
      <c r="AJ38" s="67">
        <f t="shared" si="65"/>
        <v>0</v>
      </c>
      <c r="AK38" s="67">
        <v>0</v>
      </c>
      <c r="AL38" s="67">
        <f t="shared" si="29"/>
        <v>401.82160000000005</v>
      </c>
      <c r="AM38" s="67">
        <f>C38*'[2]Uniforme Limpeza'!$Z$10+F38*'[2]Uniforme Limpeza'!$Z$11+I38*'[2]Uniforme Limpeza'!$Z$12+L38*'[2]Uniforme Limpeza'!$Z$12+O38*'[2]Uniforme Limpeza'!$Z$12</f>
        <v>39.76</v>
      </c>
      <c r="AN38" s="67">
        <f>I38*'[2]Materiais de Consumo'!$F$33+L38*'[2]Materiais de Consumo'!$F$34+O38*'[2]Materiais de Consumo'!$F$35</f>
        <v>10.32</v>
      </c>
      <c r="AO38" s="67">
        <f>'[2]Equipamentos  TOTAL'!$H$19*'Res. Geral limpeza conferencia'!F38+'Res. Geral limpeza conferencia'!I38*'[2]Equipamentos  TOTAL'!$I$11+'[2]Equipamentos  TOTAL'!$I$12*'Res. Geral limpeza conferencia'!L38+'Res. Geral limpeza conferencia'!O38*'[2]Equipamentos  TOTAL'!$I$13</f>
        <v>1.47</v>
      </c>
      <c r="AP38" s="67">
        <f>(I38*'[2]PRODUTOS DE LIMPEZA'!$I$36+L38*'[2]PRODUTOS DE LIMPEZA'!$I$37+O38*'[2]PRODUTOS DE LIMPEZA'!$I$38)</f>
        <v>45.06</v>
      </c>
      <c r="AQ38" s="67">
        <f t="shared" si="30"/>
        <v>96.61</v>
      </c>
      <c r="AR38" s="19">
        <f t="shared" si="31"/>
        <v>43.816552727272722</v>
      </c>
      <c r="AS38" s="19">
        <f t="shared" si="8"/>
        <v>3.2862414545454541</v>
      </c>
      <c r="AT38" s="81">
        <f t="shared" si="9"/>
        <v>2.1908276363636361</v>
      </c>
      <c r="AU38" s="19">
        <f t="shared" si="10"/>
        <v>0.43816552727272723</v>
      </c>
      <c r="AV38" s="81">
        <f t="shared" si="11"/>
        <v>5.4770690909090902</v>
      </c>
      <c r="AW38" s="19">
        <f t="shared" si="12"/>
        <v>17.526621090909089</v>
      </c>
      <c r="AX38" s="81">
        <f t="shared" si="13"/>
        <v>6.5724829090909083</v>
      </c>
      <c r="AY38" s="19">
        <f t="shared" si="14"/>
        <v>1.3144965818181817</v>
      </c>
      <c r="AZ38" s="19">
        <f t="shared" si="15"/>
        <v>80.622457018181805</v>
      </c>
      <c r="BA38" s="67">
        <f t="shared" si="32"/>
        <v>18.249594210909088</v>
      </c>
      <c r="BB38" s="67">
        <f t="shared" si="33"/>
        <v>6.0905008290909084</v>
      </c>
      <c r="BC38" s="67">
        <f t="shared" si="34"/>
        <v>8.9604850327272718</v>
      </c>
      <c r="BD38" s="67">
        <f t="shared" si="35"/>
        <v>33.300580072727264</v>
      </c>
      <c r="BE38" s="67">
        <f t="shared" si="36"/>
        <v>0.28480759272727268</v>
      </c>
      <c r="BF38" s="67">
        <f t="shared" si="37"/>
        <v>0.10954138181818181</v>
      </c>
      <c r="BG38" s="67">
        <f t="shared" si="66"/>
        <v>0.39434897454545448</v>
      </c>
      <c r="BH38" s="67">
        <f t="shared" si="38"/>
        <v>1.6431207272727271</v>
      </c>
      <c r="BI38" s="67">
        <f t="shared" si="39"/>
        <v>0.13144965818181814</v>
      </c>
      <c r="BJ38" s="67">
        <f t="shared" si="40"/>
        <v>6.572482909090907E-2</v>
      </c>
      <c r="BK38" s="67">
        <f t="shared" si="41"/>
        <v>0.76678967272727261</v>
      </c>
      <c r="BL38" s="67">
        <f t="shared" si="42"/>
        <v>0.28480759272727268</v>
      </c>
      <c r="BM38" s="67">
        <f t="shared" si="43"/>
        <v>9.4205588363636341</v>
      </c>
      <c r="BN38" s="67">
        <f t="shared" si="44"/>
        <v>0.37244069818181813</v>
      </c>
      <c r="BO38" s="67">
        <f t="shared" si="45"/>
        <v>12.684892014545451</v>
      </c>
      <c r="BP38" s="67">
        <f t="shared" si="46"/>
        <v>18.249594210909088</v>
      </c>
      <c r="BQ38" s="67">
        <f t="shared" si="47"/>
        <v>3.0452504145454542</v>
      </c>
      <c r="BR38" s="67">
        <f t="shared" si="48"/>
        <v>1.8402952145454543</v>
      </c>
      <c r="BS38" s="67">
        <f t="shared" si="49"/>
        <v>0.72297311999999991</v>
      </c>
      <c r="BT38" s="67">
        <f t="shared" si="50"/>
        <v>0</v>
      </c>
      <c r="BU38" s="67">
        <f t="shared" si="51"/>
        <v>8.7852188218181801</v>
      </c>
      <c r="BV38" s="67">
        <f t="shared" si="52"/>
        <v>32.643331781818176</v>
      </c>
      <c r="BW38" s="67">
        <f t="shared" si="53"/>
        <v>159.6456098618182</v>
      </c>
      <c r="BX38" s="67">
        <f t="shared" si="17"/>
        <v>159.64560986181817</v>
      </c>
      <c r="BY38" s="67">
        <f t="shared" si="18"/>
        <v>877.1599734981819</v>
      </c>
      <c r="BZ38" s="67" t="e">
        <f t="shared" si="54"/>
        <v>#VALUE!</v>
      </c>
      <c r="CA38" s="70">
        <f t="shared" si="67"/>
        <v>5</v>
      </c>
      <c r="CB38" s="82">
        <f t="shared" si="20"/>
        <v>14.25</v>
      </c>
      <c r="CC38" s="20">
        <f t="shared" si="21"/>
        <v>5.8309037900874632</v>
      </c>
      <c r="CD38" s="69" t="e">
        <f t="shared" si="55"/>
        <v>#VALUE!</v>
      </c>
      <c r="CE38" s="20">
        <f t="shared" si="22"/>
        <v>8.8629737609329435</v>
      </c>
      <c r="CF38" s="73" t="e">
        <f t="shared" si="68"/>
        <v>#VALUE!</v>
      </c>
      <c r="CG38" s="20">
        <f t="shared" si="24"/>
        <v>1.9241982507288626</v>
      </c>
      <c r="CH38" s="67" t="e">
        <f t="shared" si="56"/>
        <v>#VALUE!</v>
      </c>
      <c r="CI38" s="67" t="e">
        <f t="shared" si="57"/>
        <v>#VALUE!</v>
      </c>
      <c r="CJ38" s="67" t="e">
        <f t="shared" si="58"/>
        <v>#VALUE!</v>
      </c>
      <c r="CK38" s="74" t="e">
        <f t="shared" si="59"/>
        <v>#VALUE!</v>
      </c>
    </row>
    <row r="39" spans="1:90" ht="15" customHeight="1">
      <c r="A39" s="84" t="str">
        <f>[2]CCT!D46</f>
        <v>Alto Paranaiba</v>
      </c>
      <c r="B39" s="76" t="str">
        <f>[2]CCT!C46</f>
        <v>Ibiá</v>
      </c>
      <c r="C39" s="18"/>
      <c r="D39" s="77"/>
      <c r="E39" s="17">
        <f t="shared" si="0"/>
        <v>0</v>
      </c>
      <c r="F39" s="78"/>
      <c r="G39" s="17"/>
      <c r="H39" s="77">
        <f t="shared" si="1"/>
        <v>0</v>
      </c>
      <c r="I39" s="18"/>
      <c r="J39" s="77"/>
      <c r="K39" s="17">
        <f t="shared" si="2"/>
        <v>0</v>
      </c>
      <c r="L39" s="18"/>
      <c r="M39" s="77"/>
      <c r="N39" s="17">
        <f t="shared" si="3"/>
        <v>0</v>
      </c>
      <c r="O39" s="21">
        <f>[2]CCT!N46</f>
        <v>1</v>
      </c>
      <c r="P39" s="77">
        <f>[2]CCT!M46</f>
        <v>212.14</v>
      </c>
      <c r="Q39" s="80">
        <f t="shared" si="4"/>
        <v>212.14</v>
      </c>
      <c r="R39" s="66">
        <f t="shared" si="25"/>
        <v>1</v>
      </c>
      <c r="S39" s="67">
        <f t="shared" si="26"/>
        <v>212.14</v>
      </c>
      <c r="T39" s="19"/>
      <c r="U39" s="19"/>
      <c r="V39" s="19"/>
      <c r="W39" s="19"/>
      <c r="X39" s="19"/>
      <c r="Y39" s="19"/>
      <c r="Z39" s="19"/>
      <c r="AA39" s="68">
        <f t="shared" si="27"/>
        <v>6.9427636363636358</v>
      </c>
      <c r="AB39" s="67">
        <f t="shared" si="60"/>
        <v>219.08276363636361</v>
      </c>
      <c r="AC39" s="67"/>
      <c r="AD39" s="67">
        <f>(VLOOKUP('Res. Geral limpeza conferencia'!A39,VATOTAL,6,FALSE))*R39</f>
        <v>219.02</v>
      </c>
      <c r="AE39" s="67">
        <f t="shared" si="62"/>
        <v>111.27160000000001</v>
      </c>
      <c r="AF39" s="67"/>
      <c r="AG39" s="67">
        <f t="shared" si="28"/>
        <v>3.12</v>
      </c>
      <c r="AH39" s="67">
        <f t="shared" si="63"/>
        <v>19.440000000000001</v>
      </c>
      <c r="AI39" s="67">
        <f t="shared" si="64"/>
        <v>0</v>
      </c>
      <c r="AJ39" s="67">
        <f t="shared" si="65"/>
        <v>0</v>
      </c>
      <c r="AK39" s="67">
        <v>0</v>
      </c>
      <c r="AL39" s="67">
        <f t="shared" si="29"/>
        <v>352.85160000000002</v>
      </c>
      <c r="AM39" s="67">
        <f>C39*'[2]Uniforme Limpeza'!$Z$10+F39*'[2]Uniforme Limpeza'!$Z$11+I39*'[2]Uniforme Limpeza'!$Z$12+L39*'[2]Uniforme Limpeza'!$Z$12+O39*'[2]Uniforme Limpeza'!$Z$12</f>
        <v>39.76</v>
      </c>
      <c r="AN39" s="67">
        <f>I39*'[2]Materiais de Consumo'!$F$33+L39*'[2]Materiais de Consumo'!$F$34+O39*'[2]Materiais de Consumo'!$F$35</f>
        <v>10.32</v>
      </c>
      <c r="AO39" s="67">
        <f>'[2]Equipamentos  TOTAL'!$H$19*'Res. Geral limpeza conferencia'!F39+'Res. Geral limpeza conferencia'!I39*'[2]Equipamentos  TOTAL'!$I$11+'[2]Equipamentos  TOTAL'!$I$12*'Res. Geral limpeza conferencia'!L39+'Res. Geral limpeza conferencia'!O39*'[2]Equipamentos  TOTAL'!$I$13</f>
        <v>1.47</v>
      </c>
      <c r="AP39" s="67">
        <f>(I39*'[2]PRODUTOS DE LIMPEZA'!$I$36+L39*'[2]PRODUTOS DE LIMPEZA'!$I$37+O39*'[2]PRODUTOS DE LIMPEZA'!$I$38)</f>
        <v>45.06</v>
      </c>
      <c r="AQ39" s="67">
        <f t="shared" si="30"/>
        <v>96.61</v>
      </c>
      <c r="AR39" s="19">
        <f t="shared" si="31"/>
        <v>43.816552727272722</v>
      </c>
      <c r="AS39" s="19">
        <f t="shared" si="8"/>
        <v>3.2862414545454541</v>
      </c>
      <c r="AT39" s="81">
        <f t="shared" si="9"/>
        <v>2.1908276363636361</v>
      </c>
      <c r="AU39" s="19">
        <f t="shared" si="10"/>
        <v>0.43816552727272723</v>
      </c>
      <c r="AV39" s="81">
        <f t="shared" si="11"/>
        <v>5.4770690909090902</v>
      </c>
      <c r="AW39" s="19">
        <f t="shared" si="12"/>
        <v>17.526621090909089</v>
      </c>
      <c r="AX39" s="81">
        <f t="shared" si="13"/>
        <v>6.5724829090909083</v>
      </c>
      <c r="AY39" s="19">
        <f t="shared" si="14"/>
        <v>1.3144965818181817</v>
      </c>
      <c r="AZ39" s="19">
        <f t="shared" si="15"/>
        <v>80.622457018181805</v>
      </c>
      <c r="BA39" s="67">
        <f t="shared" si="32"/>
        <v>18.249594210909088</v>
      </c>
      <c r="BB39" s="67">
        <f t="shared" si="33"/>
        <v>6.0905008290909084</v>
      </c>
      <c r="BC39" s="67">
        <f t="shared" si="34"/>
        <v>8.9604850327272718</v>
      </c>
      <c r="BD39" s="67">
        <f t="shared" si="35"/>
        <v>33.300580072727264</v>
      </c>
      <c r="BE39" s="67">
        <f t="shared" si="36"/>
        <v>0.28480759272727268</v>
      </c>
      <c r="BF39" s="67">
        <f t="shared" si="37"/>
        <v>0.10954138181818181</v>
      </c>
      <c r="BG39" s="67">
        <f t="shared" si="66"/>
        <v>0.39434897454545448</v>
      </c>
      <c r="BH39" s="67">
        <f t="shared" si="38"/>
        <v>1.6431207272727271</v>
      </c>
      <c r="BI39" s="67">
        <f t="shared" si="39"/>
        <v>0.13144965818181814</v>
      </c>
      <c r="BJ39" s="67">
        <f t="shared" si="40"/>
        <v>6.572482909090907E-2</v>
      </c>
      <c r="BK39" s="67">
        <f t="shared" si="41"/>
        <v>0.76678967272727261</v>
      </c>
      <c r="BL39" s="67">
        <f t="shared" si="42"/>
        <v>0.28480759272727268</v>
      </c>
      <c r="BM39" s="67">
        <f t="shared" si="43"/>
        <v>9.4205588363636341</v>
      </c>
      <c r="BN39" s="67">
        <f t="shared" si="44"/>
        <v>0.37244069818181813</v>
      </c>
      <c r="BO39" s="67">
        <f t="shared" si="45"/>
        <v>12.684892014545451</v>
      </c>
      <c r="BP39" s="67">
        <f t="shared" si="46"/>
        <v>18.249594210909088</v>
      </c>
      <c r="BQ39" s="67">
        <f t="shared" si="47"/>
        <v>3.0452504145454542</v>
      </c>
      <c r="BR39" s="67">
        <f t="shared" si="48"/>
        <v>1.8402952145454543</v>
      </c>
      <c r="BS39" s="67">
        <f t="shared" si="49"/>
        <v>0.72297311999999991</v>
      </c>
      <c r="BT39" s="67">
        <f t="shared" si="50"/>
        <v>0</v>
      </c>
      <c r="BU39" s="67">
        <f t="shared" si="51"/>
        <v>8.7852188218181801</v>
      </c>
      <c r="BV39" s="67">
        <f t="shared" si="52"/>
        <v>32.643331781818176</v>
      </c>
      <c r="BW39" s="67">
        <f t="shared" si="53"/>
        <v>159.6456098618182</v>
      </c>
      <c r="BX39" s="67">
        <f t="shared" si="17"/>
        <v>159.64560986181817</v>
      </c>
      <c r="BY39" s="67">
        <f t="shared" si="18"/>
        <v>828.18997349818187</v>
      </c>
      <c r="BZ39" s="67" t="e">
        <f t="shared" si="54"/>
        <v>#VALUE!</v>
      </c>
      <c r="CA39" s="70">
        <f t="shared" si="67"/>
        <v>2</v>
      </c>
      <c r="CB39" s="82">
        <f t="shared" si="20"/>
        <v>11.25</v>
      </c>
      <c r="CC39" s="20">
        <f t="shared" si="21"/>
        <v>2.2535211267605644</v>
      </c>
      <c r="CD39" s="69" t="e">
        <f t="shared" si="55"/>
        <v>#VALUE!</v>
      </c>
      <c r="CE39" s="20">
        <f t="shared" si="22"/>
        <v>8.5633802816901436</v>
      </c>
      <c r="CF39" s="73" t="e">
        <f t="shared" si="68"/>
        <v>#VALUE!</v>
      </c>
      <c r="CG39" s="20">
        <f t="shared" si="24"/>
        <v>1.8591549295774654</v>
      </c>
      <c r="CH39" s="67" t="e">
        <f t="shared" si="56"/>
        <v>#VALUE!</v>
      </c>
      <c r="CI39" s="67" t="e">
        <f t="shared" si="57"/>
        <v>#VALUE!</v>
      </c>
      <c r="CJ39" s="67" t="e">
        <f t="shared" si="58"/>
        <v>#VALUE!</v>
      </c>
      <c r="CK39" s="74" t="e">
        <f t="shared" si="59"/>
        <v>#VALUE!</v>
      </c>
    </row>
    <row r="40" spans="1:90" ht="15" customHeight="1">
      <c r="A40" s="193" t="str">
        <f>[2]CCT!D47</f>
        <v>Fethemg Interior</v>
      </c>
      <c r="B40" s="76" t="str">
        <f>[2]CCT!C47</f>
        <v>Ibiraci</v>
      </c>
      <c r="C40" s="18"/>
      <c r="D40" s="77"/>
      <c r="E40" s="17">
        <f t="shared" si="0"/>
        <v>0</v>
      </c>
      <c r="F40" s="78"/>
      <c r="G40" s="17"/>
      <c r="H40" s="77">
        <f t="shared" si="1"/>
        <v>0</v>
      </c>
      <c r="I40" s="18"/>
      <c r="J40" s="77"/>
      <c r="K40" s="17">
        <f t="shared" si="2"/>
        <v>0</v>
      </c>
      <c r="L40" s="18"/>
      <c r="M40" s="77"/>
      <c r="N40" s="17">
        <f t="shared" si="3"/>
        <v>0</v>
      </c>
      <c r="O40" s="21">
        <f>[2]CCT!N47</f>
        <v>1</v>
      </c>
      <c r="P40" s="77">
        <f>[2]CCT!M47</f>
        <v>212.14</v>
      </c>
      <c r="Q40" s="80">
        <f t="shared" si="4"/>
        <v>212.14</v>
      </c>
      <c r="R40" s="66">
        <f t="shared" si="25"/>
        <v>1</v>
      </c>
      <c r="S40" s="67">
        <f t="shared" si="26"/>
        <v>212.14</v>
      </c>
      <c r="T40" s="19"/>
      <c r="U40" s="19"/>
      <c r="V40" s="19"/>
      <c r="W40" s="19"/>
      <c r="X40" s="19"/>
      <c r="Y40" s="19"/>
      <c r="Z40" s="19"/>
      <c r="AA40" s="68">
        <f t="shared" si="27"/>
        <v>6.9427636363636358</v>
      </c>
      <c r="AB40" s="67">
        <f t="shared" si="60"/>
        <v>219.08276363636361</v>
      </c>
      <c r="AC40" s="67"/>
      <c r="AD40" s="67">
        <f>(VLOOKUP('Res. Geral limpeza conferencia'!A40,VATOTAL,6,FALSE)*20-1)*R40</f>
        <v>279</v>
      </c>
      <c r="AE40" s="67">
        <f t="shared" si="62"/>
        <v>111.27160000000001</v>
      </c>
      <c r="AF40" s="67"/>
      <c r="AG40" s="67">
        <f t="shared" si="28"/>
        <v>3.12</v>
      </c>
      <c r="AH40" s="67">
        <f t="shared" si="63"/>
        <v>0</v>
      </c>
      <c r="AI40" s="67">
        <f t="shared" si="64"/>
        <v>8.43</v>
      </c>
      <c r="AJ40" s="67">
        <f t="shared" si="65"/>
        <v>0</v>
      </c>
      <c r="AK40" s="67">
        <v>0</v>
      </c>
      <c r="AL40" s="67">
        <f t="shared" si="29"/>
        <v>401.82160000000005</v>
      </c>
      <c r="AM40" s="67">
        <f>C40*'[2]Uniforme Limpeza'!$Z$10+F40*'[2]Uniforme Limpeza'!$Z$11+I40*'[2]Uniforme Limpeza'!$Z$12+L40*'[2]Uniforme Limpeza'!$Z$12+O40*'[2]Uniforme Limpeza'!$Z$12</f>
        <v>39.76</v>
      </c>
      <c r="AN40" s="67">
        <f>I40*'[2]Materiais de Consumo'!$F$33+L40*'[2]Materiais de Consumo'!$F$34+O40*'[2]Materiais de Consumo'!$F$35</f>
        <v>10.32</v>
      </c>
      <c r="AO40" s="67">
        <f>'[2]Equipamentos  TOTAL'!$H$19*'Res. Geral limpeza conferencia'!F40+'Res. Geral limpeza conferencia'!I40*'[2]Equipamentos  TOTAL'!$I$11+'[2]Equipamentos  TOTAL'!$I$12*'Res. Geral limpeza conferencia'!L40+'Res. Geral limpeza conferencia'!O40*'[2]Equipamentos  TOTAL'!$I$13</f>
        <v>1.47</v>
      </c>
      <c r="AP40" s="67">
        <f>(I40*'[2]PRODUTOS DE LIMPEZA'!$I$36+L40*'[2]PRODUTOS DE LIMPEZA'!$I$37+O40*'[2]PRODUTOS DE LIMPEZA'!$I$38)</f>
        <v>45.06</v>
      </c>
      <c r="AQ40" s="67">
        <f t="shared" si="30"/>
        <v>96.61</v>
      </c>
      <c r="AR40" s="19">
        <f t="shared" si="31"/>
        <v>43.816552727272722</v>
      </c>
      <c r="AS40" s="19">
        <f t="shared" si="8"/>
        <v>3.2862414545454541</v>
      </c>
      <c r="AT40" s="81">
        <f t="shared" si="9"/>
        <v>2.1908276363636361</v>
      </c>
      <c r="AU40" s="19">
        <f t="shared" si="10"/>
        <v>0.43816552727272723</v>
      </c>
      <c r="AV40" s="81">
        <f t="shared" si="11"/>
        <v>5.4770690909090902</v>
      </c>
      <c r="AW40" s="19">
        <f t="shared" si="12"/>
        <v>17.526621090909089</v>
      </c>
      <c r="AX40" s="81">
        <f t="shared" si="13"/>
        <v>6.5724829090909083</v>
      </c>
      <c r="AY40" s="19">
        <f t="shared" si="14"/>
        <v>1.3144965818181817</v>
      </c>
      <c r="AZ40" s="19">
        <f t="shared" si="15"/>
        <v>80.622457018181805</v>
      </c>
      <c r="BA40" s="67">
        <f t="shared" si="32"/>
        <v>18.249594210909088</v>
      </c>
      <c r="BB40" s="67">
        <f t="shared" si="33"/>
        <v>6.0905008290909084</v>
      </c>
      <c r="BC40" s="67">
        <f t="shared" si="34"/>
        <v>8.9604850327272718</v>
      </c>
      <c r="BD40" s="67">
        <f t="shared" si="35"/>
        <v>33.300580072727264</v>
      </c>
      <c r="BE40" s="67">
        <f t="shared" si="36"/>
        <v>0.28480759272727268</v>
      </c>
      <c r="BF40" s="67">
        <f t="shared" si="37"/>
        <v>0.10954138181818181</v>
      </c>
      <c r="BG40" s="67">
        <f t="shared" si="66"/>
        <v>0.39434897454545448</v>
      </c>
      <c r="BH40" s="67">
        <f t="shared" si="38"/>
        <v>1.6431207272727271</v>
      </c>
      <c r="BI40" s="67">
        <f t="shared" si="39"/>
        <v>0.13144965818181814</v>
      </c>
      <c r="BJ40" s="67">
        <f t="shared" si="40"/>
        <v>6.572482909090907E-2</v>
      </c>
      <c r="BK40" s="67">
        <f t="shared" si="41"/>
        <v>0.76678967272727261</v>
      </c>
      <c r="BL40" s="67">
        <f t="shared" si="42"/>
        <v>0.28480759272727268</v>
      </c>
      <c r="BM40" s="67">
        <f t="shared" si="43"/>
        <v>9.4205588363636341</v>
      </c>
      <c r="BN40" s="67">
        <f t="shared" si="44"/>
        <v>0.37244069818181813</v>
      </c>
      <c r="BO40" s="67">
        <f t="shared" si="45"/>
        <v>12.684892014545451</v>
      </c>
      <c r="BP40" s="67">
        <f t="shared" si="46"/>
        <v>18.249594210909088</v>
      </c>
      <c r="BQ40" s="67">
        <f t="shared" si="47"/>
        <v>3.0452504145454542</v>
      </c>
      <c r="BR40" s="67">
        <f t="shared" si="48"/>
        <v>1.8402952145454543</v>
      </c>
      <c r="BS40" s="67">
        <f t="shared" si="49"/>
        <v>0.72297311999999991</v>
      </c>
      <c r="BT40" s="67">
        <f t="shared" si="50"/>
        <v>0</v>
      </c>
      <c r="BU40" s="67">
        <f t="shared" si="51"/>
        <v>8.7852188218181801</v>
      </c>
      <c r="BV40" s="67">
        <f t="shared" si="52"/>
        <v>32.643331781818176</v>
      </c>
      <c r="BW40" s="67">
        <f t="shared" si="53"/>
        <v>159.6456098618182</v>
      </c>
      <c r="BX40" s="67">
        <f t="shared" si="17"/>
        <v>159.64560986181817</v>
      </c>
      <c r="BY40" s="67">
        <f t="shared" si="18"/>
        <v>877.1599734981819</v>
      </c>
      <c r="BZ40" s="67" t="e">
        <f t="shared" si="54"/>
        <v>#VALUE!</v>
      </c>
      <c r="CA40" s="70">
        <f t="shared" si="67"/>
        <v>3</v>
      </c>
      <c r="CB40" s="82">
        <f t="shared" si="20"/>
        <v>12.25</v>
      </c>
      <c r="CC40" s="20">
        <f t="shared" si="21"/>
        <v>3.4188034188034218</v>
      </c>
      <c r="CD40" s="69" t="e">
        <f t="shared" si="55"/>
        <v>#VALUE!</v>
      </c>
      <c r="CE40" s="20">
        <f t="shared" si="22"/>
        <v>8.6609686609686669</v>
      </c>
      <c r="CF40" s="73" t="e">
        <f t="shared" si="68"/>
        <v>#VALUE!</v>
      </c>
      <c r="CG40" s="20">
        <f t="shared" si="24"/>
        <v>1.8803418803418819</v>
      </c>
      <c r="CH40" s="67" t="e">
        <f t="shared" si="56"/>
        <v>#VALUE!</v>
      </c>
      <c r="CI40" s="67" t="e">
        <f t="shared" si="57"/>
        <v>#VALUE!</v>
      </c>
      <c r="CJ40" s="67" t="e">
        <f t="shared" si="58"/>
        <v>#VALUE!</v>
      </c>
      <c r="CK40" s="74" t="e">
        <f t="shared" si="59"/>
        <v>#VALUE!</v>
      </c>
    </row>
    <row r="41" spans="1:90" ht="15" customHeight="1">
      <c r="A41" s="84" t="str">
        <f>[2]CCT!D48</f>
        <v>Sind - Asseio</v>
      </c>
      <c r="B41" s="76" t="str">
        <f>[2]CCT!C48</f>
        <v>Ibirité</v>
      </c>
      <c r="C41" s="18"/>
      <c r="D41" s="77"/>
      <c r="E41" s="17">
        <f t="shared" si="0"/>
        <v>0</v>
      </c>
      <c r="F41" s="78"/>
      <c r="G41" s="17"/>
      <c r="H41" s="77">
        <f t="shared" si="1"/>
        <v>0</v>
      </c>
      <c r="I41" s="21">
        <f>[2]CCT!J48</f>
        <v>1</v>
      </c>
      <c r="J41" s="77">
        <f>[2]CCT!I48</f>
        <v>876.66</v>
      </c>
      <c r="K41" s="17">
        <f t="shared" si="2"/>
        <v>876.66</v>
      </c>
      <c r="L41" s="18"/>
      <c r="M41" s="77"/>
      <c r="N41" s="17">
        <f t="shared" si="3"/>
        <v>0</v>
      </c>
      <c r="O41" s="18"/>
      <c r="P41" s="77"/>
      <c r="Q41" s="80">
        <f t="shared" si="4"/>
        <v>0</v>
      </c>
      <c r="R41" s="66">
        <f t="shared" si="25"/>
        <v>1</v>
      </c>
      <c r="S41" s="67">
        <f t="shared" si="26"/>
        <v>876.66</v>
      </c>
      <c r="T41" s="19"/>
      <c r="U41" s="19"/>
      <c r="V41" s="19"/>
      <c r="W41" s="19"/>
      <c r="X41" s="19"/>
      <c r="Y41" s="19"/>
      <c r="Z41" s="19"/>
      <c r="AA41" s="68">
        <f t="shared" si="27"/>
        <v>28.690690909090907</v>
      </c>
      <c r="AB41" s="67">
        <f t="shared" si="60"/>
        <v>905.35069090909087</v>
      </c>
      <c r="AC41" s="67"/>
      <c r="AD41" s="67">
        <f>(VLOOKUP('Res. Geral limpeza conferencia'!A41,VATOTAL,6,FALSE)*20-1)*R41</f>
        <v>279</v>
      </c>
      <c r="AE41" s="67">
        <f t="shared" si="62"/>
        <v>71.400400000000005</v>
      </c>
      <c r="AF41" s="67"/>
      <c r="AG41" s="67">
        <f t="shared" si="28"/>
        <v>3.12</v>
      </c>
      <c r="AH41" s="67">
        <f t="shared" si="63"/>
        <v>0</v>
      </c>
      <c r="AI41" s="67">
        <f t="shared" si="64"/>
        <v>8.43</v>
      </c>
      <c r="AJ41" s="67">
        <f t="shared" si="65"/>
        <v>41.03</v>
      </c>
      <c r="AK41" s="67">
        <v>0</v>
      </c>
      <c r="AL41" s="67">
        <f t="shared" si="29"/>
        <v>402.98040000000003</v>
      </c>
      <c r="AM41" s="67">
        <f>C41*'[2]Uniforme Limpeza'!$Z$10+F41*'[2]Uniforme Limpeza'!$Z$11+I41*'[2]Uniforme Limpeza'!$Z$12+L41*'[2]Uniforme Limpeza'!$Z$12+O41*'[2]Uniforme Limpeza'!$Z$12</f>
        <v>39.76</v>
      </c>
      <c r="AN41" s="67">
        <f>I41*'[2]Materiais de Consumo'!$F$33+L41*'[2]Materiais de Consumo'!$F$34+O41*'[2]Materiais de Consumo'!$F$35</f>
        <v>41.29</v>
      </c>
      <c r="AO41" s="67">
        <f>'[2]Equipamentos  TOTAL'!$H$19*'Res. Geral limpeza conferencia'!F41+'Res. Geral limpeza conferencia'!I41*'[2]Equipamentos  TOTAL'!$I$11+'[2]Equipamentos  TOTAL'!$I$12*'Res. Geral limpeza conferencia'!L41+'Res. Geral limpeza conferencia'!O41*'[2]Equipamentos  TOTAL'!$I$13</f>
        <v>5.87</v>
      </c>
      <c r="AP41" s="67">
        <f>(I41*'[2]PRODUTOS DE LIMPEZA'!$I$36+L41*'[2]PRODUTOS DE LIMPEZA'!$I$37+O41*'[2]PRODUTOS DE LIMPEZA'!$I$38)</f>
        <v>180.25</v>
      </c>
      <c r="AQ41" s="67">
        <f t="shared" si="30"/>
        <v>267.17</v>
      </c>
      <c r="AR41" s="19">
        <f t="shared" si="31"/>
        <v>181.07013818181818</v>
      </c>
      <c r="AS41" s="19">
        <f t="shared" si="8"/>
        <v>13.580260363636363</v>
      </c>
      <c r="AT41" s="81">
        <f t="shared" si="9"/>
        <v>9.0535069090909097</v>
      </c>
      <c r="AU41" s="19">
        <f t="shared" si="10"/>
        <v>1.8107013818181819</v>
      </c>
      <c r="AV41" s="81">
        <f t="shared" si="11"/>
        <v>22.633767272727273</v>
      </c>
      <c r="AW41" s="19">
        <f t="shared" si="12"/>
        <v>72.428055272727278</v>
      </c>
      <c r="AX41" s="81">
        <f t="shared" si="13"/>
        <v>27.160520727272726</v>
      </c>
      <c r="AY41" s="19">
        <f t="shared" si="14"/>
        <v>5.4321041454545451</v>
      </c>
      <c r="AZ41" s="19">
        <f t="shared" si="15"/>
        <v>333.16905425454553</v>
      </c>
      <c r="BA41" s="67">
        <f t="shared" si="32"/>
        <v>75.415712552727271</v>
      </c>
      <c r="BB41" s="67">
        <f t="shared" si="33"/>
        <v>25.168749207272725</v>
      </c>
      <c r="BC41" s="67">
        <f t="shared" si="34"/>
        <v>37.028843258181816</v>
      </c>
      <c r="BD41" s="67">
        <f t="shared" si="35"/>
        <v>137.61330501818182</v>
      </c>
      <c r="BE41" s="67">
        <f t="shared" si="36"/>
        <v>1.176955898181818</v>
      </c>
      <c r="BF41" s="67">
        <f t="shared" si="37"/>
        <v>0.45267534545454546</v>
      </c>
      <c r="BG41" s="67">
        <f t="shared" si="66"/>
        <v>1.6296312436363634</v>
      </c>
      <c r="BH41" s="67">
        <f t="shared" si="38"/>
        <v>6.7901301818181814</v>
      </c>
      <c r="BI41" s="67">
        <f t="shared" si="39"/>
        <v>0.54321041454545449</v>
      </c>
      <c r="BJ41" s="67">
        <f t="shared" si="40"/>
        <v>0.27160520727272724</v>
      </c>
      <c r="BK41" s="67">
        <f t="shared" si="41"/>
        <v>3.1687274181818181</v>
      </c>
      <c r="BL41" s="67">
        <f t="shared" si="42"/>
        <v>1.176955898181818</v>
      </c>
      <c r="BM41" s="67">
        <f t="shared" si="43"/>
        <v>38.930079709090904</v>
      </c>
      <c r="BN41" s="67">
        <f t="shared" si="44"/>
        <v>1.5390961745454543</v>
      </c>
      <c r="BO41" s="67">
        <f t="shared" si="45"/>
        <v>52.419805003636363</v>
      </c>
      <c r="BP41" s="67">
        <f t="shared" si="46"/>
        <v>75.415712552727271</v>
      </c>
      <c r="BQ41" s="67">
        <f t="shared" si="47"/>
        <v>12.584374603636363</v>
      </c>
      <c r="BR41" s="67">
        <f t="shared" si="48"/>
        <v>7.6049458036363626</v>
      </c>
      <c r="BS41" s="67">
        <f t="shared" si="49"/>
        <v>2.9876572800000001</v>
      </c>
      <c r="BT41" s="67">
        <f t="shared" si="50"/>
        <v>0</v>
      </c>
      <c r="BU41" s="67">
        <f t="shared" si="51"/>
        <v>36.304562705454543</v>
      </c>
      <c r="BV41" s="67">
        <f t="shared" si="52"/>
        <v>134.89725294545454</v>
      </c>
      <c r="BW41" s="67">
        <f t="shared" si="53"/>
        <v>659.72904846545464</v>
      </c>
      <c r="BX41" s="67">
        <f t="shared" si="17"/>
        <v>659.72904846545453</v>
      </c>
      <c r="BY41" s="67">
        <f t="shared" si="18"/>
        <v>2235.2301393745456</v>
      </c>
      <c r="BZ41" s="67" t="e">
        <f t="shared" si="54"/>
        <v>#VALUE!</v>
      </c>
      <c r="CA41" s="70">
        <f t="shared" si="67"/>
        <v>2</v>
      </c>
      <c r="CB41" s="82">
        <f t="shared" si="20"/>
        <v>11.25</v>
      </c>
      <c r="CC41" s="20">
        <f t="shared" si="21"/>
        <v>2.2535211267605644</v>
      </c>
      <c r="CD41" s="69" t="e">
        <f t="shared" si="55"/>
        <v>#VALUE!</v>
      </c>
      <c r="CE41" s="20">
        <f t="shared" si="22"/>
        <v>8.5633802816901436</v>
      </c>
      <c r="CF41" s="73" t="e">
        <f t="shared" si="68"/>
        <v>#VALUE!</v>
      </c>
      <c r="CG41" s="20">
        <f t="shared" si="24"/>
        <v>1.8591549295774654</v>
      </c>
      <c r="CH41" s="67" t="e">
        <f t="shared" si="56"/>
        <v>#VALUE!</v>
      </c>
      <c r="CI41" s="67" t="e">
        <f t="shared" si="57"/>
        <v>#VALUE!</v>
      </c>
      <c r="CJ41" s="67" t="e">
        <f t="shared" si="58"/>
        <v>#VALUE!</v>
      </c>
      <c r="CK41" s="74" t="e">
        <f t="shared" si="59"/>
        <v>#VALUE!</v>
      </c>
    </row>
    <row r="42" spans="1:90" ht="15" customHeight="1">
      <c r="A42" s="84" t="str">
        <f>[2]CCT!D49</f>
        <v>Fethemg RM</v>
      </c>
      <c r="B42" s="76" t="str">
        <f>[2]CCT!C49</f>
        <v>Igarapé</v>
      </c>
      <c r="C42" s="18"/>
      <c r="D42" s="77"/>
      <c r="E42" s="17">
        <f t="shared" si="0"/>
        <v>0</v>
      </c>
      <c r="F42" s="78"/>
      <c r="G42" s="17"/>
      <c r="H42" s="77">
        <f t="shared" si="1"/>
        <v>0</v>
      </c>
      <c r="I42" s="18"/>
      <c r="J42" s="77"/>
      <c r="K42" s="17">
        <f t="shared" si="2"/>
        <v>0</v>
      </c>
      <c r="L42" s="18"/>
      <c r="M42" s="77"/>
      <c r="N42" s="17">
        <f t="shared" si="3"/>
        <v>0</v>
      </c>
      <c r="O42" s="21">
        <f>[2]CCT!N49</f>
        <v>1</v>
      </c>
      <c r="P42" s="77">
        <f>[2]CCT!M49</f>
        <v>219.17</v>
      </c>
      <c r="Q42" s="80">
        <f t="shared" si="4"/>
        <v>219.17</v>
      </c>
      <c r="R42" s="66">
        <f t="shared" si="25"/>
        <v>1</v>
      </c>
      <c r="S42" s="67">
        <f t="shared" si="26"/>
        <v>219.17</v>
      </c>
      <c r="T42" s="19"/>
      <c r="U42" s="19"/>
      <c r="V42" s="19"/>
      <c r="W42" s="19"/>
      <c r="X42" s="19"/>
      <c r="Y42" s="19"/>
      <c r="Z42" s="19"/>
      <c r="AA42" s="68">
        <f t="shared" si="27"/>
        <v>7.172836363636363</v>
      </c>
      <c r="AB42" s="67">
        <f t="shared" si="60"/>
        <v>226.34283636363634</v>
      </c>
      <c r="AC42" s="67"/>
      <c r="AD42" s="67">
        <f>(VLOOKUP('Res. Geral limpeza conferencia'!A42,VATOTAL,6,FALSE)*20-1)*R42</f>
        <v>279</v>
      </c>
      <c r="AE42" s="67">
        <f t="shared" si="62"/>
        <v>110.8498</v>
      </c>
      <c r="AF42" s="67"/>
      <c r="AG42" s="67">
        <f t="shared" si="28"/>
        <v>3.12</v>
      </c>
      <c r="AH42" s="67">
        <f t="shared" si="63"/>
        <v>0</v>
      </c>
      <c r="AI42" s="67">
        <f t="shared" si="64"/>
        <v>8.43</v>
      </c>
      <c r="AJ42" s="67">
        <f t="shared" si="65"/>
        <v>0</v>
      </c>
      <c r="AK42" s="67">
        <v>0</v>
      </c>
      <c r="AL42" s="67">
        <f t="shared" si="29"/>
        <v>401.39980000000003</v>
      </c>
      <c r="AM42" s="67">
        <f>C42*'[2]Uniforme Limpeza'!$Z$10+F42*'[2]Uniforme Limpeza'!$Z$11+I42*'[2]Uniforme Limpeza'!$Z$12+L42*'[2]Uniforme Limpeza'!$Z$12+O42*'[2]Uniforme Limpeza'!$Z$12</f>
        <v>39.76</v>
      </c>
      <c r="AN42" s="67">
        <f>I42*'[2]Materiais de Consumo'!$F$33+L42*'[2]Materiais de Consumo'!$F$34+O42*'[2]Materiais de Consumo'!$F$35</f>
        <v>10.32</v>
      </c>
      <c r="AO42" s="67">
        <f>'[2]Equipamentos  TOTAL'!$H$19*'Res. Geral limpeza conferencia'!F42+'Res. Geral limpeza conferencia'!I42*'[2]Equipamentos  TOTAL'!$I$11+'[2]Equipamentos  TOTAL'!$I$12*'Res. Geral limpeza conferencia'!L42+'Res. Geral limpeza conferencia'!O42*'[2]Equipamentos  TOTAL'!$I$13</f>
        <v>1.47</v>
      </c>
      <c r="AP42" s="67">
        <f>(I42*'[2]PRODUTOS DE LIMPEZA'!$I$36+L42*'[2]PRODUTOS DE LIMPEZA'!$I$37+O42*'[2]PRODUTOS DE LIMPEZA'!$I$38)</f>
        <v>45.06</v>
      </c>
      <c r="AQ42" s="67">
        <f t="shared" si="30"/>
        <v>96.61</v>
      </c>
      <c r="AR42" s="19">
        <f t="shared" si="31"/>
        <v>45.268567272727267</v>
      </c>
      <c r="AS42" s="19">
        <f t="shared" si="8"/>
        <v>3.395142545454545</v>
      </c>
      <c r="AT42" s="81">
        <f t="shared" si="9"/>
        <v>2.2634283636363635</v>
      </c>
      <c r="AU42" s="19">
        <f t="shared" si="10"/>
        <v>0.45268567272727267</v>
      </c>
      <c r="AV42" s="81">
        <f t="shared" si="11"/>
        <v>5.6585709090909084</v>
      </c>
      <c r="AW42" s="19">
        <f t="shared" si="12"/>
        <v>18.107426909090908</v>
      </c>
      <c r="AX42" s="81">
        <f t="shared" si="13"/>
        <v>6.7902850909090899</v>
      </c>
      <c r="AY42" s="19">
        <f t="shared" si="14"/>
        <v>1.3580570181818181</v>
      </c>
      <c r="AZ42" s="19">
        <f t="shared" si="15"/>
        <v>83.294163781818185</v>
      </c>
      <c r="BA42" s="67">
        <f t="shared" si="32"/>
        <v>18.854358269090906</v>
      </c>
      <c r="BB42" s="67">
        <f t="shared" si="33"/>
        <v>6.2923308509090896</v>
      </c>
      <c r="BC42" s="67">
        <f t="shared" si="34"/>
        <v>9.2574220072727265</v>
      </c>
      <c r="BD42" s="67">
        <f t="shared" si="35"/>
        <v>34.404111127272721</v>
      </c>
      <c r="BE42" s="67">
        <f t="shared" si="36"/>
        <v>0.29424568727272721</v>
      </c>
      <c r="BF42" s="67">
        <f t="shared" si="37"/>
        <v>0.11317141818181817</v>
      </c>
      <c r="BG42" s="67">
        <f t="shared" si="66"/>
        <v>0.40741710545454535</v>
      </c>
      <c r="BH42" s="67">
        <f t="shared" si="38"/>
        <v>1.6975712727272725</v>
      </c>
      <c r="BI42" s="67">
        <f t="shared" si="39"/>
        <v>0.1358057018181818</v>
      </c>
      <c r="BJ42" s="67">
        <f t="shared" si="40"/>
        <v>6.79028509090909E-2</v>
      </c>
      <c r="BK42" s="67">
        <f t="shared" si="41"/>
        <v>0.79219992727272714</v>
      </c>
      <c r="BL42" s="67">
        <f t="shared" si="42"/>
        <v>0.29424568727272721</v>
      </c>
      <c r="BM42" s="67">
        <f t="shared" si="43"/>
        <v>9.7327419636363626</v>
      </c>
      <c r="BN42" s="67">
        <f t="shared" si="44"/>
        <v>0.38478282181818174</v>
      </c>
      <c r="BO42" s="67">
        <f t="shared" si="45"/>
        <v>13.105250225454544</v>
      </c>
      <c r="BP42" s="67">
        <f t="shared" si="46"/>
        <v>18.854358269090906</v>
      </c>
      <c r="BQ42" s="67">
        <f t="shared" si="47"/>
        <v>3.1461654254545448</v>
      </c>
      <c r="BR42" s="67">
        <f t="shared" si="48"/>
        <v>1.9012798254545451</v>
      </c>
      <c r="BS42" s="67">
        <f t="shared" si="49"/>
        <v>0.74693135999999993</v>
      </c>
      <c r="BT42" s="67">
        <f t="shared" si="50"/>
        <v>0</v>
      </c>
      <c r="BU42" s="67">
        <f t="shared" si="51"/>
        <v>9.0763477381818163</v>
      </c>
      <c r="BV42" s="67">
        <f t="shared" si="52"/>
        <v>33.725082618181816</v>
      </c>
      <c r="BW42" s="67">
        <f t="shared" si="53"/>
        <v>164.93602485818184</v>
      </c>
      <c r="BX42" s="67">
        <f t="shared" si="17"/>
        <v>164.93602485818181</v>
      </c>
      <c r="BY42" s="67">
        <f t="shared" si="18"/>
        <v>889.28866122181819</v>
      </c>
      <c r="BZ42" s="67" t="e">
        <f t="shared" si="54"/>
        <v>#VALUE!</v>
      </c>
      <c r="CA42" s="70">
        <f t="shared" si="67"/>
        <v>2</v>
      </c>
      <c r="CB42" s="82">
        <f t="shared" si="20"/>
        <v>11.25</v>
      </c>
      <c r="CC42" s="20">
        <f t="shared" si="21"/>
        <v>2.2535211267605644</v>
      </c>
      <c r="CD42" s="69" t="e">
        <f t="shared" si="55"/>
        <v>#VALUE!</v>
      </c>
      <c r="CE42" s="20">
        <f t="shared" si="22"/>
        <v>8.5633802816901436</v>
      </c>
      <c r="CF42" s="73" t="e">
        <f t="shared" si="68"/>
        <v>#VALUE!</v>
      </c>
      <c r="CG42" s="20">
        <f t="shared" si="24"/>
        <v>1.8591549295774654</v>
      </c>
      <c r="CH42" s="67" t="e">
        <f t="shared" si="56"/>
        <v>#VALUE!</v>
      </c>
      <c r="CI42" s="67" t="e">
        <f t="shared" si="57"/>
        <v>#VALUE!</v>
      </c>
      <c r="CJ42" s="67" t="e">
        <f t="shared" si="58"/>
        <v>#VALUE!</v>
      </c>
      <c r="CK42" s="74" t="e">
        <f t="shared" si="59"/>
        <v>#VALUE!</v>
      </c>
    </row>
    <row r="43" spans="1:90" ht="15" customHeight="1">
      <c r="A43" s="84" t="str">
        <f>[2]CCT!D50</f>
        <v>SECI</v>
      </c>
      <c r="B43" s="76" t="str">
        <f>[2]CCT!C50</f>
        <v>Ipatinga</v>
      </c>
      <c r="C43" s="18"/>
      <c r="D43" s="77"/>
      <c r="E43" s="17">
        <f t="shared" si="0"/>
        <v>0</v>
      </c>
      <c r="F43" s="78"/>
      <c r="G43" s="17"/>
      <c r="H43" s="77">
        <f t="shared" si="1"/>
        <v>0</v>
      </c>
      <c r="I43" s="21">
        <f>[2]CCT!J50</f>
        <v>1</v>
      </c>
      <c r="J43" s="77">
        <f>[2]CCT!I50</f>
        <v>876.66</v>
      </c>
      <c r="K43" s="17">
        <f t="shared" si="2"/>
        <v>876.66</v>
      </c>
      <c r="L43" s="18"/>
      <c r="M43" s="77"/>
      <c r="N43" s="17">
        <f t="shared" si="3"/>
        <v>0</v>
      </c>
      <c r="O43" s="18"/>
      <c r="P43" s="77"/>
      <c r="Q43" s="80">
        <f t="shared" si="4"/>
        <v>0</v>
      </c>
      <c r="R43" s="66">
        <f t="shared" si="25"/>
        <v>1</v>
      </c>
      <c r="S43" s="67">
        <f t="shared" si="26"/>
        <v>876.66</v>
      </c>
      <c r="T43" s="19"/>
      <c r="U43" s="19"/>
      <c r="V43" s="19"/>
      <c r="W43" s="19"/>
      <c r="X43" s="19"/>
      <c r="Y43" s="19"/>
      <c r="Z43" s="19"/>
      <c r="AA43" s="68">
        <f t="shared" si="27"/>
        <v>28.690690909090907</v>
      </c>
      <c r="AB43" s="67">
        <f t="shared" si="60"/>
        <v>905.35069090909087</v>
      </c>
      <c r="AC43" s="67"/>
      <c r="AD43" s="67">
        <f>(VLOOKUP('Res. Geral limpeza conferencia'!A43,VATOTAL,6,FALSE)*20-1)*R43</f>
        <v>279</v>
      </c>
      <c r="AE43" s="67">
        <f t="shared" si="62"/>
        <v>71.400400000000005</v>
      </c>
      <c r="AF43" s="67"/>
      <c r="AG43" s="67">
        <f t="shared" si="28"/>
        <v>3.12</v>
      </c>
      <c r="AH43" s="67">
        <f t="shared" si="63"/>
        <v>28.19</v>
      </c>
      <c r="AI43" s="67">
        <f t="shared" si="64"/>
        <v>0</v>
      </c>
      <c r="AJ43" s="67">
        <f t="shared" si="65"/>
        <v>0</v>
      </c>
      <c r="AK43" s="67">
        <v>0</v>
      </c>
      <c r="AL43" s="67">
        <f t="shared" si="29"/>
        <v>381.71039999999999</v>
      </c>
      <c r="AM43" s="67">
        <f>C43*'[2]Uniforme Limpeza'!$Z$10+F43*'[2]Uniforme Limpeza'!$Z$11+I43*'[2]Uniforme Limpeza'!$Z$12+L43*'[2]Uniforme Limpeza'!$Z$12+O43*'[2]Uniforme Limpeza'!$Z$12</f>
        <v>39.76</v>
      </c>
      <c r="AN43" s="67">
        <f>I43*'[2]Materiais de Consumo'!$F$33+L43*'[2]Materiais de Consumo'!$F$34+O43*'[2]Materiais de Consumo'!$F$35</f>
        <v>41.29</v>
      </c>
      <c r="AO43" s="67">
        <f>'[2]Equipamentos  TOTAL'!$H$19*'Res. Geral limpeza conferencia'!F43+'Res. Geral limpeza conferencia'!I43*'[2]Equipamentos  TOTAL'!$I$11+'[2]Equipamentos  TOTAL'!$I$12*'Res. Geral limpeza conferencia'!L43+'Res. Geral limpeza conferencia'!O43*'[2]Equipamentos  TOTAL'!$I$13</f>
        <v>5.87</v>
      </c>
      <c r="AP43" s="67">
        <f>(I43*'[2]PRODUTOS DE LIMPEZA'!$I$36+L43*'[2]PRODUTOS DE LIMPEZA'!$I$37+O43*'[2]PRODUTOS DE LIMPEZA'!$I$38)</f>
        <v>180.25</v>
      </c>
      <c r="AQ43" s="67">
        <f t="shared" si="30"/>
        <v>267.17</v>
      </c>
      <c r="AR43" s="19">
        <f t="shared" si="31"/>
        <v>181.07013818181818</v>
      </c>
      <c r="AS43" s="19">
        <f t="shared" si="8"/>
        <v>13.580260363636363</v>
      </c>
      <c r="AT43" s="81">
        <f t="shared" si="9"/>
        <v>9.0535069090909097</v>
      </c>
      <c r="AU43" s="19">
        <f t="shared" si="10"/>
        <v>1.8107013818181819</v>
      </c>
      <c r="AV43" s="81">
        <f t="shared" si="11"/>
        <v>22.633767272727273</v>
      </c>
      <c r="AW43" s="19">
        <f t="shared" si="12"/>
        <v>72.428055272727278</v>
      </c>
      <c r="AX43" s="81">
        <f t="shared" si="13"/>
        <v>27.160520727272726</v>
      </c>
      <c r="AY43" s="19">
        <f t="shared" si="14"/>
        <v>5.4321041454545451</v>
      </c>
      <c r="AZ43" s="19">
        <f t="shared" si="15"/>
        <v>333.16905425454553</v>
      </c>
      <c r="BA43" s="67">
        <f t="shared" si="32"/>
        <v>75.415712552727271</v>
      </c>
      <c r="BB43" s="67">
        <f t="shared" si="33"/>
        <v>25.168749207272725</v>
      </c>
      <c r="BC43" s="67">
        <f t="shared" si="34"/>
        <v>37.028843258181816</v>
      </c>
      <c r="BD43" s="67">
        <f t="shared" si="35"/>
        <v>137.61330501818182</v>
      </c>
      <c r="BE43" s="67">
        <f t="shared" si="36"/>
        <v>1.176955898181818</v>
      </c>
      <c r="BF43" s="67">
        <f t="shared" si="37"/>
        <v>0.45267534545454546</v>
      </c>
      <c r="BG43" s="67">
        <f t="shared" si="66"/>
        <v>1.6296312436363634</v>
      </c>
      <c r="BH43" s="67">
        <f t="shared" si="38"/>
        <v>6.7901301818181814</v>
      </c>
      <c r="BI43" s="67">
        <f t="shared" si="39"/>
        <v>0.54321041454545449</v>
      </c>
      <c r="BJ43" s="67">
        <f t="shared" si="40"/>
        <v>0.27160520727272724</v>
      </c>
      <c r="BK43" s="67">
        <f t="shared" si="41"/>
        <v>3.1687274181818181</v>
      </c>
      <c r="BL43" s="67">
        <f t="shared" si="42"/>
        <v>1.176955898181818</v>
      </c>
      <c r="BM43" s="67">
        <f t="shared" si="43"/>
        <v>38.930079709090904</v>
      </c>
      <c r="BN43" s="67">
        <f t="shared" si="44"/>
        <v>1.5390961745454543</v>
      </c>
      <c r="BO43" s="67">
        <f t="shared" si="45"/>
        <v>52.419805003636363</v>
      </c>
      <c r="BP43" s="67">
        <f t="shared" si="46"/>
        <v>75.415712552727271</v>
      </c>
      <c r="BQ43" s="67">
        <f t="shared" si="47"/>
        <v>12.584374603636363</v>
      </c>
      <c r="BR43" s="67">
        <f t="shared" si="48"/>
        <v>7.6049458036363626</v>
      </c>
      <c r="BS43" s="67">
        <f t="shared" si="49"/>
        <v>2.9876572800000001</v>
      </c>
      <c r="BT43" s="67">
        <f t="shared" si="50"/>
        <v>0</v>
      </c>
      <c r="BU43" s="67">
        <f t="shared" si="51"/>
        <v>36.304562705454543</v>
      </c>
      <c r="BV43" s="67">
        <f t="shared" si="52"/>
        <v>134.89725294545454</v>
      </c>
      <c r="BW43" s="67">
        <f t="shared" si="53"/>
        <v>659.72904846545464</v>
      </c>
      <c r="BX43" s="67">
        <f t="shared" si="17"/>
        <v>659.72904846545453</v>
      </c>
      <c r="BY43" s="67">
        <f t="shared" si="18"/>
        <v>2213.9601393745452</v>
      </c>
      <c r="BZ43" s="67" t="e">
        <f t="shared" si="54"/>
        <v>#VALUE!</v>
      </c>
      <c r="CA43" s="70">
        <f t="shared" si="67"/>
        <v>3</v>
      </c>
      <c r="CB43" s="82">
        <f t="shared" si="20"/>
        <v>12.25</v>
      </c>
      <c r="CC43" s="20">
        <f t="shared" si="21"/>
        <v>3.4188034188034218</v>
      </c>
      <c r="CD43" s="69" t="e">
        <f t="shared" si="55"/>
        <v>#VALUE!</v>
      </c>
      <c r="CE43" s="20">
        <f t="shared" si="22"/>
        <v>8.6609686609686669</v>
      </c>
      <c r="CF43" s="73" t="e">
        <f t="shared" si="68"/>
        <v>#VALUE!</v>
      </c>
      <c r="CG43" s="20">
        <f t="shared" si="24"/>
        <v>1.8803418803418819</v>
      </c>
      <c r="CH43" s="67" t="e">
        <f t="shared" si="56"/>
        <v>#VALUE!</v>
      </c>
      <c r="CI43" s="67" t="e">
        <f t="shared" si="57"/>
        <v>#VALUE!</v>
      </c>
      <c r="CJ43" s="67" t="e">
        <f t="shared" si="58"/>
        <v>#VALUE!</v>
      </c>
      <c r="CK43" s="74" t="e">
        <f t="shared" si="59"/>
        <v>#VALUE!</v>
      </c>
    </row>
    <row r="44" spans="1:90" ht="15" customHeight="1">
      <c r="A44" s="84" t="str">
        <f>[2]CCT!D51</f>
        <v>Itabira</v>
      </c>
      <c r="B44" s="76" t="str">
        <f>[2]CCT!C51</f>
        <v>Itabira</v>
      </c>
      <c r="C44" s="18"/>
      <c r="D44" s="77"/>
      <c r="E44" s="17">
        <f t="shared" si="0"/>
        <v>0</v>
      </c>
      <c r="F44" s="78"/>
      <c r="G44" s="17"/>
      <c r="H44" s="77">
        <f t="shared" si="1"/>
        <v>0</v>
      </c>
      <c r="I44" s="18"/>
      <c r="J44" s="77"/>
      <c r="K44" s="17">
        <f t="shared" si="2"/>
        <v>0</v>
      </c>
      <c r="L44" s="21">
        <f>[2]CCT!L51</f>
        <v>1</v>
      </c>
      <c r="M44" s="77">
        <f>[2]CCT!K51</f>
        <v>438.33</v>
      </c>
      <c r="N44" s="17">
        <f t="shared" si="3"/>
        <v>438.33</v>
      </c>
      <c r="O44" s="18"/>
      <c r="P44" s="77"/>
      <c r="Q44" s="80">
        <f t="shared" si="4"/>
        <v>0</v>
      </c>
      <c r="R44" s="66">
        <f t="shared" si="25"/>
        <v>1</v>
      </c>
      <c r="S44" s="67">
        <f t="shared" si="26"/>
        <v>438.33</v>
      </c>
      <c r="T44" s="19"/>
      <c r="U44" s="19"/>
      <c r="V44" s="19"/>
      <c r="W44" s="19"/>
      <c r="X44" s="19"/>
      <c r="Y44" s="19"/>
      <c r="Z44" s="19"/>
      <c r="AA44" s="68">
        <f t="shared" si="27"/>
        <v>14.345345454545454</v>
      </c>
      <c r="AB44" s="67">
        <f t="shared" si="60"/>
        <v>452.67534545454544</v>
      </c>
      <c r="AC44" s="67"/>
      <c r="AD44" s="67">
        <f>(VLOOKUP('Res. Geral limpeza conferencia'!A44,VATOTAL,6,FALSE)*20-1)*R44</f>
        <v>279</v>
      </c>
      <c r="AE44" s="67">
        <f t="shared" si="62"/>
        <v>97.700199999999995</v>
      </c>
      <c r="AF44" s="67"/>
      <c r="AG44" s="67">
        <f t="shared" si="28"/>
        <v>3.12</v>
      </c>
      <c r="AH44" s="67">
        <f t="shared" si="63"/>
        <v>28.19</v>
      </c>
      <c r="AI44" s="67">
        <f t="shared" si="64"/>
        <v>0</v>
      </c>
      <c r="AJ44" s="67">
        <f t="shared" si="65"/>
        <v>0</v>
      </c>
      <c r="AK44" s="67">
        <v>0</v>
      </c>
      <c r="AL44" s="67">
        <f t="shared" si="29"/>
        <v>408.0102</v>
      </c>
      <c r="AM44" s="67">
        <f>C44*'[2]Uniforme Limpeza'!$Z$10+F44*'[2]Uniforme Limpeza'!$Z$11+I44*'[2]Uniforme Limpeza'!$Z$12+L44*'[2]Uniforme Limpeza'!$Z$12+O44*'[2]Uniforme Limpeza'!$Z$12</f>
        <v>39.76</v>
      </c>
      <c r="AN44" s="67">
        <f>I44*'[2]Materiais de Consumo'!$F$33+L44*'[2]Materiais de Consumo'!$F$34+O44*'[2]Materiais de Consumo'!$F$35</f>
        <v>20.65</v>
      </c>
      <c r="AO44" s="67">
        <f>'[2]Equipamentos  TOTAL'!$H$19*'Res. Geral limpeza conferencia'!F44+'Res. Geral limpeza conferencia'!I44*'[2]Equipamentos  TOTAL'!$I$11+'[2]Equipamentos  TOTAL'!$I$12*'Res. Geral limpeza conferencia'!L44+'Res. Geral limpeza conferencia'!O44*'[2]Equipamentos  TOTAL'!$I$13</f>
        <v>2.94</v>
      </c>
      <c r="AP44" s="67">
        <f>(I44*'[2]PRODUTOS DE LIMPEZA'!$I$36+L44*'[2]PRODUTOS DE LIMPEZA'!$I$37+O44*'[2]PRODUTOS DE LIMPEZA'!$I$38)</f>
        <v>90.13</v>
      </c>
      <c r="AQ44" s="67">
        <f t="shared" si="30"/>
        <v>153.47999999999999</v>
      </c>
      <c r="AR44" s="19">
        <f t="shared" si="31"/>
        <v>90.53506909090909</v>
      </c>
      <c r="AS44" s="19">
        <f t="shared" si="8"/>
        <v>6.7901301818181814</v>
      </c>
      <c r="AT44" s="81">
        <f t="shared" si="9"/>
        <v>4.5267534545454549</v>
      </c>
      <c r="AU44" s="19">
        <f t="shared" si="10"/>
        <v>0.90535069090909093</v>
      </c>
      <c r="AV44" s="81">
        <f t="shared" si="11"/>
        <v>11.316883636363636</v>
      </c>
      <c r="AW44" s="19">
        <f t="shared" si="12"/>
        <v>36.214027636363639</v>
      </c>
      <c r="AX44" s="81">
        <f t="shared" si="13"/>
        <v>13.580260363636363</v>
      </c>
      <c r="AY44" s="19">
        <f t="shared" si="14"/>
        <v>2.7160520727272726</v>
      </c>
      <c r="AZ44" s="19">
        <f t="shared" si="15"/>
        <v>166.58452712727276</v>
      </c>
      <c r="BA44" s="67">
        <f t="shared" si="32"/>
        <v>37.707856276363636</v>
      </c>
      <c r="BB44" s="67">
        <f t="shared" si="33"/>
        <v>12.584374603636363</v>
      </c>
      <c r="BC44" s="67">
        <f t="shared" si="34"/>
        <v>18.514421629090908</v>
      </c>
      <c r="BD44" s="67">
        <f t="shared" si="35"/>
        <v>68.80665250909091</v>
      </c>
      <c r="BE44" s="67">
        <f t="shared" si="36"/>
        <v>0.588477949090909</v>
      </c>
      <c r="BF44" s="67">
        <f t="shared" si="37"/>
        <v>0.22633767272727273</v>
      </c>
      <c r="BG44" s="67">
        <f t="shared" si="66"/>
        <v>0.81481562181818168</v>
      </c>
      <c r="BH44" s="67">
        <f t="shared" si="38"/>
        <v>3.3950650909090907</v>
      </c>
      <c r="BI44" s="67">
        <f t="shared" si="39"/>
        <v>0.27160520727272724</v>
      </c>
      <c r="BJ44" s="67">
        <f t="shared" si="40"/>
        <v>0.13580260363636362</v>
      </c>
      <c r="BK44" s="67">
        <f t="shared" si="41"/>
        <v>1.5843637090909091</v>
      </c>
      <c r="BL44" s="67">
        <f t="shared" si="42"/>
        <v>0.588477949090909</v>
      </c>
      <c r="BM44" s="67">
        <f t="shared" si="43"/>
        <v>19.465039854545452</v>
      </c>
      <c r="BN44" s="67">
        <f t="shared" si="44"/>
        <v>0.76954808727272717</v>
      </c>
      <c r="BO44" s="67">
        <f t="shared" si="45"/>
        <v>26.209902501818181</v>
      </c>
      <c r="BP44" s="67">
        <f t="shared" si="46"/>
        <v>37.707856276363636</v>
      </c>
      <c r="BQ44" s="67">
        <f t="shared" si="47"/>
        <v>6.2921873018181813</v>
      </c>
      <c r="BR44" s="67">
        <f t="shared" si="48"/>
        <v>3.8024729018181813</v>
      </c>
      <c r="BS44" s="67">
        <f t="shared" si="49"/>
        <v>1.49382864</v>
      </c>
      <c r="BT44" s="67">
        <f t="shared" si="50"/>
        <v>0</v>
      </c>
      <c r="BU44" s="67">
        <f t="shared" si="51"/>
        <v>18.152281352727272</v>
      </c>
      <c r="BV44" s="67">
        <f t="shared" si="52"/>
        <v>67.44862647272727</v>
      </c>
      <c r="BW44" s="67">
        <f t="shared" si="53"/>
        <v>329.86452423272732</v>
      </c>
      <c r="BX44" s="67">
        <f t="shared" si="17"/>
        <v>329.86452423272726</v>
      </c>
      <c r="BY44" s="67">
        <f t="shared" si="18"/>
        <v>1344.0300696872728</v>
      </c>
      <c r="BZ44" s="67" t="e">
        <f t="shared" si="54"/>
        <v>#VALUE!</v>
      </c>
      <c r="CA44" s="70">
        <f t="shared" si="67"/>
        <v>3</v>
      </c>
      <c r="CB44" s="82">
        <f t="shared" si="20"/>
        <v>12.25</v>
      </c>
      <c r="CC44" s="20">
        <f t="shared" si="21"/>
        <v>3.4188034188034218</v>
      </c>
      <c r="CD44" s="69" t="e">
        <f t="shared" si="55"/>
        <v>#VALUE!</v>
      </c>
      <c r="CE44" s="20">
        <f t="shared" si="22"/>
        <v>8.6609686609686669</v>
      </c>
      <c r="CF44" s="73" t="e">
        <f t="shared" si="68"/>
        <v>#VALUE!</v>
      </c>
      <c r="CG44" s="20">
        <f t="shared" si="24"/>
        <v>1.8803418803418819</v>
      </c>
      <c r="CH44" s="67" t="e">
        <f t="shared" si="56"/>
        <v>#VALUE!</v>
      </c>
      <c r="CI44" s="67" t="e">
        <f t="shared" si="57"/>
        <v>#VALUE!</v>
      </c>
      <c r="CJ44" s="67" t="e">
        <f t="shared" si="58"/>
        <v>#VALUE!</v>
      </c>
      <c r="CK44" s="74" t="e">
        <f t="shared" si="59"/>
        <v>#VALUE!</v>
      </c>
    </row>
    <row r="45" spans="1:90" ht="15" customHeight="1">
      <c r="A45" s="84" t="str">
        <f>[2]CCT!D52</f>
        <v>Fethemg Interior</v>
      </c>
      <c r="B45" s="76" t="str">
        <f>[2]CCT!C52</f>
        <v>Itabirito</v>
      </c>
      <c r="C45" s="18"/>
      <c r="D45" s="77"/>
      <c r="E45" s="17">
        <f t="shared" si="0"/>
        <v>0</v>
      </c>
      <c r="F45" s="78"/>
      <c r="G45" s="17"/>
      <c r="H45" s="77">
        <f t="shared" si="1"/>
        <v>0</v>
      </c>
      <c r="I45" s="21">
        <f>[2]CCT!J52</f>
        <v>1</v>
      </c>
      <c r="J45" s="77">
        <f>[2]CCT!I52</f>
        <v>848.57</v>
      </c>
      <c r="K45" s="17">
        <f t="shared" si="2"/>
        <v>848.57</v>
      </c>
      <c r="L45" s="18"/>
      <c r="M45" s="77"/>
      <c r="N45" s="17">
        <f t="shared" si="3"/>
        <v>0</v>
      </c>
      <c r="O45" s="18"/>
      <c r="P45" s="77"/>
      <c r="Q45" s="80">
        <f t="shared" si="4"/>
        <v>0</v>
      </c>
      <c r="R45" s="66">
        <f t="shared" si="25"/>
        <v>1</v>
      </c>
      <c r="S45" s="67">
        <f t="shared" si="26"/>
        <v>848.57</v>
      </c>
      <c r="T45" s="19"/>
      <c r="U45" s="19"/>
      <c r="V45" s="19"/>
      <c r="W45" s="19"/>
      <c r="X45" s="19"/>
      <c r="Y45" s="19"/>
      <c r="Z45" s="19"/>
      <c r="AA45" s="68">
        <f t="shared" si="27"/>
        <v>27.771381818181816</v>
      </c>
      <c r="AB45" s="67">
        <f t="shared" si="60"/>
        <v>876.34138181818184</v>
      </c>
      <c r="AC45" s="67"/>
      <c r="AD45" s="67">
        <f>(VLOOKUP('Res. Geral limpeza conferencia'!A45,VATOTAL,6,FALSE)*20-1)*R45</f>
        <v>279</v>
      </c>
      <c r="AE45" s="67">
        <f t="shared" si="62"/>
        <v>73.085800000000006</v>
      </c>
      <c r="AF45" s="67"/>
      <c r="AG45" s="67">
        <f t="shared" si="28"/>
        <v>3.12</v>
      </c>
      <c r="AH45" s="67">
        <f t="shared" si="63"/>
        <v>0</v>
      </c>
      <c r="AI45" s="67">
        <f t="shared" si="64"/>
        <v>8.43</v>
      </c>
      <c r="AJ45" s="67">
        <f t="shared" si="65"/>
        <v>0</v>
      </c>
      <c r="AK45" s="67">
        <v>0</v>
      </c>
      <c r="AL45" s="67">
        <f t="shared" si="29"/>
        <v>363.63580000000002</v>
      </c>
      <c r="AM45" s="67">
        <f>C45*'[2]Uniforme Limpeza'!$Z$10+F45*'[2]Uniforme Limpeza'!$Z$11+I45*'[2]Uniforme Limpeza'!$Z$12+L45*'[2]Uniforme Limpeza'!$Z$12+O45*'[2]Uniforme Limpeza'!$Z$12</f>
        <v>39.76</v>
      </c>
      <c r="AN45" s="67">
        <f>I45*'[2]Materiais de Consumo'!$F$33+L45*'[2]Materiais de Consumo'!$F$34+O45*'[2]Materiais de Consumo'!$F$35</f>
        <v>41.29</v>
      </c>
      <c r="AO45" s="67">
        <f>'[2]Equipamentos  TOTAL'!$H$19*'Res. Geral limpeza conferencia'!F45+'Res. Geral limpeza conferencia'!I45*'[2]Equipamentos  TOTAL'!$I$11+'[2]Equipamentos  TOTAL'!$I$12*'Res. Geral limpeza conferencia'!L45+'Res. Geral limpeza conferencia'!O45*'[2]Equipamentos  TOTAL'!$I$13</f>
        <v>5.87</v>
      </c>
      <c r="AP45" s="67">
        <f>(I45*'[2]PRODUTOS DE LIMPEZA'!$I$36+L45*'[2]PRODUTOS DE LIMPEZA'!$I$37+O45*'[2]PRODUTOS DE LIMPEZA'!$I$38)</f>
        <v>180.25</v>
      </c>
      <c r="AQ45" s="67">
        <f t="shared" si="30"/>
        <v>267.17</v>
      </c>
      <c r="AR45" s="19">
        <f t="shared" si="31"/>
        <v>175.26827636363637</v>
      </c>
      <c r="AS45" s="19">
        <f t="shared" si="8"/>
        <v>13.145120727272728</v>
      </c>
      <c r="AT45" s="81">
        <f t="shared" si="9"/>
        <v>8.7634138181818191</v>
      </c>
      <c r="AU45" s="19">
        <f t="shared" si="10"/>
        <v>1.7526827636363638</v>
      </c>
      <c r="AV45" s="81">
        <f t="shared" si="11"/>
        <v>21.908534545454547</v>
      </c>
      <c r="AW45" s="19">
        <f t="shared" si="12"/>
        <v>70.107310545454553</v>
      </c>
      <c r="AX45" s="81">
        <f t="shared" si="13"/>
        <v>26.290241454545455</v>
      </c>
      <c r="AY45" s="19">
        <f t="shared" si="14"/>
        <v>5.2580482909090911</v>
      </c>
      <c r="AZ45" s="19">
        <f t="shared" si="15"/>
        <v>322.49362850909097</v>
      </c>
      <c r="BA45" s="67">
        <f t="shared" si="32"/>
        <v>72.99923710545454</v>
      </c>
      <c r="BB45" s="67">
        <f t="shared" si="33"/>
        <v>24.362290414545456</v>
      </c>
      <c r="BC45" s="67">
        <f t="shared" si="34"/>
        <v>35.842362516363636</v>
      </c>
      <c r="BD45" s="67">
        <f t="shared" si="35"/>
        <v>133.20389003636365</v>
      </c>
      <c r="BE45" s="67">
        <f t="shared" si="36"/>
        <v>1.1392437963636364</v>
      </c>
      <c r="BF45" s="67">
        <f t="shared" si="37"/>
        <v>0.43817069090909094</v>
      </c>
      <c r="BG45" s="67">
        <f t="shared" si="66"/>
        <v>1.5774144872727274</v>
      </c>
      <c r="BH45" s="67">
        <f t="shared" si="38"/>
        <v>6.5725603636363639</v>
      </c>
      <c r="BI45" s="67">
        <f t="shared" si="39"/>
        <v>0.52580482909090909</v>
      </c>
      <c r="BJ45" s="67">
        <f t="shared" si="40"/>
        <v>0.26290241454545454</v>
      </c>
      <c r="BK45" s="67">
        <f t="shared" si="41"/>
        <v>3.0671948363636363</v>
      </c>
      <c r="BL45" s="67">
        <f t="shared" si="42"/>
        <v>1.1392437963636364</v>
      </c>
      <c r="BM45" s="67">
        <f t="shared" si="43"/>
        <v>37.682679418181813</v>
      </c>
      <c r="BN45" s="67">
        <f t="shared" si="44"/>
        <v>1.489780349090909</v>
      </c>
      <c r="BO45" s="67">
        <f t="shared" si="45"/>
        <v>50.74016600727272</v>
      </c>
      <c r="BP45" s="67">
        <f t="shared" si="46"/>
        <v>72.99923710545454</v>
      </c>
      <c r="BQ45" s="67">
        <f t="shared" si="47"/>
        <v>12.181145207272728</v>
      </c>
      <c r="BR45" s="67">
        <f t="shared" si="48"/>
        <v>7.361267607272727</v>
      </c>
      <c r="BS45" s="67">
        <f t="shared" si="49"/>
        <v>2.8919265599999999</v>
      </c>
      <c r="BT45" s="67">
        <f t="shared" si="50"/>
        <v>0</v>
      </c>
      <c r="BU45" s="67">
        <f t="shared" si="51"/>
        <v>35.141289410909089</v>
      </c>
      <c r="BV45" s="67">
        <f t="shared" si="52"/>
        <v>130.57486589090908</v>
      </c>
      <c r="BW45" s="67">
        <f t="shared" si="53"/>
        <v>638.58996493090922</v>
      </c>
      <c r="BX45" s="67">
        <f t="shared" si="17"/>
        <v>638.58996493090922</v>
      </c>
      <c r="BY45" s="67">
        <f t="shared" si="18"/>
        <v>2145.7371467490912</v>
      </c>
      <c r="BZ45" s="67" t="e">
        <f t="shared" si="54"/>
        <v>#VALUE!</v>
      </c>
      <c r="CA45" s="70">
        <f t="shared" si="67"/>
        <v>3</v>
      </c>
      <c r="CB45" s="82">
        <f t="shared" si="20"/>
        <v>12.25</v>
      </c>
      <c r="CC45" s="20">
        <f t="shared" si="21"/>
        <v>3.4188034188034218</v>
      </c>
      <c r="CD45" s="69" t="e">
        <f t="shared" si="55"/>
        <v>#VALUE!</v>
      </c>
      <c r="CE45" s="20">
        <f t="shared" si="22"/>
        <v>8.6609686609686669</v>
      </c>
      <c r="CF45" s="73" t="e">
        <f t="shared" si="68"/>
        <v>#VALUE!</v>
      </c>
      <c r="CG45" s="20">
        <f t="shared" si="24"/>
        <v>1.8803418803418819</v>
      </c>
      <c r="CH45" s="67" t="e">
        <f t="shared" si="56"/>
        <v>#VALUE!</v>
      </c>
      <c r="CI45" s="67" t="e">
        <f t="shared" si="57"/>
        <v>#VALUE!</v>
      </c>
      <c r="CJ45" s="67" t="e">
        <f t="shared" si="58"/>
        <v>#VALUE!</v>
      </c>
      <c r="CK45" s="74" t="e">
        <f t="shared" si="59"/>
        <v>#VALUE!</v>
      </c>
    </row>
    <row r="46" spans="1:90" ht="15" customHeight="1">
      <c r="A46" s="84" t="str">
        <f>[2]CCT!D53</f>
        <v>Fethemg Interior</v>
      </c>
      <c r="B46" s="76" t="str">
        <f>[2]CCT!C53</f>
        <v>Itaguara</v>
      </c>
      <c r="C46" s="18"/>
      <c r="D46" s="77"/>
      <c r="E46" s="17">
        <f t="shared" si="0"/>
        <v>0</v>
      </c>
      <c r="F46" s="78"/>
      <c r="G46" s="17"/>
      <c r="H46" s="77">
        <f t="shared" si="1"/>
        <v>0</v>
      </c>
      <c r="I46" s="18"/>
      <c r="J46" s="77"/>
      <c r="K46" s="17">
        <f t="shared" si="2"/>
        <v>0</v>
      </c>
      <c r="L46" s="18"/>
      <c r="M46" s="77"/>
      <c r="N46" s="17">
        <f t="shared" si="3"/>
        <v>0</v>
      </c>
      <c r="O46" s="21">
        <f>[2]CCT!N53</f>
        <v>1</v>
      </c>
      <c r="P46" s="77">
        <f>[2]CCT!M53</f>
        <v>212.14</v>
      </c>
      <c r="Q46" s="80">
        <f t="shared" si="4"/>
        <v>212.14</v>
      </c>
      <c r="R46" s="66">
        <f t="shared" si="25"/>
        <v>1</v>
      </c>
      <c r="S46" s="67">
        <f t="shared" si="26"/>
        <v>212.14</v>
      </c>
      <c r="T46" s="19"/>
      <c r="U46" s="19"/>
      <c r="V46" s="19"/>
      <c r="W46" s="19"/>
      <c r="X46" s="19"/>
      <c r="Y46" s="19"/>
      <c r="Z46" s="19"/>
      <c r="AA46" s="68">
        <f t="shared" si="27"/>
        <v>6.9427636363636358</v>
      </c>
      <c r="AB46" s="67">
        <f t="shared" si="60"/>
        <v>219.08276363636361</v>
      </c>
      <c r="AC46" s="67"/>
      <c r="AD46" s="67">
        <f>(VLOOKUP('Res. Geral limpeza conferencia'!A46,VATOTAL,6,FALSE)*20-1)*R46</f>
        <v>279</v>
      </c>
      <c r="AE46" s="67">
        <f t="shared" si="62"/>
        <v>111.27160000000001</v>
      </c>
      <c r="AF46" s="67"/>
      <c r="AG46" s="67">
        <f t="shared" si="28"/>
        <v>3.12</v>
      </c>
      <c r="AH46" s="67">
        <f t="shared" si="63"/>
        <v>0</v>
      </c>
      <c r="AI46" s="67">
        <f t="shared" si="64"/>
        <v>8.43</v>
      </c>
      <c r="AJ46" s="67">
        <f t="shared" si="65"/>
        <v>0</v>
      </c>
      <c r="AK46" s="67">
        <v>0</v>
      </c>
      <c r="AL46" s="67">
        <f t="shared" si="29"/>
        <v>401.82160000000005</v>
      </c>
      <c r="AM46" s="67">
        <f>C46*'[2]Uniforme Limpeza'!$Z$10+F46*'[2]Uniforme Limpeza'!$Z$11+I46*'[2]Uniforme Limpeza'!$Z$12+L46*'[2]Uniforme Limpeza'!$Z$12+O46*'[2]Uniforme Limpeza'!$Z$12</f>
        <v>39.76</v>
      </c>
      <c r="AN46" s="67">
        <f>I46*'[2]Materiais de Consumo'!$F$33+L46*'[2]Materiais de Consumo'!$F$34+O46*'[2]Materiais de Consumo'!$F$35</f>
        <v>10.32</v>
      </c>
      <c r="AO46" s="67">
        <f>'[2]Equipamentos  TOTAL'!$H$19*'Res. Geral limpeza conferencia'!F46+'Res. Geral limpeza conferencia'!I46*'[2]Equipamentos  TOTAL'!$I$11+'[2]Equipamentos  TOTAL'!$I$12*'Res. Geral limpeza conferencia'!L46+'Res. Geral limpeza conferencia'!O46*'[2]Equipamentos  TOTAL'!$I$13</f>
        <v>1.47</v>
      </c>
      <c r="AP46" s="67">
        <f>(I46*'[2]PRODUTOS DE LIMPEZA'!$I$36+L46*'[2]PRODUTOS DE LIMPEZA'!$I$37+O46*'[2]PRODUTOS DE LIMPEZA'!$I$38)</f>
        <v>45.06</v>
      </c>
      <c r="AQ46" s="67">
        <f t="shared" si="30"/>
        <v>96.61</v>
      </c>
      <c r="AR46" s="19">
        <f t="shared" si="31"/>
        <v>43.816552727272722</v>
      </c>
      <c r="AS46" s="19">
        <f t="shared" si="8"/>
        <v>3.2862414545454541</v>
      </c>
      <c r="AT46" s="81">
        <f t="shared" si="9"/>
        <v>2.1908276363636361</v>
      </c>
      <c r="AU46" s="19">
        <f t="shared" si="10"/>
        <v>0.43816552727272723</v>
      </c>
      <c r="AV46" s="81">
        <f t="shared" si="11"/>
        <v>5.4770690909090902</v>
      </c>
      <c r="AW46" s="19">
        <f t="shared" si="12"/>
        <v>17.526621090909089</v>
      </c>
      <c r="AX46" s="81">
        <f t="shared" si="13"/>
        <v>6.5724829090909083</v>
      </c>
      <c r="AY46" s="19">
        <f t="shared" si="14"/>
        <v>1.3144965818181817</v>
      </c>
      <c r="AZ46" s="19">
        <f t="shared" si="15"/>
        <v>80.622457018181805</v>
      </c>
      <c r="BA46" s="67">
        <f t="shared" si="32"/>
        <v>18.249594210909088</v>
      </c>
      <c r="BB46" s="67">
        <f t="shared" si="33"/>
        <v>6.0905008290909084</v>
      </c>
      <c r="BC46" s="67">
        <f t="shared" si="34"/>
        <v>8.9604850327272718</v>
      </c>
      <c r="BD46" s="67">
        <f t="shared" si="35"/>
        <v>33.300580072727264</v>
      </c>
      <c r="BE46" s="67">
        <f t="shared" si="36"/>
        <v>0.28480759272727268</v>
      </c>
      <c r="BF46" s="67">
        <f t="shared" si="37"/>
        <v>0.10954138181818181</v>
      </c>
      <c r="BG46" s="67">
        <f t="shared" si="66"/>
        <v>0.39434897454545448</v>
      </c>
      <c r="BH46" s="67">
        <f t="shared" si="38"/>
        <v>1.6431207272727271</v>
      </c>
      <c r="BI46" s="67">
        <f t="shared" si="39"/>
        <v>0.13144965818181814</v>
      </c>
      <c r="BJ46" s="67">
        <f t="shared" si="40"/>
        <v>6.572482909090907E-2</v>
      </c>
      <c r="BK46" s="67">
        <f t="shared" si="41"/>
        <v>0.76678967272727261</v>
      </c>
      <c r="BL46" s="67">
        <f t="shared" si="42"/>
        <v>0.28480759272727268</v>
      </c>
      <c r="BM46" s="67">
        <f t="shared" si="43"/>
        <v>9.4205588363636341</v>
      </c>
      <c r="BN46" s="67">
        <f t="shared" si="44"/>
        <v>0.37244069818181813</v>
      </c>
      <c r="BO46" s="67">
        <f t="shared" si="45"/>
        <v>12.684892014545451</v>
      </c>
      <c r="BP46" s="67">
        <f t="shared" si="46"/>
        <v>18.249594210909088</v>
      </c>
      <c r="BQ46" s="67">
        <f t="shared" si="47"/>
        <v>3.0452504145454542</v>
      </c>
      <c r="BR46" s="67">
        <f t="shared" si="48"/>
        <v>1.8402952145454543</v>
      </c>
      <c r="BS46" s="67">
        <f t="shared" si="49"/>
        <v>0.72297311999999991</v>
      </c>
      <c r="BT46" s="67">
        <f t="shared" si="50"/>
        <v>0</v>
      </c>
      <c r="BU46" s="67">
        <f t="shared" si="51"/>
        <v>8.7852188218181801</v>
      </c>
      <c r="BV46" s="67">
        <f t="shared" si="52"/>
        <v>32.643331781818176</v>
      </c>
      <c r="BW46" s="67">
        <f t="shared" si="53"/>
        <v>159.6456098618182</v>
      </c>
      <c r="BX46" s="67">
        <f t="shared" si="17"/>
        <v>159.64560986181817</v>
      </c>
      <c r="BY46" s="67">
        <f t="shared" si="18"/>
        <v>877.1599734981819</v>
      </c>
      <c r="BZ46" s="67" t="e">
        <f t="shared" si="54"/>
        <v>#VALUE!</v>
      </c>
      <c r="CA46" s="70">
        <f t="shared" si="67"/>
        <v>5</v>
      </c>
      <c r="CB46" s="82">
        <f t="shared" si="20"/>
        <v>14.25</v>
      </c>
      <c r="CC46" s="20">
        <f t="shared" si="21"/>
        <v>5.8309037900874632</v>
      </c>
      <c r="CD46" s="69" t="e">
        <f t="shared" si="55"/>
        <v>#VALUE!</v>
      </c>
      <c r="CE46" s="20">
        <f t="shared" si="22"/>
        <v>8.8629737609329435</v>
      </c>
      <c r="CF46" s="73" t="e">
        <f t="shared" si="68"/>
        <v>#VALUE!</v>
      </c>
      <c r="CG46" s="20">
        <f t="shared" si="24"/>
        <v>1.9241982507288626</v>
      </c>
      <c r="CH46" s="67" t="e">
        <f t="shared" si="56"/>
        <v>#VALUE!</v>
      </c>
      <c r="CI46" s="67" t="e">
        <f t="shared" si="57"/>
        <v>#VALUE!</v>
      </c>
      <c r="CJ46" s="67" t="e">
        <f t="shared" si="58"/>
        <v>#VALUE!</v>
      </c>
      <c r="CK46" s="74" t="e">
        <f t="shared" si="59"/>
        <v>#VALUE!</v>
      </c>
    </row>
    <row r="47" spans="1:90" s="127" customFormat="1" ht="15" customHeight="1">
      <c r="A47" s="75" t="str">
        <f>[2]CCT!D54</f>
        <v>Região de São Lourenço</v>
      </c>
      <c r="B47" s="85" t="str">
        <f>[2]CCT!C54</f>
        <v>Itajubá</v>
      </c>
      <c r="C47" s="18"/>
      <c r="D47" s="77"/>
      <c r="E47" s="17">
        <f t="shared" si="0"/>
        <v>0</v>
      </c>
      <c r="F47" s="78"/>
      <c r="G47" s="17"/>
      <c r="H47" s="77">
        <f t="shared" si="1"/>
        <v>0</v>
      </c>
      <c r="I47" s="21">
        <f>[2]CCT!J54</f>
        <v>2</v>
      </c>
      <c r="J47" s="77">
        <f>[2]CCT!I54</f>
        <v>848.57</v>
      </c>
      <c r="K47" s="17">
        <f t="shared" si="2"/>
        <v>1697.14</v>
      </c>
      <c r="L47" s="18"/>
      <c r="M47" s="77"/>
      <c r="N47" s="17">
        <f t="shared" si="3"/>
        <v>0</v>
      </c>
      <c r="O47" s="18"/>
      <c r="P47" s="77"/>
      <c r="Q47" s="17">
        <f t="shared" si="4"/>
        <v>0</v>
      </c>
      <c r="R47" s="194">
        <f t="shared" si="25"/>
        <v>2</v>
      </c>
      <c r="S47" s="68">
        <f t="shared" si="26"/>
        <v>1697.14</v>
      </c>
      <c r="T47" s="195"/>
      <c r="U47" s="195"/>
      <c r="V47" s="195"/>
      <c r="W47" s="195"/>
      <c r="X47" s="195"/>
      <c r="Y47" s="195"/>
      <c r="Z47" s="195"/>
      <c r="AA47" s="68">
        <f t="shared" si="27"/>
        <v>55.542763636363631</v>
      </c>
      <c r="AB47" s="68">
        <f t="shared" si="60"/>
        <v>1752.6827636363637</v>
      </c>
      <c r="AC47" s="68"/>
      <c r="AD47" s="68">
        <f>(VLOOKUP('Res. Geral limpeza conferencia'!A47,VATOTAL,6,FALSE)*20-1)*R47</f>
        <v>558</v>
      </c>
      <c r="AE47" s="68">
        <f t="shared" si="62"/>
        <v>146.17160000000001</v>
      </c>
      <c r="AF47" s="68"/>
      <c r="AG47" s="68">
        <f t="shared" si="28"/>
        <v>6.24</v>
      </c>
      <c r="AH47" s="68">
        <f t="shared" si="63"/>
        <v>58.3</v>
      </c>
      <c r="AI47" s="68">
        <f t="shared" si="64"/>
        <v>0</v>
      </c>
      <c r="AJ47" s="68">
        <f t="shared" si="65"/>
        <v>0</v>
      </c>
      <c r="AK47" s="68">
        <v>0</v>
      </c>
      <c r="AL47" s="68">
        <f t="shared" si="29"/>
        <v>768.71159999999998</v>
      </c>
      <c r="AM47" s="68">
        <f>C47*'[2]Uniforme Limpeza'!$Z$10+F47*'[2]Uniforme Limpeza'!$Z$11+I47*'[2]Uniforme Limpeza'!$Z$12+L47*'[2]Uniforme Limpeza'!$Z$12+O47*'[2]Uniforme Limpeza'!$Z$12</f>
        <v>79.52</v>
      </c>
      <c r="AN47" s="68">
        <f>I47*'[2]Materiais de Consumo'!$F$33+L47*'[2]Materiais de Consumo'!$F$34+O47*'[2]Materiais de Consumo'!$F$35</f>
        <v>82.58</v>
      </c>
      <c r="AO47" s="68">
        <f>'[2]Equipamentos  TOTAL'!$H$19*'Res. Geral limpeza conferencia'!F47+'Res. Geral limpeza conferencia'!I47*'[2]Equipamentos  TOTAL'!$I$11+'[2]Equipamentos  TOTAL'!$I$12*'Res. Geral limpeza conferencia'!L47+'Res. Geral limpeza conferencia'!O47*'[2]Equipamentos  TOTAL'!$I$13</f>
        <v>11.74</v>
      </c>
      <c r="AP47" s="68">
        <f>(I47*'[2]PRODUTOS DE LIMPEZA'!$I$36+L47*'[2]PRODUTOS DE LIMPEZA'!$I$37+O47*'[2]PRODUTOS DE LIMPEZA'!$I$38)</f>
        <v>360.5</v>
      </c>
      <c r="AQ47" s="68">
        <f t="shared" si="30"/>
        <v>534.34</v>
      </c>
      <c r="AR47" s="195">
        <f t="shared" si="31"/>
        <v>350.53655272727275</v>
      </c>
      <c r="AS47" s="195">
        <f t="shared" si="8"/>
        <v>26.290241454545455</v>
      </c>
      <c r="AT47" s="196">
        <f t="shared" si="9"/>
        <v>17.526827636363638</v>
      </c>
      <c r="AU47" s="195">
        <f t="shared" si="10"/>
        <v>3.5053655272727275</v>
      </c>
      <c r="AV47" s="196">
        <f t="shared" si="11"/>
        <v>43.817069090909094</v>
      </c>
      <c r="AW47" s="195">
        <f t="shared" si="12"/>
        <v>140.21462109090911</v>
      </c>
      <c r="AX47" s="196">
        <f t="shared" si="13"/>
        <v>52.580482909090911</v>
      </c>
      <c r="AY47" s="195">
        <f t="shared" si="14"/>
        <v>10.516096581818182</v>
      </c>
      <c r="AZ47" s="195">
        <f t="shared" si="15"/>
        <v>644.98725701818194</v>
      </c>
      <c r="BA47" s="68">
        <f t="shared" si="32"/>
        <v>145.99847421090908</v>
      </c>
      <c r="BB47" s="68">
        <f t="shared" si="33"/>
        <v>48.724580829090911</v>
      </c>
      <c r="BC47" s="68">
        <f t="shared" si="34"/>
        <v>71.684725032727272</v>
      </c>
      <c r="BD47" s="68">
        <f t="shared" si="35"/>
        <v>266.40778007272729</v>
      </c>
      <c r="BE47" s="68">
        <f t="shared" si="36"/>
        <v>2.2784875927272727</v>
      </c>
      <c r="BF47" s="68">
        <f t="shared" si="37"/>
        <v>0.87634138181818189</v>
      </c>
      <c r="BG47" s="68">
        <f t="shared" si="66"/>
        <v>3.1548289745454547</v>
      </c>
      <c r="BH47" s="68">
        <f t="shared" si="38"/>
        <v>13.145120727272728</v>
      </c>
      <c r="BI47" s="68">
        <f t="shared" si="39"/>
        <v>1.0516096581818182</v>
      </c>
      <c r="BJ47" s="68">
        <f t="shared" si="40"/>
        <v>0.52580482909090909</v>
      </c>
      <c r="BK47" s="68">
        <f t="shared" si="41"/>
        <v>6.1343896727272726</v>
      </c>
      <c r="BL47" s="68">
        <f t="shared" si="42"/>
        <v>2.2784875927272727</v>
      </c>
      <c r="BM47" s="68">
        <f t="shared" si="43"/>
        <v>75.365358836363626</v>
      </c>
      <c r="BN47" s="68">
        <f t="shared" si="44"/>
        <v>2.9795606981818179</v>
      </c>
      <c r="BO47" s="68">
        <f t="shared" si="45"/>
        <v>101.48033201454544</v>
      </c>
      <c r="BP47" s="68">
        <f t="shared" si="46"/>
        <v>145.99847421090908</v>
      </c>
      <c r="BQ47" s="68">
        <f t="shared" si="47"/>
        <v>24.362290414545456</v>
      </c>
      <c r="BR47" s="68">
        <f t="shared" si="48"/>
        <v>14.722535214545454</v>
      </c>
      <c r="BS47" s="68">
        <f t="shared" si="49"/>
        <v>5.7838531199999998</v>
      </c>
      <c r="BT47" s="68">
        <f t="shared" si="50"/>
        <v>0</v>
      </c>
      <c r="BU47" s="68">
        <f t="shared" si="51"/>
        <v>70.282578821818177</v>
      </c>
      <c r="BV47" s="68">
        <f t="shared" si="52"/>
        <v>261.14973178181816</v>
      </c>
      <c r="BW47" s="68">
        <f t="shared" si="53"/>
        <v>1277.1799298618184</v>
      </c>
      <c r="BX47" s="68">
        <f t="shared" si="17"/>
        <v>1277.1799298618184</v>
      </c>
      <c r="BY47" s="68">
        <f t="shared" si="18"/>
        <v>4332.9142934981828</v>
      </c>
      <c r="BZ47" s="68" t="e">
        <f t="shared" si="54"/>
        <v>#VALUE!</v>
      </c>
      <c r="CA47" s="197">
        <f t="shared" si="67"/>
        <v>2</v>
      </c>
      <c r="CB47" s="198">
        <f t="shared" si="20"/>
        <v>11.25</v>
      </c>
      <c r="CC47" s="199">
        <f t="shared" si="21"/>
        <v>2.2535211267605644</v>
      </c>
      <c r="CD47" s="200" t="e">
        <f t="shared" si="55"/>
        <v>#VALUE!</v>
      </c>
      <c r="CE47" s="199">
        <f t="shared" si="22"/>
        <v>8.5633802816901436</v>
      </c>
      <c r="CF47" s="201" t="e">
        <f t="shared" si="68"/>
        <v>#VALUE!</v>
      </c>
      <c r="CG47" s="199">
        <f t="shared" si="24"/>
        <v>1.8591549295774654</v>
      </c>
      <c r="CH47" s="68" t="e">
        <f t="shared" si="56"/>
        <v>#VALUE!</v>
      </c>
      <c r="CI47" s="68" t="e">
        <f t="shared" si="57"/>
        <v>#VALUE!</v>
      </c>
      <c r="CJ47" s="68" t="e">
        <f t="shared" si="58"/>
        <v>#VALUE!</v>
      </c>
      <c r="CK47" s="202" t="e">
        <f t="shared" si="59"/>
        <v>#VALUE!</v>
      </c>
      <c r="CL47" s="203"/>
    </row>
    <row r="48" spans="1:90" ht="15" customHeight="1">
      <c r="A48" s="84" t="str">
        <f>[2]CCT!D55</f>
        <v>Região de Teófilo Otoni</v>
      </c>
      <c r="B48" s="76" t="str">
        <f>[2]CCT!C55</f>
        <v>Itambacuri</v>
      </c>
      <c r="C48" s="18"/>
      <c r="D48" s="77"/>
      <c r="E48" s="17">
        <f t="shared" si="0"/>
        <v>0</v>
      </c>
      <c r="F48" s="78"/>
      <c r="G48" s="17"/>
      <c r="H48" s="77">
        <f t="shared" si="1"/>
        <v>0</v>
      </c>
      <c r="I48" s="18"/>
      <c r="J48" s="77"/>
      <c r="K48" s="17">
        <f t="shared" si="2"/>
        <v>0</v>
      </c>
      <c r="L48" s="18"/>
      <c r="M48" s="77"/>
      <c r="N48" s="17">
        <f t="shared" si="3"/>
        <v>0</v>
      </c>
      <c r="O48" s="21">
        <f>[2]CCT!N55</f>
        <v>1</v>
      </c>
      <c r="P48" s="77">
        <f>[2]CCT!M55</f>
        <v>193.74</v>
      </c>
      <c r="Q48" s="80">
        <f t="shared" si="4"/>
        <v>193.74</v>
      </c>
      <c r="R48" s="66">
        <f t="shared" si="25"/>
        <v>1</v>
      </c>
      <c r="S48" s="67">
        <f t="shared" si="26"/>
        <v>193.74</v>
      </c>
      <c r="T48" s="19"/>
      <c r="U48" s="19"/>
      <c r="V48" s="19"/>
      <c r="W48" s="19"/>
      <c r="X48" s="19"/>
      <c r="Y48" s="19"/>
      <c r="Z48" s="19"/>
      <c r="AA48" s="68">
        <f t="shared" si="27"/>
        <v>6.3405818181818185</v>
      </c>
      <c r="AB48" s="67">
        <f t="shared" si="60"/>
        <v>200.08058181818183</v>
      </c>
      <c r="AC48" s="67"/>
      <c r="AD48" s="67">
        <f>(VLOOKUP('Res. Geral limpeza conferencia'!A48,VATOTAL,6,FALSE)*20-1)*R48</f>
        <v>253</v>
      </c>
      <c r="AE48" s="67">
        <f t="shared" si="62"/>
        <v>112.37560000000001</v>
      </c>
      <c r="AF48" s="67"/>
      <c r="AG48" s="67">
        <f t="shared" si="28"/>
        <v>3.12</v>
      </c>
      <c r="AH48" s="67">
        <f t="shared" si="63"/>
        <v>26.1</v>
      </c>
      <c r="AI48" s="67">
        <f t="shared" si="64"/>
        <v>0</v>
      </c>
      <c r="AJ48" s="67">
        <f t="shared" si="65"/>
        <v>0</v>
      </c>
      <c r="AK48" s="67">
        <v>0</v>
      </c>
      <c r="AL48" s="67">
        <f t="shared" si="29"/>
        <v>394.59560000000005</v>
      </c>
      <c r="AM48" s="67">
        <f>C48*'[2]Uniforme Limpeza'!$Z$10+F48*'[2]Uniforme Limpeza'!$Z$11+I48*'[2]Uniforme Limpeza'!$Z$12+L48*'[2]Uniforme Limpeza'!$Z$12+O48*'[2]Uniforme Limpeza'!$Z$12</f>
        <v>39.76</v>
      </c>
      <c r="AN48" s="67">
        <f>I48*'[2]Materiais de Consumo'!$F$33+L48*'[2]Materiais de Consumo'!$F$34+O48*'[2]Materiais de Consumo'!$F$35</f>
        <v>10.32</v>
      </c>
      <c r="AO48" s="67">
        <f>'[2]Equipamentos  TOTAL'!$H$19*'Res. Geral limpeza conferencia'!F48+'Res. Geral limpeza conferencia'!I48*'[2]Equipamentos  TOTAL'!$I$11+'[2]Equipamentos  TOTAL'!$I$12*'Res. Geral limpeza conferencia'!L48+'Res. Geral limpeza conferencia'!O48*'[2]Equipamentos  TOTAL'!$I$13</f>
        <v>1.47</v>
      </c>
      <c r="AP48" s="67">
        <f>(I48*'[2]PRODUTOS DE LIMPEZA'!$I$36+L48*'[2]PRODUTOS DE LIMPEZA'!$I$37+O48*'[2]PRODUTOS DE LIMPEZA'!$I$38)</f>
        <v>45.06</v>
      </c>
      <c r="AQ48" s="67">
        <f t="shared" si="30"/>
        <v>96.61</v>
      </c>
      <c r="AR48" s="19">
        <f t="shared" si="31"/>
        <v>40.016116363636371</v>
      </c>
      <c r="AS48" s="19">
        <f t="shared" si="8"/>
        <v>3.0012087272727275</v>
      </c>
      <c r="AT48" s="81">
        <f t="shared" si="9"/>
        <v>2.0008058181818185</v>
      </c>
      <c r="AU48" s="19">
        <f t="shared" si="10"/>
        <v>0.40016116363636367</v>
      </c>
      <c r="AV48" s="81">
        <f t="shared" si="11"/>
        <v>5.0020145454545464</v>
      </c>
      <c r="AW48" s="19">
        <f t="shared" si="12"/>
        <v>16.006446545454548</v>
      </c>
      <c r="AX48" s="81">
        <f t="shared" si="13"/>
        <v>6.0024174545454549</v>
      </c>
      <c r="AY48" s="19">
        <f t="shared" si="14"/>
        <v>1.2004834909090909</v>
      </c>
      <c r="AZ48" s="19">
        <f t="shared" si="15"/>
        <v>73.629654109090922</v>
      </c>
      <c r="BA48" s="67">
        <f t="shared" si="32"/>
        <v>16.666712465454545</v>
      </c>
      <c r="BB48" s="67">
        <f t="shared" si="33"/>
        <v>5.5622401745454546</v>
      </c>
      <c r="BC48" s="67">
        <f t="shared" si="34"/>
        <v>8.1832957963636357</v>
      </c>
      <c r="BD48" s="67">
        <f t="shared" si="35"/>
        <v>30.412248436363633</v>
      </c>
      <c r="BE48" s="67">
        <f t="shared" si="36"/>
        <v>0.26010475636363634</v>
      </c>
      <c r="BF48" s="67">
        <f t="shared" si="37"/>
        <v>0.10004029090909092</v>
      </c>
      <c r="BG48" s="67">
        <f t="shared" si="66"/>
        <v>0.36014504727272723</v>
      </c>
      <c r="BH48" s="67">
        <f t="shared" si="38"/>
        <v>1.5006043636363637</v>
      </c>
      <c r="BI48" s="67">
        <f t="shared" si="39"/>
        <v>0.12004834909090908</v>
      </c>
      <c r="BJ48" s="67">
        <f t="shared" si="40"/>
        <v>6.0024174545454542E-2</v>
      </c>
      <c r="BK48" s="67">
        <f t="shared" si="41"/>
        <v>0.7002820363636364</v>
      </c>
      <c r="BL48" s="67">
        <f t="shared" si="42"/>
        <v>0.26010475636363634</v>
      </c>
      <c r="BM48" s="67">
        <f t="shared" si="43"/>
        <v>8.6034650181818186</v>
      </c>
      <c r="BN48" s="67">
        <f t="shared" si="44"/>
        <v>0.34013698909090906</v>
      </c>
      <c r="BO48" s="67">
        <f t="shared" si="45"/>
        <v>11.584665687272729</v>
      </c>
      <c r="BP48" s="67">
        <f t="shared" si="46"/>
        <v>16.666712465454545</v>
      </c>
      <c r="BQ48" s="67">
        <f t="shared" si="47"/>
        <v>2.7811200872727273</v>
      </c>
      <c r="BR48" s="67">
        <f t="shared" si="48"/>
        <v>1.6806768872727273</v>
      </c>
      <c r="BS48" s="67">
        <f t="shared" si="49"/>
        <v>0.66026592000000006</v>
      </c>
      <c r="BT48" s="67">
        <f t="shared" si="50"/>
        <v>0</v>
      </c>
      <c r="BU48" s="67">
        <f t="shared" si="51"/>
        <v>8.0232313309090912</v>
      </c>
      <c r="BV48" s="67">
        <f t="shared" si="52"/>
        <v>29.81200669090909</v>
      </c>
      <c r="BW48" s="67">
        <f t="shared" si="53"/>
        <v>145.79871997090913</v>
      </c>
      <c r="BX48" s="67">
        <f t="shared" si="17"/>
        <v>145.7987199709091</v>
      </c>
      <c r="BY48" s="67">
        <f t="shared" si="18"/>
        <v>837.08490178909096</v>
      </c>
      <c r="BZ48" s="67" t="e">
        <f t="shared" si="54"/>
        <v>#VALUE!</v>
      </c>
      <c r="CA48" s="70">
        <f t="shared" si="67"/>
        <v>3</v>
      </c>
      <c r="CB48" s="82">
        <f t="shared" si="20"/>
        <v>12.25</v>
      </c>
      <c r="CC48" s="20">
        <f t="shared" si="21"/>
        <v>3.4188034188034218</v>
      </c>
      <c r="CD48" s="69" t="e">
        <f t="shared" si="55"/>
        <v>#VALUE!</v>
      </c>
      <c r="CE48" s="20">
        <f t="shared" si="22"/>
        <v>8.6609686609686669</v>
      </c>
      <c r="CF48" s="73" t="e">
        <f t="shared" si="68"/>
        <v>#VALUE!</v>
      </c>
      <c r="CG48" s="20">
        <f t="shared" si="24"/>
        <v>1.8803418803418819</v>
      </c>
      <c r="CH48" s="67" t="e">
        <f t="shared" si="56"/>
        <v>#VALUE!</v>
      </c>
      <c r="CI48" s="67" t="e">
        <f t="shared" si="57"/>
        <v>#VALUE!</v>
      </c>
      <c r="CJ48" s="67" t="e">
        <f t="shared" si="58"/>
        <v>#VALUE!</v>
      </c>
      <c r="CK48" s="74" t="e">
        <f t="shared" si="59"/>
        <v>#VALUE!</v>
      </c>
    </row>
    <row r="49" spans="1:90" ht="15" customHeight="1">
      <c r="A49" s="75" t="str">
        <f>[2]CCT!D56</f>
        <v>Região de São Lourenço</v>
      </c>
      <c r="B49" s="85" t="str">
        <f>[2]CCT!C56</f>
        <v>Itamonte</v>
      </c>
      <c r="C49" s="18"/>
      <c r="D49" s="77"/>
      <c r="E49" s="17">
        <f t="shared" si="0"/>
        <v>0</v>
      </c>
      <c r="F49" s="78"/>
      <c r="G49" s="17"/>
      <c r="H49" s="77">
        <f t="shared" si="1"/>
        <v>0</v>
      </c>
      <c r="I49" s="18"/>
      <c r="J49" s="77"/>
      <c r="K49" s="17">
        <f t="shared" si="2"/>
        <v>0</v>
      </c>
      <c r="L49" s="18"/>
      <c r="M49" s="77"/>
      <c r="N49" s="17">
        <f t="shared" si="3"/>
        <v>0</v>
      </c>
      <c r="O49" s="21">
        <f>[2]CCT!N56</f>
        <v>1</v>
      </c>
      <c r="P49" s="77">
        <f>[2]CCT!M56</f>
        <v>212.14</v>
      </c>
      <c r="Q49" s="80">
        <f t="shared" si="4"/>
        <v>212.14</v>
      </c>
      <c r="R49" s="66">
        <f t="shared" si="25"/>
        <v>1</v>
      </c>
      <c r="S49" s="67">
        <f t="shared" si="26"/>
        <v>212.14</v>
      </c>
      <c r="T49" s="19"/>
      <c r="U49" s="19"/>
      <c r="V49" s="19"/>
      <c r="W49" s="19"/>
      <c r="X49" s="19"/>
      <c r="Y49" s="19"/>
      <c r="Z49" s="19"/>
      <c r="AA49" s="68">
        <f t="shared" si="27"/>
        <v>6.9427636363636358</v>
      </c>
      <c r="AB49" s="67">
        <f t="shared" si="60"/>
        <v>219.08276363636361</v>
      </c>
      <c r="AC49" s="67"/>
      <c r="AD49" s="67">
        <f>(VLOOKUP('Res. Geral limpeza conferencia'!A49,VATOTAL,6,FALSE)*20-1)*R49</f>
        <v>279</v>
      </c>
      <c r="AE49" s="67">
        <f t="shared" si="62"/>
        <v>111.27160000000001</v>
      </c>
      <c r="AF49" s="67"/>
      <c r="AG49" s="67">
        <f t="shared" si="28"/>
        <v>3.12</v>
      </c>
      <c r="AH49" s="67">
        <v>0</v>
      </c>
      <c r="AI49" s="67">
        <f t="shared" si="64"/>
        <v>0</v>
      </c>
      <c r="AJ49" s="67">
        <f t="shared" si="65"/>
        <v>0</v>
      </c>
      <c r="AK49" s="67">
        <v>0</v>
      </c>
      <c r="AL49" s="67">
        <f t="shared" si="29"/>
        <v>393.39160000000004</v>
      </c>
      <c r="AM49" s="67">
        <f>C49*'[2]Uniforme Limpeza'!$Z$10+F49*'[2]Uniforme Limpeza'!$Z$11+I49*'[2]Uniforme Limpeza'!$Z$12+L49*'[2]Uniforme Limpeza'!$Z$12+O49*'[2]Uniforme Limpeza'!$Z$12</f>
        <v>39.76</v>
      </c>
      <c r="AN49" s="67">
        <f>I49*'[2]Materiais de Consumo'!$F$33+L49*'[2]Materiais de Consumo'!$F$34+O49*'[2]Materiais de Consumo'!$F$35</f>
        <v>10.32</v>
      </c>
      <c r="AO49" s="67">
        <f>'[2]Equipamentos  TOTAL'!$H$19*'Res. Geral limpeza conferencia'!F49+'Res. Geral limpeza conferencia'!I49*'[2]Equipamentos  TOTAL'!$I$11+'[2]Equipamentos  TOTAL'!$I$12*'Res. Geral limpeza conferencia'!L49+'Res. Geral limpeza conferencia'!O49*'[2]Equipamentos  TOTAL'!$I$13</f>
        <v>1.47</v>
      </c>
      <c r="AP49" s="67">
        <f>(I49*'[2]PRODUTOS DE LIMPEZA'!$I$36+L49*'[2]PRODUTOS DE LIMPEZA'!$I$37+O49*'[2]PRODUTOS DE LIMPEZA'!$I$38)</f>
        <v>45.06</v>
      </c>
      <c r="AQ49" s="67">
        <f t="shared" si="30"/>
        <v>96.61</v>
      </c>
      <c r="AR49" s="19">
        <f t="shared" si="31"/>
        <v>43.816552727272722</v>
      </c>
      <c r="AS49" s="19">
        <f t="shared" si="8"/>
        <v>3.2862414545454541</v>
      </c>
      <c r="AT49" s="81">
        <f t="shared" si="9"/>
        <v>2.1908276363636361</v>
      </c>
      <c r="AU49" s="19">
        <f t="shared" si="10"/>
        <v>0.43816552727272723</v>
      </c>
      <c r="AV49" s="81">
        <f t="shared" si="11"/>
        <v>5.4770690909090902</v>
      </c>
      <c r="AW49" s="19">
        <f t="shared" si="12"/>
        <v>17.526621090909089</v>
      </c>
      <c r="AX49" s="81">
        <f t="shared" si="13"/>
        <v>6.5724829090909083</v>
      </c>
      <c r="AY49" s="19">
        <f t="shared" si="14"/>
        <v>1.3144965818181817</v>
      </c>
      <c r="AZ49" s="19">
        <f t="shared" si="15"/>
        <v>80.622457018181805</v>
      </c>
      <c r="BA49" s="67">
        <f t="shared" si="32"/>
        <v>18.249594210909088</v>
      </c>
      <c r="BB49" s="67">
        <f t="shared" si="33"/>
        <v>6.0905008290909084</v>
      </c>
      <c r="BC49" s="67">
        <f t="shared" si="34"/>
        <v>8.9604850327272718</v>
      </c>
      <c r="BD49" s="67">
        <f t="shared" si="35"/>
        <v>33.300580072727264</v>
      </c>
      <c r="BE49" s="67">
        <f t="shared" si="36"/>
        <v>0.28480759272727268</v>
      </c>
      <c r="BF49" s="67">
        <f t="shared" si="37"/>
        <v>0.10954138181818181</v>
      </c>
      <c r="BG49" s="67">
        <f t="shared" si="66"/>
        <v>0.39434897454545448</v>
      </c>
      <c r="BH49" s="67">
        <f t="shared" si="38"/>
        <v>1.6431207272727271</v>
      </c>
      <c r="BI49" s="67">
        <f t="shared" si="39"/>
        <v>0.13144965818181814</v>
      </c>
      <c r="BJ49" s="67">
        <f t="shared" si="40"/>
        <v>6.572482909090907E-2</v>
      </c>
      <c r="BK49" s="67">
        <f t="shared" si="41"/>
        <v>0.76678967272727261</v>
      </c>
      <c r="BL49" s="67">
        <f t="shared" si="42"/>
        <v>0.28480759272727268</v>
      </c>
      <c r="BM49" s="67">
        <f t="shared" si="43"/>
        <v>9.4205588363636341</v>
      </c>
      <c r="BN49" s="67">
        <f t="shared" si="44"/>
        <v>0.37244069818181813</v>
      </c>
      <c r="BO49" s="67">
        <f t="shared" si="45"/>
        <v>12.684892014545451</v>
      </c>
      <c r="BP49" s="67">
        <f t="shared" si="46"/>
        <v>18.249594210909088</v>
      </c>
      <c r="BQ49" s="67">
        <f t="shared" si="47"/>
        <v>3.0452504145454542</v>
      </c>
      <c r="BR49" s="67">
        <f t="shared" si="48"/>
        <v>1.8402952145454543</v>
      </c>
      <c r="BS49" s="67">
        <f t="shared" si="49"/>
        <v>0.72297311999999991</v>
      </c>
      <c r="BT49" s="67">
        <f t="shared" si="50"/>
        <v>0</v>
      </c>
      <c r="BU49" s="67">
        <f t="shared" si="51"/>
        <v>8.7852188218181801</v>
      </c>
      <c r="BV49" s="67">
        <f t="shared" si="52"/>
        <v>32.643331781818176</v>
      </c>
      <c r="BW49" s="67">
        <f t="shared" si="53"/>
        <v>159.6456098618182</v>
      </c>
      <c r="BX49" s="67">
        <f t="shared" si="17"/>
        <v>159.64560986181817</v>
      </c>
      <c r="BY49" s="67">
        <f t="shared" si="18"/>
        <v>868.72997349818183</v>
      </c>
      <c r="BZ49" s="67" t="e">
        <f t="shared" si="54"/>
        <v>#VALUE!</v>
      </c>
      <c r="CA49" s="70">
        <f t="shared" si="67"/>
        <v>3</v>
      </c>
      <c r="CB49" s="82">
        <f t="shared" si="20"/>
        <v>12.25</v>
      </c>
      <c r="CC49" s="20">
        <f t="shared" si="21"/>
        <v>3.4188034188034218</v>
      </c>
      <c r="CD49" s="69" t="e">
        <f t="shared" si="55"/>
        <v>#VALUE!</v>
      </c>
      <c r="CE49" s="20">
        <f t="shared" si="22"/>
        <v>8.6609686609686669</v>
      </c>
      <c r="CF49" s="73" t="e">
        <f t="shared" si="68"/>
        <v>#VALUE!</v>
      </c>
      <c r="CG49" s="20">
        <f t="shared" si="24"/>
        <v>1.8803418803418819</v>
      </c>
      <c r="CH49" s="67" t="e">
        <f t="shared" si="56"/>
        <v>#VALUE!</v>
      </c>
      <c r="CI49" s="67" t="e">
        <f t="shared" si="57"/>
        <v>#VALUE!</v>
      </c>
      <c r="CJ49" s="67" t="e">
        <f t="shared" si="58"/>
        <v>#VALUE!</v>
      </c>
      <c r="CK49" s="74" t="e">
        <f t="shared" si="59"/>
        <v>#VALUE!</v>
      </c>
    </row>
    <row r="50" spans="1:90" ht="15" customHeight="1">
      <c r="A50" s="84" t="str">
        <f>[2]CCT!D57</f>
        <v>Fethemg Interior</v>
      </c>
      <c r="B50" s="76" t="str">
        <f>[2]CCT!C57</f>
        <v>Itaúna</v>
      </c>
      <c r="C50" s="18"/>
      <c r="D50" s="77"/>
      <c r="E50" s="17">
        <f t="shared" si="0"/>
        <v>0</v>
      </c>
      <c r="F50" s="78"/>
      <c r="G50" s="17"/>
      <c r="H50" s="77">
        <f t="shared" si="1"/>
        <v>0</v>
      </c>
      <c r="I50" s="21">
        <f>[2]CCT!J57</f>
        <v>2</v>
      </c>
      <c r="J50" s="77">
        <f>[2]CCT!I57</f>
        <v>848.57</v>
      </c>
      <c r="K50" s="17">
        <f t="shared" si="2"/>
        <v>1697.14</v>
      </c>
      <c r="L50" s="18"/>
      <c r="M50" s="77"/>
      <c r="N50" s="17">
        <f t="shared" si="3"/>
        <v>0</v>
      </c>
      <c r="O50" s="18"/>
      <c r="P50" s="77"/>
      <c r="Q50" s="80">
        <f t="shared" si="4"/>
        <v>0</v>
      </c>
      <c r="R50" s="66">
        <f t="shared" si="25"/>
        <v>2</v>
      </c>
      <c r="S50" s="67">
        <f t="shared" si="26"/>
        <v>1697.14</v>
      </c>
      <c r="T50" s="19"/>
      <c r="U50" s="19"/>
      <c r="V50" s="19"/>
      <c r="W50" s="19"/>
      <c r="X50" s="19"/>
      <c r="Y50" s="19"/>
      <c r="Z50" s="19"/>
      <c r="AA50" s="68">
        <f t="shared" si="27"/>
        <v>55.542763636363631</v>
      </c>
      <c r="AB50" s="67">
        <f t="shared" si="60"/>
        <v>1752.6827636363637</v>
      </c>
      <c r="AC50" s="67"/>
      <c r="AD50" s="67">
        <f>(VLOOKUP('Res. Geral limpeza conferencia'!A50,VATOTAL,6,FALSE)*20-1)*R50</f>
        <v>558</v>
      </c>
      <c r="AE50" s="67">
        <f t="shared" si="62"/>
        <v>146.17160000000001</v>
      </c>
      <c r="AF50" s="67"/>
      <c r="AG50" s="67">
        <f t="shared" si="28"/>
        <v>6.24</v>
      </c>
      <c r="AH50" s="67">
        <f t="shared" si="63"/>
        <v>0</v>
      </c>
      <c r="AI50" s="67">
        <f t="shared" si="64"/>
        <v>16.86</v>
      </c>
      <c r="AJ50" s="67">
        <f t="shared" si="65"/>
        <v>0</v>
      </c>
      <c r="AK50" s="67">
        <v>0</v>
      </c>
      <c r="AL50" s="67">
        <f t="shared" si="29"/>
        <v>727.27160000000003</v>
      </c>
      <c r="AM50" s="67">
        <f>C50*'[2]Uniforme Limpeza'!$Z$10+F50*'[2]Uniforme Limpeza'!$Z$11+I50*'[2]Uniforme Limpeza'!$Z$12+L50*'[2]Uniforme Limpeza'!$Z$12+O50*'[2]Uniforme Limpeza'!$Z$12</f>
        <v>79.52</v>
      </c>
      <c r="AN50" s="67">
        <f>I50*'[2]Materiais de Consumo'!$F$33+L50*'[2]Materiais de Consumo'!$F$34+O50*'[2]Materiais de Consumo'!$F$35</f>
        <v>82.58</v>
      </c>
      <c r="AO50" s="67">
        <f>'[2]Equipamentos  TOTAL'!$H$19*'Res. Geral limpeza conferencia'!F50+'Res. Geral limpeza conferencia'!I50*'[2]Equipamentos  TOTAL'!$I$11+'[2]Equipamentos  TOTAL'!$I$12*'Res. Geral limpeza conferencia'!L50+'Res. Geral limpeza conferencia'!O50*'[2]Equipamentos  TOTAL'!$I$13</f>
        <v>11.74</v>
      </c>
      <c r="AP50" s="67">
        <f>(I50*'[2]PRODUTOS DE LIMPEZA'!$I$36+L50*'[2]PRODUTOS DE LIMPEZA'!$I$37+O50*'[2]PRODUTOS DE LIMPEZA'!$I$38)</f>
        <v>360.5</v>
      </c>
      <c r="AQ50" s="67">
        <f t="shared" si="30"/>
        <v>534.34</v>
      </c>
      <c r="AR50" s="19">
        <f t="shared" si="31"/>
        <v>350.53655272727275</v>
      </c>
      <c r="AS50" s="19">
        <f t="shared" si="8"/>
        <v>26.290241454545455</v>
      </c>
      <c r="AT50" s="81">
        <f t="shared" si="9"/>
        <v>17.526827636363638</v>
      </c>
      <c r="AU50" s="19">
        <f t="shared" si="10"/>
        <v>3.5053655272727275</v>
      </c>
      <c r="AV50" s="81">
        <f t="shared" si="11"/>
        <v>43.817069090909094</v>
      </c>
      <c r="AW50" s="19">
        <f t="shared" si="12"/>
        <v>140.21462109090911</v>
      </c>
      <c r="AX50" s="81">
        <f t="shared" si="13"/>
        <v>52.580482909090911</v>
      </c>
      <c r="AY50" s="19">
        <f t="shared" si="14"/>
        <v>10.516096581818182</v>
      </c>
      <c r="AZ50" s="19">
        <f t="shared" si="15"/>
        <v>644.98725701818194</v>
      </c>
      <c r="BA50" s="67">
        <f t="shared" si="32"/>
        <v>145.99847421090908</v>
      </c>
      <c r="BB50" s="67">
        <f t="shared" si="33"/>
        <v>48.724580829090911</v>
      </c>
      <c r="BC50" s="67">
        <f t="shared" si="34"/>
        <v>71.684725032727272</v>
      </c>
      <c r="BD50" s="67">
        <f t="shared" si="35"/>
        <v>266.40778007272729</v>
      </c>
      <c r="BE50" s="67">
        <f t="shared" si="36"/>
        <v>2.2784875927272727</v>
      </c>
      <c r="BF50" s="67">
        <f t="shared" si="37"/>
        <v>0.87634138181818189</v>
      </c>
      <c r="BG50" s="67">
        <f t="shared" si="66"/>
        <v>3.1548289745454547</v>
      </c>
      <c r="BH50" s="67">
        <f t="shared" si="38"/>
        <v>13.145120727272728</v>
      </c>
      <c r="BI50" s="67">
        <f t="shared" si="39"/>
        <v>1.0516096581818182</v>
      </c>
      <c r="BJ50" s="67">
        <f t="shared" si="40"/>
        <v>0.52580482909090909</v>
      </c>
      <c r="BK50" s="67">
        <f t="shared" si="41"/>
        <v>6.1343896727272726</v>
      </c>
      <c r="BL50" s="67">
        <f t="shared" si="42"/>
        <v>2.2784875927272727</v>
      </c>
      <c r="BM50" s="67">
        <f t="shared" si="43"/>
        <v>75.365358836363626</v>
      </c>
      <c r="BN50" s="67">
        <f t="shared" si="44"/>
        <v>2.9795606981818179</v>
      </c>
      <c r="BO50" s="67">
        <f t="shared" si="45"/>
        <v>101.48033201454544</v>
      </c>
      <c r="BP50" s="67">
        <f t="shared" si="46"/>
        <v>145.99847421090908</v>
      </c>
      <c r="BQ50" s="67">
        <f t="shared" si="47"/>
        <v>24.362290414545456</v>
      </c>
      <c r="BR50" s="67">
        <f t="shared" si="48"/>
        <v>14.722535214545454</v>
      </c>
      <c r="BS50" s="67">
        <f t="shared" si="49"/>
        <v>5.7838531199999998</v>
      </c>
      <c r="BT50" s="67">
        <f t="shared" si="50"/>
        <v>0</v>
      </c>
      <c r="BU50" s="67">
        <f t="shared" si="51"/>
        <v>70.282578821818177</v>
      </c>
      <c r="BV50" s="67">
        <f t="shared" si="52"/>
        <v>261.14973178181816</v>
      </c>
      <c r="BW50" s="67">
        <f t="shared" si="53"/>
        <v>1277.1799298618184</v>
      </c>
      <c r="BX50" s="67">
        <f t="shared" si="17"/>
        <v>1277.1799298618184</v>
      </c>
      <c r="BY50" s="67">
        <f t="shared" si="18"/>
        <v>4291.4742934981823</v>
      </c>
      <c r="BZ50" s="67" t="e">
        <f t="shared" si="54"/>
        <v>#VALUE!</v>
      </c>
      <c r="CA50" s="70">
        <f t="shared" si="67"/>
        <v>2</v>
      </c>
      <c r="CB50" s="82">
        <f t="shared" si="20"/>
        <v>11.25</v>
      </c>
      <c r="CC50" s="20">
        <f t="shared" si="21"/>
        <v>2.2535211267605644</v>
      </c>
      <c r="CD50" s="69" t="e">
        <f t="shared" si="55"/>
        <v>#VALUE!</v>
      </c>
      <c r="CE50" s="20">
        <f t="shared" si="22"/>
        <v>8.5633802816901436</v>
      </c>
      <c r="CF50" s="73" t="e">
        <f t="shared" si="68"/>
        <v>#VALUE!</v>
      </c>
      <c r="CG50" s="20">
        <f t="shared" si="24"/>
        <v>1.8591549295774654</v>
      </c>
      <c r="CH50" s="67" t="e">
        <f t="shared" si="56"/>
        <v>#VALUE!</v>
      </c>
      <c r="CI50" s="67" t="e">
        <f t="shared" si="57"/>
        <v>#VALUE!</v>
      </c>
      <c r="CJ50" s="67" t="e">
        <f t="shared" si="58"/>
        <v>#VALUE!</v>
      </c>
      <c r="CK50" s="74" t="e">
        <f t="shared" si="59"/>
        <v>#VALUE!</v>
      </c>
    </row>
    <row r="51" spans="1:90" ht="15" customHeight="1">
      <c r="A51" s="84" t="str">
        <f>[2]CCT!D58</f>
        <v>Alto Paranaiba</v>
      </c>
      <c r="B51" s="76" t="str">
        <f>[2]CCT!C58</f>
        <v>Ituiutaba</v>
      </c>
      <c r="C51" s="18"/>
      <c r="D51" s="77"/>
      <c r="E51" s="17">
        <f t="shared" si="0"/>
        <v>0</v>
      </c>
      <c r="F51" s="78"/>
      <c r="G51" s="17"/>
      <c r="H51" s="77">
        <f t="shared" si="1"/>
        <v>0</v>
      </c>
      <c r="I51" s="21">
        <f>[2]CCT!J58</f>
        <v>1</v>
      </c>
      <c r="J51" s="77">
        <f>[2]CCT!I58</f>
        <v>848.57</v>
      </c>
      <c r="K51" s="17">
        <f t="shared" si="2"/>
        <v>848.57</v>
      </c>
      <c r="L51" s="18"/>
      <c r="M51" s="77"/>
      <c r="N51" s="17">
        <f t="shared" si="3"/>
        <v>0</v>
      </c>
      <c r="O51" s="18"/>
      <c r="P51" s="77"/>
      <c r="Q51" s="80">
        <f t="shared" si="4"/>
        <v>0</v>
      </c>
      <c r="R51" s="66">
        <f t="shared" si="25"/>
        <v>1</v>
      </c>
      <c r="S51" s="67">
        <f t="shared" si="26"/>
        <v>848.57</v>
      </c>
      <c r="T51" s="19"/>
      <c r="U51" s="19"/>
      <c r="V51" s="19"/>
      <c r="W51" s="19"/>
      <c r="X51" s="19"/>
      <c r="Y51" s="19"/>
      <c r="Z51" s="19"/>
      <c r="AA51" s="68">
        <f t="shared" si="27"/>
        <v>27.771381818181816</v>
      </c>
      <c r="AB51" s="67">
        <f t="shared" si="60"/>
        <v>876.34138181818184</v>
      </c>
      <c r="AC51" s="67"/>
      <c r="AD51" s="67">
        <f>(VLOOKUP('Res. Geral limpeza conferencia'!A51,VATOTAL,6,FALSE))*R51</f>
        <v>219.02</v>
      </c>
      <c r="AE51" s="67">
        <f t="shared" si="62"/>
        <v>73.085800000000006</v>
      </c>
      <c r="AF51" s="67"/>
      <c r="AG51" s="67">
        <f t="shared" si="28"/>
        <v>3.12</v>
      </c>
      <c r="AH51" s="67">
        <f t="shared" si="63"/>
        <v>19.440000000000001</v>
      </c>
      <c r="AI51" s="67">
        <f t="shared" si="64"/>
        <v>0</v>
      </c>
      <c r="AJ51" s="67">
        <f t="shared" si="65"/>
        <v>0</v>
      </c>
      <c r="AK51" s="67">
        <v>0</v>
      </c>
      <c r="AL51" s="67">
        <f t="shared" si="29"/>
        <v>314.66580000000005</v>
      </c>
      <c r="AM51" s="67">
        <f>C51*'[2]Uniforme Limpeza'!$Z$10+F51*'[2]Uniforme Limpeza'!$Z$11+I51*'[2]Uniforme Limpeza'!$Z$12+L51*'[2]Uniforme Limpeza'!$Z$12+O51*'[2]Uniforme Limpeza'!$Z$12</f>
        <v>39.76</v>
      </c>
      <c r="AN51" s="67">
        <f>I51*'[2]Materiais de Consumo'!$F$33+L51*'[2]Materiais de Consumo'!$F$34+O51*'[2]Materiais de Consumo'!$F$35</f>
        <v>41.29</v>
      </c>
      <c r="AO51" s="67">
        <f>'[2]Equipamentos  TOTAL'!$H$19*'Res. Geral limpeza conferencia'!F51+'Res. Geral limpeza conferencia'!I51*'[2]Equipamentos  TOTAL'!$I$11+'[2]Equipamentos  TOTAL'!$I$12*'Res. Geral limpeza conferencia'!L51+'Res. Geral limpeza conferencia'!O51*'[2]Equipamentos  TOTAL'!$I$13</f>
        <v>5.87</v>
      </c>
      <c r="AP51" s="67">
        <f>(I51*'[2]PRODUTOS DE LIMPEZA'!$I$36+L51*'[2]PRODUTOS DE LIMPEZA'!$I$37+O51*'[2]PRODUTOS DE LIMPEZA'!$I$38)</f>
        <v>180.25</v>
      </c>
      <c r="AQ51" s="67">
        <f t="shared" si="30"/>
        <v>267.17</v>
      </c>
      <c r="AR51" s="19">
        <f t="shared" si="31"/>
        <v>175.26827636363637</v>
      </c>
      <c r="AS51" s="19">
        <f t="shared" si="8"/>
        <v>13.145120727272728</v>
      </c>
      <c r="AT51" s="81">
        <f t="shared" si="9"/>
        <v>8.7634138181818191</v>
      </c>
      <c r="AU51" s="19">
        <f t="shared" si="10"/>
        <v>1.7526827636363638</v>
      </c>
      <c r="AV51" s="81">
        <f t="shared" si="11"/>
        <v>21.908534545454547</v>
      </c>
      <c r="AW51" s="19">
        <f t="shared" si="12"/>
        <v>70.107310545454553</v>
      </c>
      <c r="AX51" s="81">
        <f t="shared" si="13"/>
        <v>26.290241454545455</v>
      </c>
      <c r="AY51" s="19">
        <f t="shared" si="14"/>
        <v>5.2580482909090911</v>
      </c>
      <c r="AZ51" s="19">
        <f t="shared" si="15"/>
        <v>322.49362850909097</v>
      </c>
      <c r="BA51" s="67">
        <f t="shared" si="32"/>
        <v>72.99923710545454</v>
      </c>
      <c r="BB51" s="67">
        <f t="shared" si="33"/>
        <v>24.362290414545456</v>
      </c>
      <c r="BC51" s="67">
        <f t="shared" si="34"/>
        <v>35.842362516363636</v>
      </c>
      <c r="BD51" s="67">
        <f t="shared" si="35"/>
        <v>133.20389003636365</v>
      </c>
      <c r="BE51" s="67">
        <f t="shared" si="36"/>
        <v>1.1392437963636364</v>
      </c>
      <c r="BF51" s="67">
        <f t="shared" si="37"/>
        <v>0.43817069090909094</v>
      </c>
      <c r="BG51" s="67">
        <f t="shared" si="66"/>
        <v>1.5774144872727274</v>
      </c>
      <c r="BH51" s="67">
        <f t="shared" si="38"/>
        <v>6.5725603636363639</v>
      </c>
      <c r="BI51" s="67">
        <f t="shared" si="39"/>
        <v>0.52580482909090909</v>
      </c>
      <c r="BJ51" s="67">
        <f t="shared" si="40"/>
        <v>0.26290241454545454</v>
      </c>
      <c r="BK51" s="67">
        <f t="shared" si="41"/>
        <v>3.0671948363636363</v>
      </c>
      <c r="BL51" s="67">
        <f t="shared" si="42"/>
        <v>1.1392437963636364</v>
      </c>
      <c r="BM51" s="67">
        <f t="shared" si="43"/>
        <v>37.682679418181813</v>
      </c>
      <c r="BN51" s="67">
        <f t="shared" si="44"/>
        <v>1.489780349090909</v>
      </c>
      <c r="BO51" s="67">
        <f t="shared" si="45"/>
        <v>50.74016600727272</v>
      </c>
      <c r="BP51" s="67">
        <f t="shared" si="46"/>
        <v>72.99923710545454</v>
      </c>
      <c r="BQ51" s="67">
        <f t="shared" si="47"/>
        <v>12.181145207272728</v>
      </c>
      <c r="BR51" s="67">
        <f t="shared" si="48"/>
        <v>7.361267607272727</v>
      </c>
      <c r="BS51" s="67">
        <f t="shared" si="49"/>
        <v>2.8919265599999999</v>
      </c>
      <c r="BT51" s="67">
        <f t="shared" si="50"/>
        <v>0</v>
      </c>
      <c r="BU51" s="67">
        <f t="shared" si="51"/>
        <v>35.141289410909089</v>
      </c>
      <c r="BV51" s="67">
        <f t="shared" si="52"/>
        <v>130.57486589090908</v>
      </c>
      <c r="BW51" s="67">
        <f t="shared" si="53"/>
        <v>638.58996493090922</v>
      </c>
      <c r="BX51" s="67">
        <f t="shared" si="17"/>
        <v>638.58996493090922</v>
      </c>
      <c r="BY51" s="67">
        <f t="shared" si="18"/>
        <v>2096.7671467490909</v>
      </c>
      <c r="BZ51" s="67" t="e">
        <f t="shared" si="54"/>
        <v>#VALUE!</v>
      </c>
      <c r="CA51" s="70">
        <f t="shared" si="67"/>
        <v>4</v>
      </c>
      <c r="CB51" s="82">
        <f t="shared" si="20"/>
        <v>13.25</v>
      </c>
      <c r="CC51" s="20">
        <f t="shared" si="21"/>
        <v>4.6109510086455305</v>
      </c>
      <c r="CD51" s="69" t="e">
        <f t="shared" si="55"/>
        <v>#VALUE!</v>
      </c>
      <c r="CE51" s="20">
        <f t="shared" si="22"/>
        <v>8.7608069164265068</v>
      </c>
      <c r="CF51" s="73" t="e">
        <f t="shared" si="68"/>
        <v>#VALUE!</v>
      </c>
      <c r="CG51" s="20">
        <f t="shared" si="24"/>
        <v>1.9020172910662811</v>
      </c>
      <c r="CH51" s="67" t="e">
        <f t="shared" si="56"/>
        <v>#VALUE!</v>
      </c>
      <c r="CI51" s="67" t="e">
        <f t="shared" si="57"/>
        <v>#VALUE!</v>
      </c>
      <c r="CJ51" s="67" t="e">
        <f t="shared" si="58"/>
        <v>#VALUE!</v>
      </c>
      <c r="CK51" s="74" t="e">
        <f t="shared" si="59"/>
        <v>#VALUE!</v>
      </c>
    </row>
    <row r="52" spans="1:90" ht="15" customHeight="1">
      <c r="A52" s="84" t="str">
        <f>[2]CCT!D59</f>
        <v>Alto Paranaiba</v>
      </c>
      <c r="B52" s="76" t="str">
        <f>[2]CCT!C59</f>
        <v>Iturama</v>
      </c>
      <c r="C52" s="18"/>
      <c r="D52" s="77"/>
      <c r="E52" s="17">
        <f t="shared" si="0"/>
        <v>0</v>
      </c>
      <c r="F52" s="78"/>
      <c r="G52" s="17"/>
      <c r="H52" s="77">
        <f t="shared" si="1"/>
        <v>0</v>
      </c>
      <c r="I52" s="18"/>
      <c r="J52" s="77"/>
      <c r="K52" s="17">
        <f t="shared" si="2"/>
        <v>0</v>
      </c>
      <c r="L52" s="21">
        <f>[2]CCT!L59</f>
        <v>1</v>
      </c>
      <c r="M52" s="77">
        <f>[2]CCT!K59</f>
        <v>424.28</v>
      </c>
      <c r="N52" s="17">
        <f t="shared" si="3"/>
        <v>424.28</v>
      </c>
      <c r="O52" s="18"/>
      <c r="P52" s="77"/>
      <c r="Q52" s="80">
        <f t="shared" si="4"/>
        <v>0</v>
      </c>
      <c r="R52" s="66">
        <f t="shared" si="25"/>
        <v>1</v>
      </c>
      <c r="S52" s="67">
        <f t="shared" si="26"/>
        <v>424.28</v>
      </c>
      <c r="T52" s="19"/>
      <c r="U52" s="19"/>
      <c r="V52" s="19"/>
      <c r="W52" s="19"/>
      <c r="X52" s="19"/>
      <c r="Y52" s="19"/>
      <c r="Z52" s="19"/>
      <c r="AA52" s="68">
        <f t="shared" si="27"/>
        <v>13.885527272727272</v>
      </c>
      <c r="AB52" s="67">
        <f t="shared" si="60"/>
        <v>438.16552727272722</v>
      </c>
      <c r="AC52" s="67"/>
      <c r="AD52" s="67">
        <f>(VLOOKUP('Res. Geral limpeza conferencia'!A52,VATOTAL,6,FALSE))*R52</f>
        <v>219.02</v>
      </c>
      <c r="AE52" s="67">
        <f t="shared" si="62"/>
        <v>98.543199999999999</v>
      </c>
      <c r="AF52" s="67"/>
      <c r="AG52" s="67">
        <f t="shared" si="28"/>
        <v>3.12</v>
      </c>
      <c r="AH52" s="67">
        <f t="shared" si="63"/>
        <v>19.440000000000001</v>
      </c>
      <c r="AI52" s="67">
        <f t="shared" si="64"/>
        <v>0</v>
      </c>
      <c r="AJ52" s="67">
        <f t="shared" si="65"/>
        <v>0</v>
      </c>
      <c r="AK52" s="67">
        <v>0</v>
      </c>
      <c r="AL52" s="67">
        <f t="shared" si="29"/>
        <v>340.1232</v>
      </c>
      <c r="AM52" s="67">
        <f>C52*'[2]Uniforme Limpeza'!$Z$10+F52*'[2]Uniforme Limpeza'!$Z$11+I52*'[2]Uniforme Limpeza'!$Z$12+L52*'[2]Uniforme Limpeza'!$Z$12+O52*'[2]Uniforme Limpeza'!$Z$12</f>
        <v>39.76</v>
      </c>
      <c r="AN52" s="67">
        <f>I52*'[2]Materiais de Consumo'!$F$33+L52*'[2]Materiais de Consumo'!$F$34+O52*'[2]Materiais de Consumo'!$F$35</f>
        <v>20.65</v>
      </c>
      <c r="AO52" s="67">
        <f>'[2]Equipamentos  TOTAL'!$H$19*'Res. Geral limpeza conferencia'!F52+'Res. Geral limpeza conferencia'!I52*'[2]Equipamentos  TOTAL'!$I$11+'[2]Equipamentos  TOTAL'!$I$12*'Res. Geral limpeza conferencia'!L52+'Res. Geral limpeza conferencia'!O52*'[2]Equipamentos  TOTAL'!$I$13</f>
        <v>2.94</v>
      </c>
      <c r="AP52" s="67">
        <f>(I52*'[2]PRODUTOS DE LIMPEZA'!$I$36+L52*'[2]PRODUTOS DE LIMPEZA'!$I$37+O52*'[2]PRODUTOS DE LIMPEZA'!$I$38)</f>
        <v>90.13</v>
      </c>
      <c r="AQ52" s="67">
        <f t="shared" si="30"/>
        <v>153.47999999999999</v>
      </c>
      <c r="AR52" s="19">
        <f t="shared" si="31"/>
        <v>87.633105454545444</v>
      </c>
      <c r="AS52" s="19">
        <f t="shared" si="8"/>
        <v>6.5724829090909083</v>
      </c>
      <c r="AT52" s="81">
        <f t="shared" si="9"/>
        <v>4.3816552727272722</v>
      </c>
      <c r="AU52" s="19">
        <f t="shared" si="10"/>
        <v>0.87633105454545446</v>
      </c>
      <c r="AV52" s="81">
        <f t="shared" si="11"/>
        <v>10.95413818181818</v>
      </c>
      <c r="AW52" s="19">
        <f t="shared" si="12"/>
        <v>35.053242181818177</v>
      </c>
      <c r="AX52" s="81">
        <f t="shared" si="13"/>
        <v>13.144965818181817</v>
      </c>
      <c r="AY52" s="19">
        <f t="shared" si="14"/>
        <v>2.6289931636363635</v>
      </c>
      <c r="AZ52" s="19">
        <f t="shared" si="15"/>
        <v>161.24491403636361</v>
      </c>
      <c r="BA52" s="67">
        <f t="shared" si="32"/>
        <v>36.499188421818175</v>
      </c>
      <c r="BB52" s="67">
        <f t="shared" si="33"/>
        <v>12.181001658181817</v>
      </c>
      <c r="BC52" s="67">
        <f t="shared" si="34"/>
        <v>17.920970065454544</v>
      </c>
      <c r="BD52" s="67">
        <f t="shared" si="35"/>
        <v>66.601160145454529</v>
      </c>
      <c r="BE52" s="67">
        <f t="shared" si="36"/>
        <v>0.56961518545454537</v>
      </c>
      <c r="BF52" s="67">
        <f t="shared" si="37"/>
        <v>0.21908276363636361</v>
      </c>
      <c r="BG52" s="67">
        <f t="shared" si="66"/>
        <v>0.78869794909090896</v>
      </c>
      <c r="BH52" s="67">
        <f t="shared" si="38"/>
        <v>3.2862414545454541</v>
      </c>
      <c r="BI52" s="67">
        <f t="shared" si="39"/>
        <v>0.26289931636363628</v>
      </c>
      <c r="BJ52" s="67">
        <f t="shared" si="40"/>
        <v>0.13144965818181814</v>
      </c>
      <c r="BK52" s="67">
        <f t="shared" si="41"/>
        <v>1.5335793454545452</v>
      </c>
      <c r="BL52" s="67">
        <f t="shared" si="42"/>
        <v>0.56961518545454537</v>
      </c>
      <c r="BM52" s="67">
        <f t="shared" si="43"/>
        <v>18.841117672727268</v>
      </c>
      <c r="BN52" s="67">
        <f t="shared" si="44"/>
        <v>0.74488139636363626</v>
      </c>
      <c r="BO52" s="67">
        <f t="shared" si="45"/>
        <v>25.369784029090901</v>
      </c>
      <c r="BP52" s="67">
        <f t="shared" si="46"/>
        <v>36.499188421818175</v>
      </c>
      <c r="BQ52" s="67">
        <f t="shared" si="47"/>
        <v>6.0905008290909084</v>
      </c>
      <c r="BR52" s="67">
        <f t="shared" si="48"/>
        <v>3.6805904290909086</v>
      </c>
      <c r="BS52" s="67">
        <f t="shared" si="49"/>
        <v>1.4459462399999998</v>
      </c>
      <c r="BT52" s="67">
        <f t="shared" si="50"/>
        <v>0</v>
      </c>
      <c r="BU52" s="67">
        <f t="shared" si="51"/>
        <v>17.57043764363636</v>
      </c>
      <c r="BV52" s="67">
        <f t="shared" si="52"/>
        <v>65.286663563636353</v>
      </c>
      <c r="BW52" s="67">
        <f t="shared" si="53"/>
        <v>319.2912197236364</v>
      </c>
      <c r="BX52" s="67">
        <f t="shared" si="17"/>
        <v>319.29121972363635</v>
      </c>
      <c r="BY52" s="67">
        <f t="shared" si="18"/>
        <v>1251.0599469963636</v>
      </c>
      <c r="BZ52" s="67" t="e">
        <f t="shared" si="54"/>
        <v>#VALUE!</v>
      </c>
      <c r="CA52" s="70">
        <f t="shared" si="67"/>
        <v>3</v>
      </c>
      <c r="CB52" s="82">
        <f t="shared" si="20"/>
        <v>12.25</v>
      </c>
      <c r="CC52" s="20">
        <f t="shared" si="21"/>
        <v>3.4188034188034218</v>
      </c>
      <c r="CD52" s="69" t="e">
        <f t="shared" si="55"/>
        <v>#VALUE!</v>
      </c>
      <c r="CE52" s="20">
        <f t="shared" si="22"/>
        <v>8.6609686609686669</v>
      </c>
      <c r="CF52" s="73" t="e">
        <f t="shared" si="68"/>
        <v>#VALUE!</v>
      </c>
      <c r="CG52" s="20">
        <f t="shared" si="24"/>
        <v>1.8803418803418819</v>
      </c>
      <c r="CH52" s="67" t="e">
        <f t="shared" si="56"/>
        <v>#VALUE!</v>
      </c>
      <c r="CI52" s="67" t="e">
        <f t="shared" si="57"/>
        <v>#VALUE!</v>
      </c>
      <c r="CJ52" s="67" t="e">
        <f t="shared" si="58"/>
        <v>#VALUE!</v>
      </c>
      <c r="CK52" s="74" t="e">
        <f t="shared" si="59"/>
        <v>#VALUE!</v>
      </c>
    </row>
    <row r="53" spans="1:90" ht="15" customHeight="1">
      <c r="A53" s="84" t="str">
        <f>[2]CCT!D60</f>
        <v>Sethac Norte de Minas</v>
      </c>
      <c r="B53" s="76" t="str">
        <f>[2]CCT!C60</f>
        <v>Janaúba</v>
      </c>
      <c r="C53" s="18"/>
      <c r="D53" s="77"/>
      <c r="E53" s="17">
        <f t="shared" si="0"/>
        <v>0</v>
      </c>
      <c r="F53" s="78"/>
      <c r="G53" s="17"/>
      <c r="H53" s="77">
        <f t="shared" si="1"/>
        <v>0</v>
      </c>
      <c r="I53" s="21">
        <f>[2]CCT!J60</f>
        <v>1</v>
      </c>
      <c r="J53" s="77">
        <f>[2]CCT!I60</f>
        <v>848.57</v>
      </c>
      <c r="K53" s="17">
        <f t="shared" si="2"/>
        <v>848.57</v>
      </c>
      <c r="L53" s="18"/>
      <c r="M53" s="77"/>
      <c r="N53" s="17">
        <f t="shared" si="3"/>
        <v>0</v>
      </c>
      <c r="O53" s="18"/>
      <c r="P53" s="77"/>
      <c r="Q53" s="80">
        <f t="shared" si="4"/>
        <v>0</v>
      </c>
      <c r="R53" s="66">
        <f t="shared" si="25"/>
        <v>1</v>
      </c>
      <c r="S53" s="67">
        <f t="shared" si="26"/>
        <v>848.57</v>
      </c>
      <c r="T53" s="19"/>
      <c r="U53" s="19"/>
      <c r="V53" s="19"/>
      <c r="W53" s="19"/>
      <c r="X53" s="19"/>
      <c r="Y53" s="19"/>
      <c r="Z53" s="19"/>
      <c r="AA53" s="68">
        <f t="shared" si="27"/>
        <v>27.771381818181816</v>
      </c>
      <c r="AB53" s="67">
        <f t="shared" si="60"/>
        <v>876.34138181818184</v>
      </c>
      <c r="AC53" s="67"/>
      <c r="AD53" s="67">
        <f>(VLOOKUP('Res. Geral limpeza conferencia'!A53,VATOTAL,6,FALSE)*20-1)*R53</f>
        <v>279</v>
      </c>
      <c r="AE53" s="67">
        <f t="shared" si="62"/>
        <v>73.085800000000006</v>
      </c>
      <c r="AF53" s="67"/>
      <c r="AG53" s="67">
        <f t="shared" si="28"/>
        <v>3.12</v>
      </c>
      <c r="AH53" s="67">
        <f t="shared" si="63"/>
        <v>28.19</v>
      </c>
      <c r="AI53" s="67">
        <f t="shared" si="64"/>
        <v>0</v>
      </c>
      <c r="AJ53" s="67">
        <f t="shared" si="65"/>
        <v>0</v>
      </c>
      <c r="AK53" s="67">
        <v>0</v>
      </c>
      <c r="AL53" s="67">
        <f t="shared" si="29"/>
        <v>383.39580000000001</v>
      </c>
      <c r="AM53" s="67">
        <f>C53*'[2]Uniforme Limpeza'!$Z$10+F53*'[2]Uniforme Limpeza'!$Z$11+I53*'[2]Uniforme Limpeza'!$Z$12+L53*'[2]Uniforme Limpeza'!$Z$12+O53*'[2]Uniforme Limpeza'!$Z$12</f>
        <v>39.76</v>
      </c>
      <c r="AN53" s="67">
        <f>I53*'[2]Materiais de Consumo'!$F$33+L53*'[2]Materiais de Consumo'!$F$34+O53*'[2]Materiais de Consumo'!$F$35</f>
        <v>41.29</v>
      </c>
      <c r="AO53" s="67">
        <f>'[2]Equipamentos  TOTAL'!$H$19*'Res. Geral limpeza conferencia'!F53+'Res. Geral limpeza conferencia'!I53*'[2]Equipamentos  TOTAL'!$I$11+'[2]Equipamentos  TOTAL'!$I$12*'Res. Geral limpeza conferencia'!L53+'Res. Geral limpeza conferencia'!O53*'[2]Equipamentos  TOTAL'!$I$13</f>
        <v>5.87</v>
      </c>
      <c r="AP53" s="67">
        <f>(I53*'[2]PRODUTOS DE LIMPEZA'!$I$36+L53*'[2]PRODUTOS DE LIMPEZA'!$I$37+O53*'[2]PRODUTOS DE LIMPEZA'!$I$38)</f>
        <v>180.25</v>
      </c>
      <c r="AQ53" s="67">
        <f t="shared" si="30"/>
        <v>267.17</v>
      </c>
      <c r="AR53" s="19">
        <f t="shared" si="31"/>
        <v>175.26827636363637</v>
      </c>
      <c r="AS53" s="19">
        <f t="shared" si="8"/>
        <v>13.145120727272728</v>
      </c>
      <c r="AT53" s="81">
        <f t="shared" si="9"/>
        <v>8.7634138181818191</v>
      </c>
      <c r="AU53" s="19">
        <f t="shared" si="10"/>
        <v>1.7526827636363638</v>
      </c>
      <c r="AV53" s="81">
        <f t="shared" si="11"/>
        <v>21.908534545454547</v>
      </c>
      <c r="AW53" s="19">
        <f t="shared" si="12"/>
        <v>70.107310545454553</v>
      </c>
      <c r="AX53" s="81">
        <f t="shared" si="13"/>
        <v>26.290241454545455</v>
      </c>
      <c r="AY53" s="19">
        <f t="shared" si="14"/>
        <v>5.2580482909090911</v>
      </c>
      <c r="AZ53" s="19">
        <f t="shared" si="15"/>
        <v>322.49362850909097</v>
      </c>
      <c r="BA53" s="67">
        <f t="shared" si="32"/>
        <v>72.99923710545454</v>
      </c>
      <c r="BB53" s="67">
        <f t="shared" si="33"/>
        <v>24.362290414545456</v>
      </c>
      <c r="BC53" s="67">
        <f t="shared" si="34"/>
        <v>35.842362516363636</v>
      </c>
      <c r="BD53" s="67">
        <f t="shared" si="35"/>
        <v>133.20389003636365</v>
      </c>
      <c r="BE53" s="67">
        <f t="shared" si="36"/>
        <v>1.1392437963636364</v>
      </c>
      <c r="BF53" s="67">
        <f t="shared" si="37"/>
        <v>0.43817069090909094</v>
      </c>
      <c r="BG53" s="67">
        <f t="shared" si="66"/>
        <v>1.5774144872727274</v>
      </c>
      <c r="BH53" s="67">
        <f t="shared" si="38"/>
        <v>6.5725603636363639</v>
      </c>
      <c r="BI53" s="67">
        <f t="shared" si="39"/>
        <v>0.52580482909090909</v>
      </c>
      <c r="BJ53" s="67">
        <f t="shared" si="40"/>
        <v>0.26290241454545454</v>
      </c>
      <c r="BK53" s="67">
        <f t="shared" si="41"/>
        <v>3.0671948363636363</v>
      </c>
      <c r="BL53" s="67">
        <f t="shared" si="42"/>
        <v>1.1392437963636364</v>
      </c>
      <c r="BM53" s="67">
        <f t="shared" si="43"/>
        <v>37.682679418181813</v>
      </c>
      <c r="BN53" s="67">
        <f t="shared" si="44"/>
        <v>1.489780349090909</v>
      </c>
      <c r="BO53" s="67">
        <f t="shared" si="45"/>
        <v>50.74016600727272</v>
      </c>
      <c r="BP53" s="67">
        <f t="shared" si="46"/>
        <v>72.99923710545454</v>
      </c>
      <c r="BQ53" s="67">
        <f t="shared" si="47"/>
        <v>12.181145207272728</v>
      </c>
      <c r="BR53" s="67">
        <f t="shared" si="48"/>
        <v>7.361267607272727</v>
      </c>
      <c r="BS53" s="67">
        <f t="shared" si="49"/>
        <v>2.8919265599999999</v>
      </c>
      <c r="BT53" s="67">
        <f t="shared" si="50"/>
        <v>0</v>
      </c>
      <c r="BU53" s="67">
        <f t="shared" si="51"/>
        <v>35.141289410909089</v>
      </c>
      <c r="BV53" s="67">
        <f t="shared" si="52"/>
        <v>130.57486589090908</v>
      </c>
      <c r="BW53" s="67">
        <f t="shared" si="53"/>
        <v>638.58996493090922</v>
      </c>
      <c r="BX53" s="67">
        <f t="shared" si="17"/>
        <v>638.58996493090922</v>
      </c>
      <c r="BY53" s="67">
        <f t="shared" si="18"/>
        <v>2165.4971467490914</v>
      </c>
      <c r="BZ53" s="67" t="e">
        <f t="shared" si="54"/>
        <v>#VALUE!</v>
      </c>
      <c r="CA53" s="70">
        <f t="shared" si="67"/>
        <v>2</v>
      </c>
      <c r="CB53" s="82">
        <f t="shared" si="20"/>
        <v>11.25</v>
      </c>
      <c r="CC53" s="20">
        <f t="shared" si="21"/>
        <v>2.2535211267605644</v>
      </c>
      <c r="CD53" s="69" t="e">
        <f t="shared" si="55"/>
        <v>#VALUE!</v>
      </c>
      <c r="CE53" s="20">
        <f t="shared" si="22"/>
        <v>8.5633802816901436</v>
      </c>
      <c r="CF53" s="73" t="e">
        <f t="shared" si="68"/>
        <v>#VALUE!</v>
      </c>
      <c r="CG53" s="20">
        <f t="shared" si="24"/>
        <v>1.8591549295774654</v>
      </c>
      <c r="CH53" s="67" t="e">
        <f t="shared" si="56"/>
        <v>#VALUE!</v>
      </c>
      <c r="CI53" s="67" t="e">
        <f t="shared" si="57"/>
        <v>#VALUE!</v>
      </c>
      <c r="CJ53" s="67" t="e">
        <f t="shared" si="58"/>
        <v>#VALUE!</v>
      </c>
      <c r="CK53" s="74" t="e">
        <f t="shared" si="59"/>
        <v>#VALUE!</v>
      </c>
    </row>
    <row r="54" spans="1:90" ht="15" customHeight="1">
      <c r="A54" s="84" t="str">
        <f>[2]CCT!D61</f>
        <v>Sethac Norte de Minas</v>
      </c>
      <c r="B54" s="76" t="str">
        <f>[2]CCT!C61</f>
        <v>Januária</v>
      </c>
      <c r="C54" s="18"/>
      <c r="D54" s="77"/>
      <c r="E54" s="17">
        <f t="shared" si="0"/>
        <v>0</v>
      </c>
      <c r="F54" s="78"/>
      <c r="G54" s="17"/>
      <c r="H54" s="77">
        <f t="shared" si="1"/>
        <v>0</v>
      </c>
      <c r="I54" s="21">
        <f>[2]CCT!J61</f>
        <v>1</v>
      </c>
      <c r="J54" s="77">
        <f>[2]CCT!I61</f>
        <v>848.57</v>
      </c>
      <c r="K54" s="17">
        <f t="shared" si="2"/>
        <v>848.57</v>
      </c>
      <c r="L54" s="18"/>
      <c r="M54" s="77"/>
      <c r="N54" s="17">
        <f t="shared" si="3"/>
        <v>0</v>
      </c>
      <c r="O54" s="18"/>
      <c r="P54" s="77"/>
      <c r="Q54" s="80">
        <f t="shared" si="4"/>
        <v>0</v>
      </c>
      <c r="R54" s="66">
        <f t="shared" si="25"/>
        <v>1</v>
      </c>
      <c r="S54" s="67">
        <f t="shared" si="26"/>
        <v>848.57</v>
      </c>
      <c r="T54" s="19"/>
      <c r="U54" s="19"/>
      <c r="V54" s="19"/>
      <c r="W54" s="19"/>
      <c r="X54" s="19"/>
      <c r="Y54" s="19"/>
      <c r="Z54" s="19"/>
      <c r="AA54" s="68">
        <f t="shared" si="27"/>
        <v>27.771381818181816</v>
      </c>
      <c r="AB54" s="67">
        <f t="shared" si="60"/>
        <v>876.34138181818184</v>
      </c>
      <c r="AC54" s="67"/>
      <c r="AD54" s="67">
        <f>(VLOOKUP('Res. Geral limpeza conferencia'!A54,VATOTAL,6,FALSE)*20-1)*R54</f>
        <v>279</v>
      </c>
      <c r="AE54" s="67">
        <f t="shared" si="62"/>
        <v>73.085800000000006</v>
      </c>
      <c r="AF54" s="67"/>
      <c r="AG54" s="67">
        <f t="shared" si="28"/>
        <v>3.12</v>
      </c>
      <c r="AH54" s="67">
        <f t="shared" si="63"/>
        <v>28.19</v>
      </c>
      <c r="AI54" s="67">
        <f t="shared" si="64"/>
        <v>0</v>
      </c>
      <c r="AJ54" s="67">
        <f t="shared" si="65"/>
        <v>0</v>
      </c>
      <c r="AK54" s="67">
        <v>0</v>
      </c>
      <c r="AL54" s="67">
        <f t="shared" si="29"/>
        <v>383.39580000000001</v>
      </c>
      <c r="AM54" s="67">
        <f>C54*'[2]Uniforme Limpeza'!$Z$10+F54*'[2]Uniforme Limpeza'!$Z$11+I54*'[2]Uniforme Limpeza'!$Z$12+L54*'[2]Uniforme Limpeza'!$Z$12+O54*'[2]Uniforme Limpeza'!$Z$12</f>
        <v>39.76</v>
      </c>
      <c r="AN54" s="67">
        <f>I54*'[2]Materiais de Consumo'!$F$33+L54*'[2]Materiais de Consumo'!$F$34+O54*'[2]Materiais de Consumo'!$F$35</f>
        <v>41.29</v>
      </c>
      <c r="AO54" s="67">
        <f>'[2]Equipamentos  TOTAL'!$H$19*'Res. Geral limpeza conferencia'!F54+'Res. Geral limpeza conferencia'!I54*'[2]Equipamentos  TOTAL'!$I$11+'[2]Equipamentos  TOTAL'!$I$12*'Res. Geral limpeza conferencia'!L54+'Res. Geral limpeza conferencia'!O54*'[2]Equipamentos  TOTAL'!$I$13</f>
        <v>5.87</v>
      </c>
      <c r="AP54" s="67">
        <f>(I54*'[2]PRODUTOS DE LIMPEZA'!$I$36+L54*'[2]PRODUTOS DE LIMPEZA'!$I$37+O54*'[2]PRODUTOS DE LIMPEZA'!$I$38)</f>
        <v>180.25</v>
      </c>
      <c r="AQ54" s="67">
        <f t="shared" si="30"/>
        <v>267.17</v>
      </c>
      <c r="AR54" s="19">
        <f t="shared" si="31"/>
        <v>175.26827636363637</v>
      </c>
      <c r="AS54" s="19">
        <f t="shared" si="8"/>
        <v>13.145120727272728</v>
      </c>
      <c r="AT54" s="81">
        <f t="shared" si="9"/>
        <v>8.7634138181818191</v>
      </c>
      <c r="AU54" s="19">
        <f t="shared" si="10"/>
        <v>1.7526827636363638</v>
      </c>
      <c r="AV54" s="81">
        <f t="shared" si="11"/>
        <v>21.908534545454547</v>
      </c>
      <c r="AW54" s="19">
        <f t="shared" si="12"/>
        <v>70.107310545454553</v>
      </c>
      <c r="AX54" s="81">
        <f t="shared" si="13"/>
        <v>26.290241454545455</v>
      </c>
      <c r="AY54" s="19">
        <f t="shared" si="14"/>
        <v>5.2580482909090911</v>
      </c>
      <c r="AZ54" s="19">
        <f t="shared" si="15"/>
        <v>322.49362850909097</v>
      </c>
      <c r="BA54" s="67">
        <f t="shared" si="32"/>
        <v>72.99923710545454</v>
      </c>
      <c r="BB54" s="67">
        <f t="shared" si="33"/>
        <v>24.362290414545456</v>
      </c>
      <c r="BC54" s="67">
        <f t="shared" si="34"/>
        <v>35.842362516363636</v>
      </c>
      <c r="BD54" s="67">
        <f t="shared" si="35"/>
        <v>133.20389003636365</v>
      </c>
      <c r="BE54" s="67">
        <f t="shared" si="36"/>
        <v>1.1392437963636364</v>
      </c>
      <c r="BF54" s="67">
        <f t="shared" si="37"/>
        <v>0.43817069090909094</v>
      </c>
      <c r="BG54" s="67">
        <f t="shared" si="66"/>
        <v>1.5774144872727274</v>
      </c>
      <c r="BH54" s="67">
        <f t="shared" si="38"/>
        <v>6.5725603636363639</v>
      </c>
      <c r="BI54" s="67">
        <f t="shared" si="39"/>
        <v>0.52580482909090909</v>
      </c>
      <c r="BJ54" s="67">
        <f t="shared" si="40"/>
        <v>0.26290241454545454</v>
      </c>
      <c r="BK54" s="67">
        <f t="shared" si="41"/>
        <v>3.0671948363636363</v>
      </c>
      <c r="BL54" s="67">
        <f t="shared" si="42"/>
        <v>1.1392437963636364</v>
      </c>
      <c r="BM54" s="67">
        <f t="shared" si="43"/>
        <v>37.682679418181813</v>
      </c>
      <c r="BN54" s="67">
        <f t="shared" si="44"/>
        <v>1.489780349090909</v>
      </c>
      <c r="BO54" s="67">
        <f t="shared" si="45"/>
        <v>50.74016600727272</v>
      </c>
      <c r="BP54" s="67">
        <f t="shared" si="46"/>
        <v>72.99923710545454</v>
      </c>
      <c r="BQ54" s="67">
        <f t="shared" si="47"/>
        <v>12.181145207272728</v>
      </c>
      <c r="BR54" s="67">
        <f t="shared" si="48"/>
        <v>7.361267607272727</v>
      </c>
      <c r="BS54" s="67">
        <f t="shared" si="49"/>
        <v>2.8919265599999999</v>
      </c>
      <c r="BT54" s="67">
        <f t="shared" si="50"/>
        <v>0</v>
      </c>
      <c r="BU54" s="67">
        <f t="shared" si="51"/>
        <v>35.141289410909089</v>
      </c>
      <c r="BV54" s="67">
        <f t="shared" si="52"/>
        <v>130.57486589090908</v>
      </c>
      <c r="BW54" s="67">
        <f t="shared" si="53"/>
        <v>638.58996493090922</v>
      </c>
      <c r="BX54" s="67">
        <f t="shared" si="17"/>
        <v>638.58996493090922</v>
      </c>
      <c r="BY54" s="67">
        <f t="shared" si="18"/>
        <v>2165.4971467490914</v>
      </c>
      <c r="BZ54" s="67" t="e">
        <f t="shared" si="54"/>
        <v>#VALUE!</v>
      </c>
      <c r="CA54" s="70">
        <f t="shared" si="67"/>
        <v>3</v>
      </c>
      <c r="CB54" s="82">
        <f t="shared" si="20"/>
        <v>12.25</v>
      </c>
      <c r="CC54" s="20">
        <f t="shared" si="21"/>
        <v>3.4188034188034218</v>
      </c>
      <c r="CD54" s="69" t="e">
        <f t="shared" si="55"/>
        <v>#VALUE!</v>
      </c>
      <c r="CE54" s="20">
        <f t="shared" si="22"/>
        <v>8.6609686609686669</v>
      </c>
      <c r="CF54" s="73" t="e">
        <f t="shared" si="68"/>
        <v>#VALUE!</v>
      </c>
      <c r="CG54" s="20">
        <f t="shared" si="24"/>
        <v>1.8803418803418819</v>
      </c>
      <c r="CH54" s="67" t="e">
        <f t="shared" si="56"/>
        <v>#VALUE!</v>
      </c>
      <c r="CI54" s="67" t="e">
        <f t="shared" si="57"/>
        <v>#VALUE!</v>
      </c>
      <c r="CJ54" s="67" t="e">
        <f t="shared" si="58"/>
        <v>#VALUE!</v>
      </c>
      <c r="CK54" s="74" t="e">
        <f t="shared" si="59"/>
        <v>#VALUE!</v>
      </c>
    </row>
    <row r="55" spans="1:90" ht="15" customHeight="1">
      <c r="A55" s="84" t="str">
        <f>[2]CCT!D62</f>
        <v>Fethemg Interior</v>
      </c>
      <c r="B55" s="76" t="str">
        <f>[2]CCT!C62</f>
        <v>João Pinheiro</v>
      </c>
      <c r="C55" s="18"/>
      <c r="D55" s="77"/>
      <c r="E55" s="17">
        <f t="shared" si="0"/>
        <v>0</v>
      </c>
      <c r="F55" s="78"/>
      <c r="G55" s="17"/>
      <c r="H55" s="77">
        <f t="shared" si="1"/>
        <v>0</v>
      </c>
      <c r="I55" s="21">
        <f>[2]CCT!J62</f>
        <v>1</v>
      </c>
      <c r="J55" s="77">
        <f>[2]CCT!I62</f>
        <v>848.57</v>
      </c>
      <c r="K55" s="17">
        <f t="shared" si="2"/>
        <v>848.57</v>
      </c>
      <c r="L55" s="18"/>
      <c r="M55" s="77"/>
      <c r="N55" s="17">
        <f t="shared" si="3"/>
        <v>0</v>
      </c>
      <c r="O55" s="18"/>
      <c r="P55" s="77"/>
      <c r="Q55" s="80">
        <f t="shared" si="4"/>
        <v>0</v>
      </c>
      <c r="R55" s="66">
        <f t="shared" si="25"/>
        <v>1</v>
      </c>
      <c r="S55" s="67">
        <f t="shared" si="26"/>
        <v>848.57</v>
      </c>
      <c r="T55" s="19"/>
      <c r="U55" s="19"/>
      <c r="V55" s="19"/>
      <c r="W55" s="19"/>
      <c r="X55" s="19"/>
      <c r="Y55" s="19"/>
      <c r="Z55" s="19"/>
      <c r="AA55" s="68">
        <f t="shared" si="27"/>
        <v>27.771381818181816</v>
      </c>
      <c r="AB55" s="67">
        <f t="shared" si="60"/>
        <v>876.34138181818184</v>
      </c>
      <c r="AC55" s="67"/>
      <c r="AD55" s="67">
        <f>(VLOOKUP('Res. Geral limpeza conferencia'!A55,VATOTAL,6,FALSE)*20-1)*R55</f>
        <v>279</v>
      </c>
      <c r="AE55" s="67">
        <f t="shared" si="62"/>
        <v>73.085800000000006</v>
      </c>
      <c r="AF55" s="67"/>
      <c r="AG55" s="67">
        <f t="shared" si="28"/>
        <v>3.12</v>
      </c>
      <c r="AH55" s="67">
        <f t="shared" si="63"/>
        <v>0</v>
      </c>
      <c r="AI55" s="67">
        <f t="shared" si="64"/>
        <v>8.43</v>
      </c>
      <c r="AJ55" s="67">
        <f t="shared" si="65"/>
        <v>0</v>
      </c>
      <c r="AK55" s="67">
        <v>0</v>
      </c>
      <c r="AL55" s="67">
        <f t="shared" si="29"/>
        <v>363.63580000000002</v>
      </c>
      <c r="AM55" s="67">
        <f>C55*'[2]Uniforme Limpeza'!$Z$10+F55*'[2]Uniforme Limpeza'!$Z$11+I55*'[2]Uniforme Limpeza'!$Z$12+L55*'[2]Uniforme Limpeza'!$Z$12+O55*'[2]Uniforme Limpeza'!$Z$12</f>
        <v>39.76</v>
      </c>
      <c r="AN55" s="67">
        <f>I55*'[2]Materiais de Consumo'!$F$33+L55*'[2]Materiais de Consumo'!$F$34+O55*'[2]Materiais de Consumo'!$F$35</f>
        <v>41.29</v>
      </c>
      <c r="AO55" s="67">
        <f>'[2]Equipamentos  TOTAL'!$H$19*'Res. Geral limpeza conferencia'!F55+'Res. Geral limpeza conferencia'!I55*'[2]Equipamentos  TOTAL'!$I$11+'[2]Equipamentos  TOTAL'!$I$12*'Res. Geral limpeza conferencia'!L55+'Res. Geral limpeza conferencia'!O55*'[2]Equipamentos  TOTAL'!$I$13</f>
        <v>5.87</v>
      </c>
      <c r="AP55" s="67">
        <f>(I55*'[2]PRODUTOS DE LIMPEZA'!$I$36+L55*'[2]PRODUTOS DE LIMPEZA'!$I$37+O55*'[2]PRODUTOS DE LIMPEZA'!$I$38)</f>
        <v>180.25</v>
      </c>
      <c r="AQ55" s="67">
        <f t="shared" si="30"/>
        <v>267.17</v>
      </c>
      <c r="AR55" s="19">
        <f t="shared" si="31"/>
        <v>175.26827636363637</v>
      </c>
      <c r="AS55" s="19">
        <f t="shared" si="8"/>
        <v>13.145120727272728</v>
      </c>
      <c r="AT55" s="81">
        <f t="shared" si="9"/>
        <v>8.7634138181818191</v>
      </c>
      <c r="AU55" s="19">
        <f t="shared" si="10"/>
        <v>1.7526827636363638</v>
      </c>
      <c r="AV55" s="81">
        <f t="shared" si="11"/>
        <v>21.908534545454547</v>
      </c>
      <c r="AW55" s="19">
        <f t="shared" si="12"/>
        <v>70.107310545454553</v>
      </c>
      <c r="AX55" s="81">
        <f t="shared" si="13"/>
        <v>26.290241454545455</v>
      </c>
      <c r="AY55" s="19">
        <f t="shared" si="14"/>
        <v>5.2580482909090911</v>
      </c>
      <c r="AZ55" s="19">
        <f t="shared" si="15"/>
        <v>322.49362850909097</v>
      </c>
      <c r="BA55" s="67">
        <f t="shared" si="32"/>
        <v>72.99923710545454</v>
      </c>
      <c r="BB55" s="67">
        <f t="shared" si="33"/>
        <v>24.362290414545456</v>
      </c>
      <c r="BC55" s="67">
        <f t="shared" si="34"/>
        <v>35.842362516363636</v>
      </c>
      <c r="BD55" s="67">
        <f t="shared" si="35"/>
        <v>133.20389003636365</v>
      </c>
      <c r="BE55" s="67">
        <f t="shared" si="36"/>
        <v>1.1392437963636364</v>
      </c>
      <c r="BF55" s="67">
        <f t="shared" si="37"/>
        <v>0.43817069090909094</v>
      </c>
      <c r="BG55" s="67">
        <f t="shared" si="66"/>
        <v>1.5774144872727274</v>
      </c>
      <c r="BH55" s="67">
        <f t="shared" si="38"/>
        <v>6.5725603636363639</v>
      </c>
      <c r="BI55" s="67">
        <f t="shared" si="39"/>
        <v>0.52580482909090909</v>
      </c>
      <c r="BJ55" s="67">
        <f t="shared" si="40"/>
        <v>0.26290241454545454</v>
      </c>
      <c r="BK55" s="67">
        <f t="shared" si="41"/>
        <v>3.0671948363636363</v>
      </c>
      <c r="BL55" s="67">
        <f t="shared" si="42"/>
        <v>1.1392437963636364</v>
      </c>
      <c r="BM55" s="67">
        <f t="shared" si="43"/>
        <v>37.682679418181813</v>
      </c>
      <c r="BN55" s="67">
        <f t="shared" si="44"/>
        <v>1.489780349090909</v>
      </c>
      <c r="BO55" s="67">
        <f t="shared" si="45"/>
        <v>50.74016600727272</v>
      </c>
      <c r="BP55" s="67">
        <f t="shared" si="46"/>
        <v>72.99923710545454</v>
      </c>
      <c r="BQ55" s="67">
        <f t="shared" si="47"/>
        <v>12.181145207272728</v>
      </c>
      <c r="BR55" s="67">
        <f t="shared" si="48"/>
        <v>7.361267607272727</v>
      </c>
      <c r="BS55" s="67">
        <f t="shared" si="49"/>
        <v>2.8919265599999999</v>
      </c>
      <c r="BT55" s="67">
        <f t="shared" si="50"/>
        <v>0</v>
      </c>
      <c r="BU55" s="67">
        <f t="shared" si="51"/>
        <v>35.141289410909089</v>
      </c>
      <c r="BV55" s="67">
        <f t="shared" si="52"/>
        <v>130.57486589090908</v>
      </c>
      <c r="BW55" s="67">
        <f t="shared" si="53"/>
        <v>638.58996493090922</v>
      </c>
      <c r="BX55" s="67">
        <f t="shared" si="17"/>
        <v>638.58996493090922</v>
      </c>
      <c r="BY55" s="67">
        <f t="shared" si="18"/>
        <v>2145.7371467490912</v>
      </c>
      <c r="BZ55" s="67" t="e">
        <f t="shared" si="54"/>
        <v>#VALUE!</v>
      </c>
      <c r="CA55" s="70">
        <f t="shared" si="67"/>
        <v>3</v>
      </c>
      <c r="CB55" s="82">
        <f t="shared" si="20"/>
        <v>12.25</v>
      </c>
      <c r="CC55" s="20">
        <f t="shared" si="21"/>
        <v>3.4188034188034218</v>
      </c>
      <c r="CD55" s="69" t="e">
        <f t="shared" si="55"/>
        <v>#VALUE!</v>
      </c>
      <c r="CE55" s="20">
        <f t="shared" si="22"/>
        <v>8.6609686609686669</v>
      </c>
      <c r="CF55" s="73" t="e">
        <f t="shared" si="68"/>
        <v>#VALUE!</v>
      </c>
      <c r="CG55" s="20">
        <f t="shared" si="24"/>
        <v>1.8803418803418819</v>
      </c>
      <c r="CH55" s="67" t="e">
        <f t="shared" si="56"/>
        <v>#VALUE!</v>
      </c>
      <c r="CI55" s="67" t="e">
        <f t="shared" si="57"/>
        <v>#VALUE!</v>
      </c>
      <c r="CJ55" s="67" t="e">
        <f t="shared" si="58"/>
        <v>#VALUE!</v>
      </c>
      <c r="CK55" s="74" t="e">
        <f t="shared" si="59"/>
        <v>#VALUE!</v>
      </c>
    </row>
    <row r="56" spans="1:90" ht="15" customHeight="1">
      <c r="A56" s="84" t="str">
        <f>[2]CCT!D63</f>
        <v>Juiz de Fora</v>
      </c>
      <c r="B56" s="76" t="str">
        <f>[2]CCT!C63</f>
        <v>Juiz de Fora</v>
      </c>
      <c r="C56" s="18"/>
      <c r="D56" s="77"/>
      <c r="E56" s="17">
        <f t="shared" si="0"/>
        <v>0</v>
      </c>
      <c r="F56" s="78"/>
      <c r="G56" s="17"/>
      <c r="H56" s="77">
        <f t="shared" si="1"/>
        <v>0</v>
      </c>
      <c r="I56" s="21">
        <f>[2]CCT!J63</f>
        <v>2</v>
      </c>
      <c r="J56" s="77">
        <f>[2]CCT!I63</f>
        <v>843.47</v>
      </c>
      <c r="K56" s="17">
        <f t="shared" si="2"/>
        <v>1686.94</v>
      </c>
      <c r="L56" s="18"/>
      <c r="M56" s="77"/>
      <c r="N56" s="17">
        <f t="shared" si="3"/>
        <v>0</v>
      </c>
      <c r="O56" s="18"/>
      <c r="P56" s="77"/>
      <c r="Q56" s="80">
        <f t="shared" si="4"/>
        <v>0</v>
      </c>
      <c r="R56" s="66">
        <f t="shared" si="25"/>
        <v>2</v>
      </c>
      <c r="S56" s="67">
        <f t="shared" si="26"/>
        <v>1686.94</v>
      </c>
      <c r="T56" s="19"/>
      <c r="U56" s="19"/>
      <c r="V56" s="19"/>
      <c r="W56" s="19"/>
      <c r="X56" s="19"/>
      <c r="Y56" s="19"/>
      <c r="Z56" s="19"/>
      <c r="AA56" s="68">
        <f t="shared" si="27"/>
        <v>55.20894545454545</v>
      </c>
      <c r="AB56" s="67">
        <f t="shared" si="60"/>
        <v>1742.1489454545456</v>
      </c>
      <c r="AC56" s="67"/>
      <c r="AD56" s="67">
        <f>(VLOOKUP('Res. Geral limpeza conferencia'!A56,VATOTAL,6,FALSE)*20-1)*R56</f>
        <v>398</v>
      </c>
      <c r="AE56" s="67">
        <f t="shared" si="62"/>
        <v>146.78360000000001</v>
      </c>
      <c r="AF56" s="67"/>
      <c r="AG56" s="67">
        <f t="shared" si="28"/>
        <v>6.24</v>
      </c>
      <c r="AH56" s="67">
        <f t="shared" si="63"/>
        <v>35</v>
      </c>
      <c r="AI56" s="67">
        <f t="shared" si="64"/>
        <v>17</v>
      </c>
      <c r="AJ56" s="67">
        <f t="shared" si="65"/>
        <v>0</v>
      </c>
      <c r="AK56" s="67">
        <v>0</v>
      </c>
      <c r="AL56" s="67">
        <f t="shared" si="29"/>
        <v>603.02359999999999</v>
      </c>
      <c r="AM56" s="67">
        <f>C56*'[2]Uniforme Limpeza'!$Z$10+F56*'[2]Uniforme Limpeza'!$Z$11+I56*'[2]Uniforme Limpeza'!$Z$12+L56*'[2]Uniforme Limpeza'!$Z$12+O56*'[2]Uniforme Limpeza'!$Z$12</f>
        <v>79.52</v>
      </c>
      <c r="AN56" s="67">
        <f>I56*'[2]Materiais de Consumo'!$F$33+L56*'[2]Materiais de Consumo'!$F$34+O56*'[2]Materiais de Consumo'!$F$35</f>
        <v>82.58</v>
      </c>
      <c r="AO56" s="67">
        <f>'[2]Equipamentos  TOTAL'!$H$19*'Res. Geral limpeza conferencia'!F56+'Res. Geral limpeza conferencia'!I56*'[2]Equipamentos  TOTAL'!$I$11+'[2]Equipamentos  TOTAL'!$I$12*'Res. Geral limpeza conferencia'!L56+'Res. Geral limpeza conferencia'!O56*'[2]Equipamentos  TOTAL'!$I$13</f>
        <v>11.74</v>
      </c>
      <c r="AP56" s="67">
        <f>(I56*'[2]PRODUTOS DE LIMPEZA'!$I$36+L56*'[2]PRODUTOS DE LIMPEZA'!$I$37+O56*'[2]PRODUTOS DE LIMPEZA'!$I$38)</f>
        <v>360.5</v>
      </c>
      <c r="AQ56" s="67">
        <f t="shared" si="30"/>
        <v>534.34</v>
      </c>
      <c r="AR56" s="19">
        <f t="shared" si="31"/>
        <v>348.42978909090914</v>
      </c>
      <c r="AS56" s="19">
        <f t="shared" si="8"/>
        <v>26.132234181818184</v>
      </c>
      <c r="AT56" s="81">
        <f t="shared" si="9"/>
        <v>17.421489454545455</v>
      </c>
      <c r="AU56" s="19">
        <f t="shared" si="10"/>
        <v>3.4842978909090911</v>
      </c>
      <c r="AV56" s="81">
        <f t="shared" si="11"/>
        <v>43.553723636363642</v>
      </c>
      <c r="AW56" s="19">
        <f t="shared" si="12"/>
        <v>139.37191563636364</v>
      </c>
      <c r="AX56" s="81">
        <f t="shared" si="13"/>
        <v>52.264468363636368</v>
      </c>
      <c r="AY56" s="19">
        <f t="shared" si="14"/>
        <v>10.452893672727274</v>
      </c>
      <c r="AZ56" s="19">
        <f t="shared" si="15"/>
        <v>641.11081192727295</v>
      </c>
      <c r="BA56" s="67">
        <f t="shared" si="32"/>
        <v>145.12100715636365</v>
      </c>
      <c r="BB56" s="67">
        <f t="shared" si="33"/>
        <v>48.431740683636363</v>
      </c>
      <c r="BC56" s="67">
        <f t="shared" si="34"/>
        <v>71.253891869090907</v>
      </c>
      <c r="BD56" s="67">
        <f t="shared" si="35"/>
        <v>264.80663970909092</v>
      </c>
      <c r="BE56" s="67">
        <f t="shared" si="36"/>
        <v>2.2647936290909092</v>
      </c>
      <c r="BF56" s="67">
        <f t="shared" si="37"/>
        <v>0.87107447272727279</v>
      </c>
      <c r="BG56" s="67">
        <f t="shared" si="66"/>
        <v>3.1358681018181818</v>
      </c>
      <c r="BH56" s="67">
        <f t="shared" si="38"/>
        <v>13.066117090909092</v>
      </c>
      <c r="BI56" s="67">
        <f t="shared" si="39"/>
        <v>1.0452893672727273</v>
      </c>
      <c r="BJ56" s="67">
        <f t="shared" si="40"/>
        <v>0.52264468363636363</v>
      </c>
      <c r="BK56" s="67">
        <f t="shared" si="41"/>
        <v>6.0975213090909097</v>
      </c>
      <c r="BL56" s="67">
        <f t="shared" si="42"/>
        <v>2.2647936290909092</v>
      </c>
      <c r="BM56" s="67">
        <f t="shared" si="43"/>
        <v>74.912404654545455</v>
      </c>
      <c r="BN56" s="67">
        <f t="shared" si="44"/>
        <v>2.9616532072727275</v>
      </c>
      <c r="BO56" s="67">
        <f t="shared" si="45"/>
        <v>100.87042394181819</v>
      </c>
      <c r="BP56" s="67">
        <f t="shared" si="46"/>
        <v>145.12100715636365</v>
      </c>
      <c r="BQ56" s="67">
        <f t="shared" si="47"/>
        <v>24.215870341818182</v>
      </c>
      <c r="BR56" s="67">
        <f t="shared" si="48"/>
        <v>14.634051141818182</v>
      </c>
      <c r="BS56" s="67">
        <f t="shared" si="49"/>
        <v>5.7490915200000003</v>
      </c>
      <c r="BT56" s="67">
        <f t="shared" si="50"/>
        <v>0</v>
      </c>
      <c r="BU56" s="67">
        <f t="shared" si="51"/>
        <v>69.860172712727277</v>
      </c>
      <c r="BV56" s="67">
        <f t="shared" si="52"/>
        <v>259.58019287272731</v>
      </c>
      <c r="BW56" s="67">
        <f t="shared" si="53"/>
        <v>1269.5039365527275</v>
      </c>
      <c r="BX56" s="67">
        <f t="shared" si="17"/>
        <v>1269.5039365527275</v>
      </c>
      <c r="BY56" s="67">
        <f t="shared" si="18"/>
        <v>4149.0164820072732</v>
      </c>
      <c r="BZ56" s="67" t="e">
        <f t="shared" si="54"/>
        <v>#VALUE!</v>
      </c>
      <c r="CA56" s="70">
        <f t="shared" si="67"/>
        <v>3</v>
      </c>
      <c r="CB56" s="82">
        <f t="shared" si="20"/>
        <v>12.25</v>
      </c>
      <c r="CC56" s="20">
        <f t="shared" si="21"/>
        <v>3.4188034188034218</v>
      </c>
      <c r="CD56" s="69" t="e">
        <f t="shared" si="55"/>
        <v>#VALUE!</v>
      </c>
      <c r="CE56" s="20">
        <f t="shared" si="22"/>
        <v>8.6609686609686669</v>
      </c>
      <c r="CF56" s="73" t="e">
        <f t="shared" si="68"/>
        <v>#VALUE!</v>
      </c>
      <c r="CG56" s="20">
        <f t="shared" si="24"/>
        <v>1.8803418803418819</v>
      </c>
      <c r="CH56" s="67" t="e">
        <f t="shared" si="56"/>
        <v>#VALUE!</v>
      </c>
      <c r="CI56" s="67" t="e">
        <f t="shared" si="57"/>
        <v>#VALUE!</v>
      </c>
      <c r="CJ56" s="67" t="e">
        <f t="shared" si="58"/>
        <v>#VALUE!</v>
      </c>
      <c r="CK56" s="74" t="e">
        <f t="shared" si="59"/>
        <v>#VALUE!</v>
      </c>
    </row>
    <row r="57" spans="1:90" ht="15" customHeight="1">
      <c r="A57" s="193" t="str">
        <f>[2]CCT!D64</f>
        <v>Região de São Lourenço</v>
      </c>
      <c r="B57" s="76" t="str">
        <f>[2]CCT!C64</f>
        <v>Lambari</v>
      </c>
      <c r="C57" s="18"/>
      <c r="D57" s="77"/>
      <c r="E57" s="17">
        <f t="shared" si="0"/>
        <v>0</v>
      </c>
      <c r="F57" s="78"/>
      <c r="G57" s="17"/>
      <c r="H57" s="77">
        <f t="shared" si="1"/>
        <v>0</v>
      </c>
      <c r="I57" s="18"/>
      <c r="J57" s="77"/>
      <c r="K57" s="17">
        <f t="shared" si="2"/>
        <v>0</v>
      </c>
      <c r="L57" s="18"/>
      <c r="M57" s="77"/>
      <c r="N57" s="17">
        <f t="shared" si="3"/>
        <v>0</v>
      </c>
      <c r="O57" s="21">
        <f>[2]CCT!N64</f>
        <v>1</v>
      </c>
      <c r="P57" s="77">
        <f>[2]CCT!M64</f>
        <v>212.14</v>
      </c>
      <c r="Q57" s="80">
        <f t="shared" si="4"/>
        <v>212.14</v>
      </c>
      <c r="R57" s="66">
        <f t="shared" si="25"/>
        <v>1</v>
      </c>
      <c r="S57" s="67">
        <f t="shared" si="26"/>
        <v>212.14</v>
      </c>
      <c r="T57" s="19"/>
      <c r="U57" s="19"/>
      <c r="V57" s="19"/>
      <c r="W57" s="19"/>
      <c r="X57" s="19"/>
      <c r="Y57" s="19"/>
      <c r="Z57" s="19"/>
      <c r="AA57" s="68">
        <f t="shared" si="27"/>
        <v>6.9427636363636358</v>
      </c>
      <c r="AB57" s="67">
        <f t="shared" si="60"/>
        <v>219.08276363636361</v>
      </c>
      <c r="AC57" s="67"/>
      <c r="AD57" s="67">
        <f>(VLOOKUP('Res. Geral limpeza conferencia'!A57,VATOTAL,6,FALSE)*20-1)*R57</f>
        <v>279</v>
      </c>
      <c r="AE57" s="67">
        <f t="shared" si="62"/>
        <v>111.27160000000001</v>
      </c>
      <c r="AF57" s="67"/>
      <c r="AG57" s="67">
        <f t="shared" si="28"/>
        <v>3.12</v>
      </c>
      <c r="AH57" s="67">
        <v>0</v>
      </c>
      <c r="AI57" s="67">
        <f t="shared" si="64"/>
        <v>0</v>
      </c>
      <c r="AJ57" s="67">
        <f t="shared" si="65"/>
        <v>0</v>
      </c>
      <c r="AK57" s="67">
        <v>0</v>
      </c>
      <c r="AL57" s="67">
        <f t="shared" si="29"/>
        <v>393.39160000000004</v>
      </c>
      <c r="AM57" s="67">
        <f>C57*'[2]Uniforme Limpeza'!$Z$10+F57*'[2]Uniforme Limpeza'!$Z$11+I57*'[2]Uniforme Limpeza'!$Z$12+L57*'[2]Uniforme Limpeza'!$Z$12+O57*'[2]Uniforme Limpeza'!$Z$12</f>
        <v>39.76</v>
      </c>
      <c r="AN57" s="67">
        <f>I57*'[2]Materiais de Consumo'!$F$33+L57*'[2]Materiais de Consumo'!$F$34+O57*'[2]Materiais de Consumo'!$F$35</f>
        <v>10.32</v>
      </c>
      <c r="AO57" s="67">
        <f>'[2]Equipamentos  TOTAL'!$H$19*'Res. Geral limpeza conferencia'!F57+'Res. Geral limpeza conferencia'!I57*'[2]Equipamentos  TOTAL'!$I$11+'[2]Equipamentos  TOTAL'!$I$12*'Res. Geral limpeza conferencia'!L57+'Res. Geral limpeza conferencia'!O57*'[2]Equipamentos  TOTAL'!$I$13</f>
        <v>1.47</v>
      </c>
      <c r="AP57" s="67">
        <f>(I57*'[2]PRODUTOS DE LIMPEZA'!$I$36+L57*'[2]PRODUTOS DE LIMPEZA'!$I$37+O57*'[2]PRODUTOS DE LIMPEZA'!$I$38)</f>
        <v>45.06</v>
      </c>
      <c r="AQ57" s="67">
        <f t="shared" si="30"/>
        <v>96.61</v>
      </c>
      <c r="AR57" s="19">
        <f t="shared" si="31"/>
        <v>43.816552727272722</v>
      </c>
      <c r="AS57" s="19">
        <f t="shared" si="8"/>
        <v>3.2862414545454541</v>
      </c>
      <c r="AT57" s="81">
        <f t="shared" si="9"/>
        <v>2.1908276363636361</v>
      </c>
      <c r="AU57" s="19">
        <f t="shared" si="10"/>
        <v>0.43816552727272723</v>
      </c>
      <c r="AV57" s="81">
        <f t="shared" si="11"/>
        <v>5.4770690909090902</v>
      </c>
      <c r="AW57" s="19">
        <f t="shared" si="12"/>
        <v>17.526621090909089</v>
      </c>
      <c r="AX57" s="81">
        <f t="shared" si="13"/>
        <v>6.5724829090909083</v>
      </c>
      <c r="AY57" s="19">
        <f t="shared" si="14"/>
        <v>1.3144965818181817</v>
      </c>
      <c r="AZ57" s="19">
        <f t="shared" si="15"/>
        <v>80.622457018181805</v>
      </c>
      <c r="BA57" s="67">
        <f t="shared" si="32"/>
        <v>18.249594210909088</v>
      </c>
      <c r="BB57" s="67">
        <f t="shared" si="33"/>
        <v>6.0905008290909084</v>
      </c>
      <c r="BC57" s="67">
        <f t="shared" si="34"/>
        <v>8.9604850327272718</v>
      </c>
      <c r="BD57" s="67">
        <f t="shared" si="35"/>
        <v>33.300580072727264</v>
      </c>
      <c r="BE57" s="67">
        <f t="shared" si="36"/>
        <v>0.28480759272727268</v>
      </c>
      <c r="BF57" s="67">
        <f t="shared" si="37"/>
        <v>0.10954138181818181</v>
      </c>
      <c r="BG57" s="67">
        <f t="shared" si="66"/>
        <v>0.39434897454545448</v>
      </c>
      <c r="BH57" s="67">
        <f t="shared" si="38"/>
        <v>1.6431207272727271</v>
      </c>
      <c r="BI57" s="67">
        <f t="shared" si="39"/>
        <v>0.13144965818181814</v>
      </c>
      <c r="BJ57" s="67">
        <f t="shared" si="40"/>
        <v>6.572482909090907E-2</v>
      </c>
      <c r="BK57" s="67">
        <f t="shared" si="41"/>
        <v>0.76678967272727261</v>
      </c>
      <c r="BL57" s="67">
        <f t="shared" si="42"/>
        <v>0.28480759272727268</v>
      </c>
      <c r="BM57" s="67">
        <f t="shared" si="43"/>
        <v>9.4205588363636341</v>
      </c>
      <c r="BN57" s="67">
        <f t="shared" si="44"/>
        <v>0.37244069818181813</v>
      </c>
      <c r="BO57" s="67">
        <f t="shared" si="45"/>
        <v>12.684892014545451</v>
      </c>
      <c r="BP57" s="67">
        <f t="shared" si="46"/>
        <v>18.249594210909088</v>
      </c>
      <c r="BQ57" s="67">
        <f t="shared" si="47"/>
        <v>3.0452504145454542</v>
      </c>
      <c r="BR57" s="67">
        <f t="shared" si="48"/>
        <v>1.8402952145454543</v>
      </c>
      <c r="BS57" s="67">
        <f t="shared" si="49"/>
        <v>0.72297311999999991</v>
      </c>
      <c r="BT57" s="67">
        <f t="shared" si="50"/>
        <v>0</v>
      </c>
      <c r="BU57" s="67">
        <f t="shared" si="51"/>
        <v>8.7852188218181801</v>
      </c>
      <c r="BV57" s="67">
        <f t="shared" si="52"/>
        <v>32.643331781818176</v>
      </c>
      <c r="BW57" s="67">
        <f t="shared" si="53"/>
        <v>159.6456098618182</v>
      </c>
      <c r="BX57" s="67">
        <f t="shared" si="17"/>
        <v>159.64560986181817</v>
      </c>
      <c r="BY57" s="67">
        <f t="shared" si="18"/>
        <v>868.72997349818183</v>
      </c>
      <c r="BZ57" s="67" t="e">
        <f t="shared" si="54"/>
        <v>#VALUE!</v>
      </c>
      <c r="CA57" s="70">
        <f t="shared" si="67"/>
        <v>3</v>
      </c>
      <c r="CB57" s="82">
        <f t="shared" si="20"/>
        <v>12.25</v>
      </c>
      <c r="CC57" s="20">
        <f t="shared" si="21"/>
        <v>3.4188034188034218</v>
      </c>
      <c r="CD57" s="69" t="e">
        <f t="shared" si="55"/>
        <v>#VALUE!</v>
      </c>
      <c r="CE57" s="20">
        <f t="shared" si="22"/>
        <v>8.6609686609686669</v>
      </c>
      <c r="CF57" s="73" t="e">
        <f t="shared" si="68"/>
        <v>#VALUE!</v>
      </c>
      <c r="CG57" s="20">
        <f t="shared" si="24"/>
        <v>1.8803418803418819</v>
      </c>
      <c r="CH57" s="67" t="e">
        <f t="shared" si="56"/>
        <v>#VALUE!</v>
      </c>
      <c r="CI57" s="67" t="e">
        <f t="shared" si="57"/>
        <v>#VALUE!</v>
      </c>
      <c r="CJ57" s="67" t="e">
        <f t="shared" si="58"/>
        <v>#VALUE!</v>
      </c>
      <c r="CK57" s="74" t="e">
        <f t="shared" si="59"/>
        <v>#VALUE!</v>
      </c>
    </row>
    <row r="58" spans="1:90" s="127" customFormat="1" ht="15" customHeight="1">
      <c r="A58" s="84" t="str">
        <f>[2]CCT!D65</f>
        <v>Região de São Lourenço</v>
      </c>
      <c r="B58" s="76" t="str">
        <f>[2]CCT!C65</f>
        <v>Lavras</v>
      </c>
      <c r="C58" s="18"/>
      <c r="D58" s="77"/>
      <c r="E58" s="17">
        <f t="shared" si="0"/>
        <v>0</v>
      </c>
      <c r="F58" s="78"/>
      <c r="G58" s="17"/>
      <c r="H58" s="77">
        <f t="shared" si="1"/>
        <v>0</v>
      </c>
      <c r="I58" s="21">
        <f>[2]CCT!J65</f>
        <v>1</v>
      </c>
      <c r="J58" s="77">
        <f>[2]CCT!I65</f>
        <v>848.57</v>
      </c>
      <c r="K58" s="17">
        <f t="shared" si="2"/>
        <v>848.57</v>
      </c>
      <c r="L58" s="18"/>
      <c r="M58" s="77"/>
      <c r="N58" s="17">
        <f t="shared" si="3"/>
        <v>0</v>
      </c>
      <c r="O58" s="18"/>
      <c r="P58" s="77"/>
      <c r="Q58" s="17">
        <f t="shared" si="4"/>
        <v>0</v>
      </c>
      <c r="R58" s="194">
        <f t="shared" si="25"/>
        <v>1</v>
      </c>
      <c r="S58" s="68">
        <f t="shared" si="26"/>
        <v>848.57</v>
      </c>
      <c r="T58" s="195"/>
      <c r="U58" s="195"/>
      <c r="V58" s="195"/>
      <c r="W58" s="195"/>
      <c r="X58" s="195"/>
      <c r="Y58" s="195"/>
      <c r="Z58" s="195"/>
      <c r="AA58" s="68">
        <f t="shared" si="27"/>
        <v>27.771381818181816</v>
      </c>
      <c r="AB58" s="68">
        <f t="shared" si="60"/>
        <v>876.34138181818184</v>
      </c>
      <c r="AC58" s="68"/>
      <c r="AD58" s="68">
        <f>(VLOOKUP('Res. Geral limpeza conferencia'!A58,VATOTAL,6,FALSE)*20-1)*R58</f>
        <v>279</v>
      </c>
      <c r="AE58" s="68">
        <f t="shared" si="62"/>
        <v>73.085800000000006</v>
      </c>
      <c r="AF58" s="68"/>
      <c r="AG58" s="68">
        <f t="shared" si="28"/>
        <v>3.12</v>
      </c>
      <c r="AH58" s="68">
        <f t="shared" si="63"/>
        <v>29.15</v>
      </c>
      <c r="AI58" s="68">
        <f t="shared" si="64"/>
        <v>0</v>
      </c>
      <c r="AJ58" s="68">
        <f t="shared" si="65"/>
        <v>0</v>
      </c>
      <c r="AK58" s="68">
        <v>0</v>
      </c>
      <c r="AL58" s="68">
        <f t="shared" si="29"/>
        <v>384.35579999999999</v>
      </c>
      <c r="AM58" s="68">
        <f>C58*'[2]Uniforme Limpeza'!$Z$10+F58*'[2]Uniforme Limpeza'!$Z$11+I58*'[2]Uniforme Limpeza'!$Z$12+L58*'[2]Uniforme Limpeza'!$Z$12+O58*'[2]Uniforme Limpeza'!$Z$12</f>
        <v>39.76</v>
      </c>
      <c r="AN58" s="68">
        <f>I58*'[2]Materiais de Consumo'!$F$33+L58*'[2]Materiais de Consumo'!$F$34+O58*'[2]Materiais de Consumo'!$F$35</f>
        <v>41.29</v>
      </c>
      <c r="AO58" s="68">
        <f>'[2]Equipamentos  TOTAL'!$H$19*'Res. Geral limpeza conferencia'!F58+'Res. Geral limpeza conferencia'!I58*'[2]Equipamentos  TOTAL'!$I$11+'[2]Equipamentos  TOTAL'!$I$12*'Res. Geral limpeza conferencia'!L58+'Res. Geral limpeza conferencia'!O58*'[2]Equipamentos  TOTAL'!$I$13</f>
        <v>5.87</v>
      </c>
      <c r="AP58" s="68">
        <f>(I58*'[2]PRODUTOS DE LIMPEZA'!$I$36+L58*'[2]PRODUTOS DE LIMPEZA'!$I$37+O58*'[2]PRODUTOS DE LIMPEZA'!$I$38)</f>
        <v>180.25</v>
      </c>
      <c r="AQ58" s="68">
        <f t="shared" si="30"/>
        <v>267.17</v>
      </c>
      <c r="AR58" s="195">
        <f t="shared" si="31"/>
        <v>175.26827636363637</v>
      </c>
      <c r="AS58" s="195">
        <f t="shared" si="8"/>
        <v>13.145120727272728</v>
      </c>
      <c r="AT58" s="196">
        <f t="shared" si="9"/>
        <v>8.7634138181818191</v>
      </c>
      <c r="AU58" s="195">
        <f t="shared" si="10"/>
        <v>1.7526827636363638</v>
      </c>
      <c r="AV58" s="196">
        <f t="shared" si="11"/>
        <v>21.908534545454547</v>
      </c>
      <c r="AW58" s="195">
        <f t="shared" si="12"/>
        <v>70.107310545454553</v>
      </c>
      <c r="AX58" s="196">
        <f t="shared" si="13"/>
        <v>26.290241454545455</v>
      </c>
      <c r="AY58" s="195">
        <f t="shared" si="14"/>
        <v>5.2580482909090911</v>
      </c>
      <c r="AZ58" s="195">
        <f t="shared" si="15"/>
        <v>322.49362850909097</v>
      </c>
      <c r="BA58" s="68">
        <f t="shared" si="32"/>
        <v>72.99923710545454</v>
      </c>
      <c r="BB58" s="68">
        <f t="shared" si="33"/>
        <v>24.362290414545456</v>
      </c>
      <c r="BC58" s="68">
        <f t="shared" si="34"/>
        <v>35.842362516363636</v>
      </c>
      <c r="BD58" s="68">
        <f t="shared" si="35"/>
        <v>133.20389003636365</v>
      </c>
      <c r="BE58" s="68">
        <f t="shared" si="36"/>
        <v>1.1392437963636364</v>
      </c>
      <c r="BF58" s="68">
        <f t="shared" si="37"/>
        <v>0.43817069090909094</v>
      </c>
      <c r="BG58" s="68">
        <f t="shared" si="66"/>
        <v>1.5774144872727274</v>
      </c>
      <c r="BH58" s="68">
        <f t="shared" si="38"/>
        <v>6.5725603636363639</v>
      </c>
      <c r="BI58" s="68">
        <f t="shared" si="39"/>
        <v>0.52580482909090909</v>
      </c>
      <c r="BJ58" s="68">
        <f t="shared" si="40"/>
        <v>0.26290241454545454</v>
      </c>
      <c r="BK58" s="68">
        <f t="shared" si="41"/>
        <v>3.0671948363636363</v>
      </c>
      <c r="BL58" s="68">
        <f t="shared" si="42"/>
        <v>1.1392437963636364</v>
      </c>
      <c r="BM58" s="68">
        <f t="shared" si="43"/>
        <v>37.682679418181813</v>
      </c>
      <c r="BN58" s="68">
        <f t="shared" si="44"/>
        <v>1.489780349090909</v>
      </c>
      <c r="BO58" s="68">
        <f t="shared" si="45"/>
        <v>50.74016600727272</v>
      </c>
      <c r="BP58" s="68">
        <f t="shared" si="46"/>
        <v>72.99923710545454</v>
      </c>
      <c r="BQ58" s="68">
        <f t="shared" si="47"/>
        <v>12.181145207272728</v>
      </c>
      <c r="BR58" s="68">
        <f t="shared" si="48"/>
        <v>7.361267607272727</v>
      </c>
      <c r="BS58" s="68">
        <f t="shared" si="49"/>
        <v>2.8919265599999999</v>
      </c>
      <c r="BT58" s="68">
        <f t="shared" si="50"/>
        <v>0</v>
      </c>
      <c r="BU58" s="68">
        <f t="shared" si="51"/>
        <v>35.141289410909089</v>
      </c>
      <c r="BV58" s="68">
        <f t="shared" si="52"/>
        <v>130.57486589090908</v>
      </c>
      <c r="BW58" s="68">
        <f t="shared" si="53"/>
        <v>638.58996493090922</v>
      </c>
      <c r="BX58" s="68">
        <f t="shared" si="17"/>
        <v>638.58996493090922</v>
      </c>
      <c r="BY58" s="68">
        <f t="shared" si="18"/>
        <v>2166.4571467490914</v>
      </c>
      <c r="BZ58" s="68" t="e">
        <f t="shared" si="54"/>
        <v>#VALUE!</v>
      </c>
      <c r="CA58" s="197">
        <f t="shared" si="67"/>
        <v>3</v>
      </c>
      <c r="CB58" s="198">
        <f t="shared" si="20"/>
        <v>12.25</v>
      </c>
      <c r="CC58" s="199">
        <f t="shared" si="21"/>
        <v>3.4188034188034218</v>
      </c>
      <c r="CD58" s="200" t="e">
        <f t="shared" si="55"/>
        <v>#VALUE!</v>
      </c>
      <c r="CE58" s="199">
        <f t="shared" si="22"/>
        <v>8.6609686609686669</v>
      </c>
      <c r="CF58" s="201" t="e">
        <f t="shared" si="68"/>
        <v>#VALUE!</v>
      </c>
      <c r="CG58" s="199">
        <f t="shared" si="24"/>
        <v>1.8803418803418819</v>
      </c>
      <c r="CH58" s="68" t="e">
        <f t="shared" si="56"/>
        <v>#VALUE!</v>
      </c>
      <c r="CI58" s="68" t="e">
        <f t="shared" si="57"/>
        <v>#VALUE!</v>
      </c>
      <c r="CJ58" s="68" t="e">
        <f t="shared" si="58"/>
        <v>#VALUE!</v>
      </c>
      <c r="CK58" s="202" t="e">
        <f t="shared" si="59"/>
        <v>#VALUE!</v>
      </c>
      <c r="CL58" s="203"/>
    </row>
    <row r="59" spans="1:90" ht="15" customHeight="1">
      <c r="A59" s="84" t="str">
        <f>[2]CCT!D66</f>
        <v>Região de Divinopolis</v>
      </c>
      <c r="B59" s="76" t="str">
        <f>[2]CCT!C66</f>
        <v>Luz</v>
      </c>
      <c r="C59" s="18"/>
      <c r="D59" s="77"/>
      <c r="E59" s="17">
        <f t="shared" si="0"/>
        <v>0</v>
      </c>
      <c r="F59" s="78"/>
      <c r="G59" s="17"/>
      <c r="H59" s="77">
        <f t="shared" si="1"/>
        <v>0</v>
      </c>
      <c r="I59" s="18"/>
      <c r="J59" s="77"/>
      <c r="K59" s="17">
        <f t="shared" si="2"/>
        <v>0</v>
      </c>
      <c r="L59" s="18"/>
      <c r="M59" s="77"/>
      <c r="N59" s="17">
        <f t="shared" si="3"/>
        <v>0</v>
      </c>
      <c r="O59" s="21">
        <f>[2]CCT!N66</f>
        <v>1</v>
      </c>
      <c r="P59" s="77">
        <f>[2]CCT!M66</f>
        <v>212.14</v>
      </c>
      <c r="Q59" s="80">
        <f t="shared" si="4"/>
        <v>212.14</v>
      </c>
      <c r="R59" s="66">
        <f t="shared" si="25"/>
        <v>1</v>
      </c>
      <c r="S59" s="67">
        <f t="shared" si="26"/>
        <v>212.14</v>
      </c>
      <c r="T59" s="19"/>
      <c r="U59" s="19"/>
      <c r="V59" s="19"/>
      <c r="W59" s="19"/>
      <c r="X59" s="19"/>
      <c r="Y59" s="19"/>
      <c r="Z59" s="19"/>
      <c r="AA59" s="68">
        <f t="shared" si="27"/>
        <v>6.9427636363636358</v>
      </c>
      <c r="AB59" s="67">
        <f t="shared" si="60"/>
        <v>219.08276363636361</v>
      </c>
      <c r="AC59" s="67"/>
      <c r="AD59" s="67">
        <f>(VLOOKUP('Res. Geral limpeza conferencia'!A59,VATOTAL,6,FALSE)*20-1)*R59</f>
        <v>279</v>
      </c>
      <c r="AE59" s="67">
        <f t="shared" si="62"/>
        <v>111.27160000000001</v>
      </c>
      <c r="AF59" s="67"/>
      <c r="AG59" s="67">
        <f t="shared" si="28"/>
        <v>3.12</v>
      </c>
      <c r="AH59" s="67">
        <f t="shared" si="63"/>
        <v>28.19</v>
      </c>
      <c r="AI59" s="67">
        <f t="shared" si="64"/>
        <v>0</v>
      </c>
      <c r="AJ59" s="67">
        <f t="shared" si="65"/>
        <v>0</v>
      </c>
      <c r="AK59" s="67">
        <v>0</v>
      </c>
      <c r="AL59" s="67">
        <f t="shared" si="29"/>
        <v>421.58160000000004</v>
      </c>
      <c r="AM59" s="67">
        <f>C59*'[2]Uniforme Limpeza'!$Z$10+F59*'[2]Uniforme Limpeza'!$Z$11+I59*'[2]Uniforme Limpeza'!$Z$12+L59*'[2]Uniforme Limpeza'!$Z$12+O59*'[2]Uniforme Limpeza'!$Z$12</f>
        <v>39.76</v>
      </c>
      <c r="AN59" s="67">
        <f>I59*'[2]Materiais de Consumo'!$F$33+L59*'[2]Materiais de Consumo'!$F$34+O59*'[2]Materiais de Consumo'!$F$35</f>
        <v>10.32</v>
      </c>
      <c r="AO59" s="67">
        <f>'[2]Equipamentos  TOTAL'!$H$19*'Res. Geral limpeza conferencia'!F59+'Res. Geral limpeza conferencia'!I59*'[2]Equipamentos  TOTAL'!$I$11+'[2]Equipamentos  TOTAL'!$I$12*'Res. Geral limpeza conferencia'!L59+'Res. Geral limpeza conferencia'!O59*'[2]Equipamentos  TOTAL'!$I$13</f>
        <v>1.47</v>
      </c>
      <c r="AP59" s="67">
        <f>(I59*'[2]PRODUTOS DE LIMPEZA'!$I$36+L59*'[2]PRODUTOS DE LIMPEZA'!$I$37+O59*'[2]PRODUTOS DE LIMPEZA'!$I$38)</f>
        <v>45.06</v>
      </c>
      <c r="AQ59" s="67">
        <f t="shared" si="30"/>
        <v>96.61</v>
      </c>
      <c r="AR59" s="19">
        <f t="shared" si="31"/>
        <v>43.816552727272722</v>
      </c>
      <c r="AS59" s="19">
        <f t="shared" si="8"/>
        <v>3.2862414545454541</v>
      </c>
      <c r="AT59" s="81">
        <f t="shared" si="9"/>
        <v>2.1908276363636361</v>
      </c>
      <c r="AU59" s="19">
        <f t="shared" si="10"/>
        <v>0.43816552727272723</v>
      </c>
      <c r="AV59" s="81">
        <f t="shared" si="11"/>
        <v>5.4770690909090902</v>
      </c>
      <c r="AW59" s="19">
        <f t="shared" si="12"/>
        <v>17.526621090909089</v>
      </c>
      <c r="AX59" s="81">
        <f t="shared" si="13"/>
        <v>6.5724829090909083</v>
      </c>
      <c r="AY59" s="19">
        <f t="shared" si="14"/>
        <v>1.3144965818181817</v>
      </c>
      <c r="AZ59" s="19">
        <f t="shared" si="15"/>
        <v>80.622457018181805</v>
      </c>
      <c r="BA59" s="67">
        <f t="shared" si="32"/>
        <v>18.249594210909088</v>
      </c>
      <c r="BB59" s="67">
        <f t="shared" si="33"/>
        <v>6.0905008290909084</v>
      </c>
      <c r="BC59" s="67">
        <f t="shared" si="34"/>
        <v>8.9604850327272718</v>
      </c>
      <c r="BD59" s="67">
        <f t="shared" si="35"/>
        <v>33.300580072727264</v>
      </c>
      <c r="BE59" s="67">
        <f t="shared" si="36"/>
        <v>0.28480759272727268</v>
      </c>
      <c r="BF59" s="67">
        <f t="shared" si="37"/>
        <v>0.10954138181818181</v>
      </c>
      <c r="BG59" s="67">
        <f t="shared" si="66"/>
        <v>0.39434897454545448</v>
      </c>
      <c r="BH59" s="67">
        <f t="shared" si="38"/>
        <v>1.6431207272727271</v>
      </c>
      <c r="BI59" s="67">
        <f t="shared" si="39"/>
        <v>0.13144965818181814</v>
      </c>
      <c r="BJ59" s="67">
        <f t="shared" si="40"/>
        <v>6.572482909090907E-2</v>
      </c>
      <c r="BK59" s="67">
        <f t="shared" si="41"/>
        <v>0.76678967272727261</v>
      </c>
      <c r="BL59" s="67">
        <f t="shared" si="42"/>
        <v>0.28480759272727268</v>
      </c>
      <c r="BM59" s="67">
        <f t="shared" si="43"/>
        <v>9.4205588363636341</v>
      </c>
      <c r="BN59" s="67">
        <f t="shared" si="44"/>
        <v>0.37244069818181813</v>
      </c>
      <c r="BO59" s="67">
        <f t="shared" si="45"/>
        <v>12.684892014545451</v>
      </c>
      <c r="BP59" s="67">
        <f t="shared" si="46"/>
        <v>18.249594210909088</v>
      </c>
      <c r="BQ59" s="67">
        <f t="shared" si="47"/>
        <v>3.0452504145454542</v>
      </c>
      <c r="BR59" s="67">
        <f t="shared" si="48"/>
        <v>1.8402952145454543</v>
      </c>
      <c r="BS59" s="67">
        <f t="shared" si="49"/>
        <v>0.72297311999999991</v>
      </c>
      <c r="BT59" s="67">
        <f t="shared" si="50"/>
        <v>0</v>
      </c>
      <c r="BU59" s="67">
        <f t="shared" si="51"/>
        <v>8.7852188218181801</v>
      </c>
      <c r="BV59" s="67">
        <f t="shared" si="52"/>
        <v>32.643331781818176</v>
      </c>
      <c r="BW59" s="67">
        <f t="shared" si="53"/>
        <v>159.6456098618182</v>
      </c>
      <c r="BX59" s="67">
        <f t="shared" si="17"/>
        <v>159.64560986181817</v>
      </c>
      <c r="BY59" s="67">
        <f t="shared" si="18"/>
        <v>896.91997349818189</v>
      </c>
      <c r="BZ59" s="67" t="e">
        <f t="shared" si="54"/>
        <v>#VALUE!</v>
      </c>
      <c r="CA59" s="70">
        <f t="shared" si="67"/>
        <v>3</v>
      </c>
      <c r="CB59" s="82">
        <f t="shared" si="20"/>
        <v>12.25</v>
      </c>
      <c r="CC59" s="20">
        <f t="shared" si="21"/>
        <v>3.4188034188034218</v>
      </c>
      <c r="CD59" s="69" t="e">
        <f t="shared" si="55"/>
        <v>#VALUE!</v>
      </c>
      <c r="CE59" s="20">
        <f t="shared" si="22"/>
        <v>8.6609686609686669</v>
      </c>
      <c r="CF59" s="73" t="e">
        <f t="shared" si="68"/>
        <v>#VALUE!</v>
      </c>
      <c r="CG59" s="20">
        <f t="shared" si="24"/>
        <v>1.8803418803418819</v>
      </c>
      <c r="CH59" s="67" t="e">
        <f t="shared" si="56"/>
        <v>#VALUE!</v>
      </c>
      <c r="CI59" s="67" t="e">
        <f t="shared" si="57"/>
        <v>#VALUE!</v>
      </c>
      <c r="CJ59" s="67" t="e">
        <f t="shared" si="58"/>
        <v>#VALUE!</v>
      </c>
      <c r="CK59" s="74" t="e">
        <f t="shared" si="59"/>
        <v>#VALUE!</v>
      </c>
    </row>
    <row r="60" spans="1:90" ht="15" customHeight="1">
      <c r="A60" s="84" t="str">
        <f>[2]CCT!D67</f>
        <v>Região de São Lourenço</v>
      </c>
      <c r="B60" s="76" t="str">
        <f>[2]CCT!C67</f>
        <v>Machado</v>
      </c>
      <c r="C60" s="18"/>
      <c r="D60" s="77"/>
      <c r="E60" s="17">
        <f t="shared" si="0"/>
        <v>0</v>
      </c>
      <c r="F60" s="78"/>
      <c r="G60" s="17"/>
      <c r="H60" s="77">
        <f t="shared" si="1"/>
        <v>0</v>
      </c>
      <c r="I60" s="18"/>
      <c r="J60" s="77"/>
      <c r="K60" s="17">
        <f t="shared" si="2"/>
        <v>0</v>
      </c>
      <c r="L60" s="21">
        <f>[2]CCT!L67</f>
        <v>1</v>
      </c>
      <c r="M60" s="77">
        <f>[2]CCT!K67</f>
        <v>424.28</v>
      </c>
      <c r="N60" s="17">
        <f t="shared" si="3"/>
        <v>424.28</v>
      </c>
      <c r="O60" s="18"/>
      <c r="P60" s="77"/>
      <c r="Q60" s="80">
        <f t="shared" si="4"/>
        <v>0</v>
      </c>
      <c r="R60" s="66">
        <f t="shared" si="25"/>
        <v>1</v>
      </c>
      <c r="S60" s="67">
        <f t="shared" si="26"/>
        <v>424.28</v>
      </c>
      <c r="T60" s="19"/>
      <c r="U60" s="19"/>
      <c r="V60" s="19"/>
      <c r="W60" s="19"/>
      <c r="X60" s="19"/>
      <c r="Y60" s="19"/>
      <c r="Z60" s="19"/>
      <c r="AA60" s="68">
        <f t="shared" si="27"/>
        <v>13.885527272727272</v>
      </c>
      <c r="AB60" s="67">
        <f t="shared" si="60"/>
        <v>438.16552727272722</v>
      </c>
      <c r="AC60" s="67"/>
      <c r="AD60" s="67">
        <f>(VLOOKUP('Res. Geral limpeza conferencia'!A60,VATOTAL,6,FALSE)*20-1)*R60</f>
        <v>279</v>
      </c>
      <c r="AE60" s="67">
        <f t="shared" si="62"/>
        <v>98.543199999999999</v>
      </c>
      <c r="AF60" s="67"/>
      <c r="AG60" s="67">
        <f t="shared" si="28"/>
        <v>3.12</v>
      </c>
      <c r="AH60" s="67">
        <v>0</v>
      </c>
      <c r="AI60" s="67">
        <f t="shared" si="64"/>
        <v>0</v>
      </c>
      <c r="AJ60" s="67">
        <f t="shared" si="65"/>
        <v>0</v>
      </c>
      <c r="AK60" s="67">
        <v>0</v>
      </c>
      <c r="AL60" s="67">
        <f t="shared" si="29"/>
        <v>380.66320000000002</v>
      </c>
      <c r="AM60" s="67">
        <f>C60*'[2]Uniforme Limpeza'!$Z$10+F60*'[2]Uniforme Limpeza'!$Z$11+I60*'[2]Uniforme Limpeza'!$Z$12+L60*'[2]Uniforme Limpeza'!$Z$12+O60*'[2]Uniforme Limpeza'!$Z$12</f>
        <v>39.76</v>
      </c>
      <c r="AN60" s="67">
        <f>I60*'[2]Materiais de Consumo'!$F$33+L60*'[2]Materiais de Consumo'!$F$34+O60*'[2]Materiais de Consumo'!$F$35</f>
        <v>20.65</v>
      </c>
      <c r="AO60" s="67">
        <f>'[2]Equipamentos  TOTAL'!$H$19*'Res. Geral limpeza conferencia'!F60+'Res. Geral limpeza conferencia'!I60*'[2]Equipamentos  TOTAL'!$I$11+'[2]Equipamentos  TOTAL'!$I$12*'Res. Geral limpeza conferencia'!L60+'Res. Geral limpeza conferencia'!O60*'[2]Equipamentos  TOTAL'!$I$13</f>
        <v>2.94</v>
      </c>
      <c r="AP60" s="67">
        <f>(I60*'[2]PRODUTOS DE LIMPEZA'!$I$36+L60*'[2]PRODUTOS DE LIMPEZA'!$I$37+O60*'[2]PRODUTOS DE LIMPEZA'!$I$38)</f>
        <v>90.13</v>
      </c>
      <c r="AQ60" s="67">
        <f t="shared" si="30"/>
        <v>153.47999999999999</v>
      </c>
      <c r="AR60" s="19">
        <f t="shared" si="31"/>
        <v>87.633105454545444</v>
      </c>
      <c r="AS60" s="19">
        <f t="shared" si="8"/>
        <v>6.5724829090909083</v>
      </c>
      <c r="AT60" s="81">
        <f t="shared" si="9"/>
        <v>4.3816552727272722</v>
      </c>
      <c r="AU60" s="19">
        <f t="shared" si="10"/>
        <v>0.87633105454545446</v>
      </c>
      <c r="AV60" s="81">
        <f t="shared" si="11"/>
        <v>10.95413818181818</v>
      </c>
      <c r="AW60" s="19">
        <f t="shared" si="12"/>
        <v>35.053242181818177</v>
      </c>
      <c r="AX60" s="81">
        <f t="shared" si="13"/>
        <v>13.144965818181817</v>
      </c>
      <c r="AY60" s="19">
        <f t="shared" si="14"/>
        <v>2.6289931636363635</v>
      </c>
      <c r="AZ60" s="19">
        <f t="shared" si="15"/>
        <v>161.24491403636361</v>
      </c>
      <c r="BA60" s="67">
        <f t="shared" si="32"/>
        <v>36.499188421818175</v>
      </c>
      <c r="BB60" s="67">
        <f t="shared" si="33"/>
        <v>12.181001658181817</v>
      </c>
      <c r="BC60" s="67">
        <f t="shared" si="34"/>
        <v>17.920970065454544</v>
      </c>
      <c r="BD60" s="67">
        <f t="shared" si="35"/>
        <v>66.601160145454529</v>
      </c>
      <c r="BE60" s="67">
        <f t="shared" si="36"/>
        <v>0.56961518545454537</v>
      </c>
      <c r="BF60" s="67">
        <f t="shared" si="37"/>
        <v>0.21908276363636361</v>
      </c>
      <c r="BG60" s="67">
        <f t="shared" si="66"/>
        <v>0.78869794909090896</v>
      </c>
      <c r="BH60" s="67">
        <f t="shared" si="38"/>
        <v>3.2862414545454541</v>
      </c>
      <c r="BI60" s="67">
        <f t="shared" si="39"/>
        <v>0.26289931636363628</v>
      </c>
      <c r="BJ60" s="67">
        <f t="shared" si="40"/>
        <v>0.13144965818181814</v>
      </c>
      <c r="BK60" s="67">
        <f t="shared" si="41"/>
        <v>1.5335793454545452</v>
      </c>
      <c r="BL60" s="67">
        <f t="shared" si="42"/>
        <v>0.56961518545454537</v>
      </c>
      <c r="BM60" s="67">
        <f t="shared" si="43"/>
        <v>18.841117672727268</v>
      </c>
      <c r="BN60" s="67">
        <f t="shared" si="44"/>
        <v>0.74488139636363626</v>
      </c>
      <c r="BO60" s="67">
        <f t="shared" si="45"/>
        <v>25.369784029090901</v>
      </c>
      <c r="BP60" s="67">
        <f t="shared" si="46"/>
        <v>36.499188421818175</v>
      </c>
      <c r="BQ60" s="67">
        <f t="shared" si="47"/>
        <v>6.0905008290909084</v>
      </c>
      <c r="BR60" s="67">
        <f t="shared" si="48"/>
        <v>3.6805904290909086</v>
      </c>
      <c r="BS60" s="67">
        <f t="shared" si="49"/>
        <v>1.4459462399999998</v>
      </c>
      <c r="BT60" s="67">
        <f t="shared" si="50"/>
        <v>0</v>
      </c>
      <c r="BU60" s="67">
        <f t="shared" si="51"/>
        <v>17.57043764363636</v>
      </c>
      <c r="BV60" s="67">
        <f t="shared" si="52"/>
        <v>65.286663563636353</v>
      </c>
      <c r="BW60" s="67">
        <f t="shared" si="53"/>
        <v>319.2912197236364</v>
      </c>
      <c r="BX60" s="67">
        <f t="shared" si="17"/>
        <v>319.29121972363635</v>
      </c>
      <c r="BY60" s="67">
        <f t="shared" si="18"/>
        <v>1291.5999469963635</v>
      </c>
      <c r="BZ60" s="67" t="e">
        <f t="shared" si="54"/>
        <v>#VALUE!</v>
      </c>
      <c r="CA60" s="70">
        <f t="shared" si="67"/>
        <v>2</v>
      </c>
      <c r="CB60" s="82">
        <f t="shared" si="20"/>
        <v>11.25</v>
      </c>
      <c r="CC60" s="20">
        <f t="shared" si="21"/>
        <v>2.2535211267605644</v>
      </c>
      <c r="CD60" s="69" t="e">
        <f t="shared" si="55"/>
        <v>#VALUE!</v>
      </c>
      <c r="CE60" s="20">
        <f t="shared" si="22"/>
        <v>8.5633802816901436</v>
      </c>
      <c r="CF60" s="73" t="e">
        <f t="shared" si="68"/>
        <v>#VALUE!</v>
      </c>
      <c r="CG60" s="20">
        <f t="shared" si="24"/>
        <v>1.8591549295774654</v>
      </c>
      <c r="CH60" s="67" t="e">
        <f t="shared" si="56"/>
        <v>#VALUE!</v>
      </c>
      <c r="CI60" s="67" t="e">
        <f t="shared" si="57"/>
        <v>#VALUE!</v>
      </c>
      <c r="CJ60" s="67" t="e">
        <f t="shared" si="58"/>
        <v>#VALUE!</v>
      </c>
      <c r="CK60" s="74" t="e">
        <f t="shared" si="59"/>
        <v>#VALUE!</v>
      </c>
    </row>
    <row r="61" spans="1:90" ht="15" customHeight="1">
      <c r="A61" s="84" t="str">
        <f>[2]CCT!D68</f>
        <v>Sethac Norte de Minas</v>
      </c>
      <c r="B61" s="76" t="str">
        <f>[2]CCT!C68</f>
        <v>Manga</v>
      </c>
      <c r="C61" s="18"/>
      <c r="D61" s="77"/>
      <c r="E61" s="17">
        <f>C61*D61</f>
        <v>0</v>
      </c>
      <c r="F61" s="78"/>
      <c r="G61" s="17"/>
      <c r="H61" s="77">
        <f>F61*G61</f>
        <v>0</v>
      </c>
      <c r="I61" s="21">
        <f>[2]CCT!J68</f>
        <v>1</v>
      </c>
      <c r="J61" s="77">
        <f>[2]CCT!I68</f>
        <v>848.57</v>
      </c>
      <c r="K61" s="17">
        <f>I61*J61</f>
        <v>848.57</v>
      </c>
      <c r="L61" s="21"/>
      <c r="M61" s="77"/>
      <c r="N61" s="17">
        <f>L61*M61</f>
        <v>0</v>
      </c>
      <c r="O61" s="18"/>
      <c r="P61" s="77"/>
      <c r="Q61" s="80">
        <f>O61*P61</f>
        <v>0</v>
      </c>
      <c r="R61" s="66">
        <f t="shared" si="25"/>
        <v>1</v>
      </c>
      <c r="S61" s="67">
        <f t="shared" si="26"/>
        <v>848.57</v>
      </c>
      <c r="T61" s="19"/>
      <c r="U61" s="19"/>
      <c r="V61" s="19"/>
      <c r="W61" s="19"/>
      <c r="X61" s="19"/>
      <c r="Y61" s="19"/>
      <c r="Z61" s="19"/>
      <c r="AA61" s="68">
        <f t="shared" si="27"/>
        <v>27.771381818181816</v>
      </c>
      <c r="AB61" s="67">
        <f t="shared" si="60"/>
        <v>876.34138181818184</v>
      </c>
      <c r="AC61" s="67"/>
      <c r="AD61" s="67">
        <f>(VLOOKUP('Res. Geral limpeza conferencia'!A61,VATOTAL,6,FALSE)*20-1)*R61</f>
        <v>279</v>
      </c>
      <c r="AE61" s="67">
        <f t="shared" si="62"/>
        <v>73.085800000000006</v>
      </c>
      <c r="AF61" s="67"/>
      <c r="AG61" s="67">
        <f t="shared" si="28"/>
        <v>3.12</v>
      </c>
      <c r="AH61" s="67">
        <f t="shared" si="63"/>
        <v>28.19</v>
      </c>
      <c r="AI61" s="67">
        <f t="shared" si="64"/>
        <v>0</v>
      </c>
      <c r="AJ61" s="67">
        <f t="shared" si="65"/>
        <v>0</v>
      </c>
      <c r="AK61" s="67">
        <v>0</v>
      </c>
      <c r="AL61" s="67">
        <f t="shared" si="29"/>
        <v>383.39580000000001</v>
      </c>
      <c r="AM61" s="67">
        <f>C61*'[2]Uniforme Limpeza'!$Z$10+F61*'[2]Uniforme Limpeza'!$Z$11+I61*'[2]Uniforme Limpeza'!$Z$12+L61*'[2]Uniforme Limpeza'!$Z$12+O61*'[2]Uniforme Limpeza'!$Z$12</f>
        <v>39.76</v>
      </c>
      <c r="AN61" s="67">
        <f>I61*'[2]Materiais de Consumo'!$F$33+L61*'[2]Materiais de Consumo'!$F$34+O61*'[2]Materiais de Consumo'!$F$35</f>
        <v>41.29</v>
      </c>
      <c r="AO61" s="67">
        <f>'[2]Equipamentos  TOTAL'!$H$19*'Res. Geral limpeza conferencia'!F61+'Res. Geral limpeza conferencia'!I61*'[2]Equipamentos  TOTAL'!$I$11+'[2]Equipamentos  TOTAL'!$I$12*'Res. Geral limpeza conferencia'!L61+'Res. Geral limpeza conferencia'!O61*'[2]Equipamentos  TOTAL'!$I$13</f>
        <v>5.87</v>
      </c>
      <c r="AP61" s="67">
        <f>(I61*'[2]PRODUTOS DE LIMPEZA'!$I$36+L61*'[2]PRODUTOS DE LIMPEZA'!$I$37+O61*'[2]PRODUTOS DE LIMPEZA'!$I$38)</f>
        <v>180.25</v>
      </c>
      <c r="AQ61" s="67">
        <f t="shared" si="30"/>
        <v>267.17</v>
      </c>
      <c r="AR61" s="19">
        <f>AB61*$AR$2</f>
        <v>175.26827636363637</v>
      </c>
      <c r="AS61" s="19">
        <f>AB61*$AS$2</f>
        <v>13.145120727272728</v>
      </c>
      <c r="AT61" s="81">
        <f>AB61*$AT$2</f>
        <v>8.7634138181818191</v>
      </c>
      <c r="AU61" s="19">
        <f>AB61*$AU$2</f>
        <v>1.7526827636363638</v>
      </c>
      <c r="AV61" s="81">
        <f>AB61*$AV$2</f>
        <v>21.908534545454547</v>
      </c>
      <c r="AW61" s="19">
        <f>AB61*$AW$2</f>
        <v>70.107310545454553</v>
      </c>
      <c r="AX61" s="81">
        <f>AB61*$AX$2</f>
        <v>26.290241454545455</v>
      </c>
      <c r="AY61" s="19">
        <f>AB61*$AY$2</f>
        <v>5.2580482909090911</v>
      </c>
      <c r="AZ61" s="19">
        <f>SUM(AR61:AY61)</f>
        <v>322.49362850909097</v>
      </c>
      <c r="BA61" s="67">
        <f t="shared" si="32"/>
        <v>72.99923710545454</v>
      </c>
      <c r="BB61" s="67">
        <f t="shared" si="33"/>
        <v>24.362290414545456</v>
      </c>
      <c r="BC61" s="67">
        <f t="shared" si="34"/>
        <v>35.842362516363636</v>
      </c>
      <c r="BD61" s="67">
        <f t="shared" si="35"/>
        <v>133.20389003636365</v>
      </c>
      <c r="BE61" s="67">
        <f t="shared" si="36"/>
        <v>1.1392437963636364</v>
      </c>
      <c r="BF61" s="67">
        <f t="shared" si="37"/>
        <v>0.43817069090909094</v>
      </c>
      <c r="BG61" s="67">
        <f t="shared" si="66"/>
        <v>1.5774144872727274</v>
      </c>
      <c r="BH61" s="67">
        <f t="shared" si="38"/>
        <v>6.5725603636363639</v>
      </c>
      <c r="BI61" s="67">
        <f t="shared" si="39"/>
        <v>0.52580482909090909</v>
      </c>
      <c r="BJ61" s="67">
        <f t="shared" si="40"/>
        <v>0.26290241454545454</v>
      </c>
      <c r="BK61" s="67">
        <f t="shared" si="41"/>
        <v>3.0671948363636363</v>
      </c>
      <c r="BL61" s="67">
        <f t="shared" si="42"/>
        <v>1.1392437963636364</v>
      </c>
      <c r="BM61" s="67">
        <f t="shared" si="43"/>
        <v>37.682679418181813</v>
      </c>
      <c r="BN61" s="67">
        <f t="shared" si="44"/>
        <v>1.489780349090909</v>
      </c>
      <c r="BO61" s="67">
        <f t="shared" si="45"/>
        <v>50.74016600727272</v>
      </c>
      <c r="BP61" s="67">
        <f t="shared" si="46"/>
        <v>72.99923710545454</v>
      </c>
      <c r="BQ61" s="67">
        <f t="shared" si="47"/>
        <v>12.181145207272728</v>
      </c>
      <c r="BR61" s="67">
        <f t="shared" si="48"/>
        <v>7.361267607272727</v>
      </c>
      <c r="BS61" s="67">
        <f t="shared" si="49"/>
        <v>2.8919265599999999</v>
      </c>
      <c r="BT61" s="67">
        <f t="shared" si="50"/>
        <v>0</v>
      </c>
      <c r="BU61" s="67">
        <f t="shared" si="51"/>
        <v>35.141289410909089</v>
      </c>
      <c r="BV61" s="67">
        <f t="shared" si="52"/>
        <v>130.57486589090908</v>
      </c>
      <c r="BW61" s="67">
        <f t="shared" si="53"/>
        <v>638.58996493090922</v>
      </c>
      <c r="BX61" s="67">
        <f t="shared" si="17"/>
        <v>638.58996493090922</v>
      </c>
      <c r="BY61" s="67">
        <f t="shared" si="18"/>
        <v>2165.4971467490914</v>
      </c>
      <c r="BZ61" s="67" t="e">
        <f t="shared" si="54"/>
        <v>#VALUE!</v>
      </c>
      <c r="CA61" s="70">
        <f t="shared" si="67"/>
        <v>3</v>
      </c>
      <c r="CB61" s="82">
        <f>CA61+7.6+1.65</f>
        <v>12.25</v>
      </c>
      <c r="CC61" s="20">
        <f>((100/((100-CB61)%)-100)*CA61)/CB61</f>
        <v>3.4188034188034218</v>
      </c>
      <c r="CD61" s="69" t="e">
        <f t="shared" si="55"/>
        <v>#VALUE!</v>
      </c>
      <c r="CE61" s="20">
        <f>((100/((100-CB61)%)-100)*$CF$2)/CB61</f>
        <v>8.6609686609686669</v>
      </c>
      <c r="CF61" s="73" t="e">
        <f t="shared" si="68"/>
        <v>#VALUE!</v>
      </c>
      <c r="CG61" s="20">
        <f>((100/((100-CB61)%)-100)*$CH$2)/CB61</f>
        <v>1.8803418803418819</v>
      </c>
      <c r="CH61" s="67" t="e">
        <f t="shared" si="56"/>
        <v>#VALUE!</v>
      </c>
      <c r="CI61" s="67" t="e">
        <f t="shared" si="57"/>
        <v>#VALUE!</v>
      </c>
      <c r="CJ61" s="67" t="e">
        <f t="shared" si="58"/>
        <v>#VALUE!</v>
      </c>
      <c r="CK61" s="74" t="e">
        <f t="shared" si="59"/>
        <v>#VALUE!</v>
      </c>
    </row>
    <row r="62" spans="1:90" ht="15" customHeight="1">
      <c r="A62" s="84" t="str">
        <f>[2]CCT!D69</f>
        <v>Região de Divinopolis</v>
      </c>
      <c r="B62" s="76" t="str">
        <f>[2]CCT!C69</f>
        <v>Martinho Campos</v>
      </c>
      <c r="C62" s="18"/>
      <c r="D62" s="77"/>
      <c r="E62" s="17">
        <f t="shared" si="0"/>
        <v>0</v>
      </c>
      <c r="F62" s="78"/>
      <c r="G62" s="17"/>
      <c r="H62" s="77">
        <f t="shared" si="1"/>
        <v>0</v>
      </c>
      <c r="I62" s="18"/>
      <c r="J62" s="77"/>
      <c r="K62" s="17">
        <f t="shared" si="2"/>
        <v>0</v>
      </c>
      <c r="L62" s="18"/>
      <c r="M62" s="77"/>
      <c r="N62" s="17">
        <f t="shared" si="3"/>
        <v>0</v>
      </c>
      <c r="O62" s="21">
        <f>[2]CCT!N69</f>
        <v>1</v>
      </c>
      <c r="P62" s="77">
        <f>[2]CCT!M69</f>
        <v>212.14</v>
      </c>
      <c r="Q62" s="80">
        <f t="shared" si="4"/>
        <v>212.14</v>
      </c>
      <c r="R62" s="66">
        <f t="shared" si="25"/>
        <v>1</v>
      </c>
      <c r="S62" s="67">
        <f t="shared" si="26"/>
        <v>212.14</v>
      </c>
      <c r="T62" s="19"/>
      <c r="U62" s="19"/>
      <c r="V62" s="19"/>
      <c r="W62" s="19"/>
      <c r="X62" s="19"/>
      <c r="Y62" s="19"/>
      <c r="Z62" s="19"/>
      <c r="AA62" s="68">
        <f t="shared" si="27"/>
        <v>6.9427636363636358</v>
      </c>
      <c r="AB62" s="67">
        <f t="shared" si="60"/>
        <v>219.08276363636361</v>
      </c>
      <c r="AC62" s="67"/>
      <c r="AD62" s="67">
        <f>(VLOOKUP('Res. Geral limpeza conferencia'!A62,VATOTAL,6,FALSE)*20-1)*R62</f>
        <v>279</v>
      </c>
      <c r="AE62" s="67">
        <f t="shared" si="62"/>
        <v>111.27160000000001</v>
      </c>
      <c r="AF62" s="67"/>
      <c r="AG62" s="67">
        <f t="shared" si="28"/>
        <v>3.12</v>
      </c>
      <c r="AH62" s="67">
        <f t="shared" si="63"/>
        <v>28.19</v>
      </c>
      <c r="AI62" s="67">
        <f t="shared" si="64"/>
        <v>0</v>
      </c>
      <c r="AJ62" s="67">
        <f t="shared" si="65"/>
        <v>0</v>
      </c>
      <c r="AK62" s="67">
        <v>0</v>
      </c>
      <c r="AL62" s="67">
        <f t="shared" si="29"/>
        <v>421.58160000000004</v>
      </c>
      <c r="AM62" s="67">
        <f>C62*'[2]Uniforme Limpeza'!$Z$10+F62*'[2]Uniforme Limpeza'!$Z$11+I62*'[2]Uniforme Limpeza'!$Z$12+L62*'[2]Uniforme Limpeza'!$Z$12+O62*'[2]Uniforme Limpeza'!$Z$12</f>
        <v>39.76</v>
      </c>
      <c r="AN62" s="67">
        <f>I62*'[2]Materiais de Consumo'!$F$33+L62*'[2]Materiais de Consumo'!$F$34+O62*'[2]Materiais de Consumo'!$F$35</f>
        <v>10.32</v>
      </c>
      <c r="AO62" s="67">
        <f>'[2]Equipamentos  TOTAL'!$H$19*'Res. Geral limpeza conferencia'!F62+'Res. Geral limpeza conferencia'!I62*'[2]Equipamentos  TOTAL'!$I$11+'[2]Equipamentos  TOTAL'!$I$12*'Res. Geral limpeza conferencia'!L62+'Res. Geral limpeza conferencia'!O62*'[2]Equipamentos  TOTAL'!$I$13</f>
        <v>1.47</v>
      </c>
      <c r="AP62" s="67">
        <f>(I62*'[2]PRODUTOS DE LIMPEZA'!$I$36+L62*'[2]PRODUTOS DE LIMPEZA'!$I$37+O62*'[2]PRODUTOS DE LIMPEZA'!$I$38)</f>
        <v>45.06</v>
      </c>
      <c r="AQ62" s="67">
        <f t="shared" si="30"/>
        <v>96.61</v>
      </c>
      <c r="AR62" s="19">
        <f t="shared" si="31"/>
        <v>43.816552727272722</v>
      </c>
      <c r="AS62" s="19">
        <f t="shared" si="8"/>
        <v>3.2862414545454541</v>
      </c>
      <c r="AT62" s="81">
        <f t="shared" si="9"/>
        <v>2.1908276363636361</v>
      </c>
      <c r="AU62" s="19">
        <f t="shared" si="10"/>
        <v>0.43816552727272723</v>
      </c>
      <c r="AV62" s="81">
        <f t="shared" si="11"/>
        <v>5.4770690909090902</v>
      </c>
      <c r="AW62" s="19">
        <f t="shared" si="12"/>
        <v>17.526621090909089</v>
      </c>
      <c r="AX62" s="81">
        <f t="shared" si="13"/>
        <v>6.5724829090909083</v>
      </c>
      <c r="AY62" s="19">
        <f t="shared" si="14"/>
        <v>1.3144965818181817</v>
      </c>
      <c r="AZ62" s="19">
        <f t="shared" si="15"/>
        <v>80.622457018181805</v>
      </c>
      <c r="BA62" s="67">
        <f t="shared" si="32"/>
        <v>18.249594210909088</v>
      </c>
      <c r="BB62" s="67">
        <f t="shared" si="33"/>
        <v>6.0905008290909084</v>
      </c>
      <c r="BC62" s="67">
        <f t="shared" si="34"/>
        <v>8.9604850327272718</v>
      </c>
      <c r="BD62" s="67">
        <f t="shared" si="35"/>
        <v>33.300580072727264</v>
      </c>
      <c r="BE62" s="67">
        <f t="shared" si="36"/>
        <v>0.28480759272727268</v>
      </c>
      <c r="BF62" s="67">
        <f t="shared" si="37"/>
        <v>0.10954138181818181</v>
      </c>
      <c r="BG62" s="67">
        <f t="shared" si="66"/>
        <v>0.39434897454545448</v>
      </c>
      <c r="BH62" s="67">
        <f t="shared" si="38"/>
        <v>1.6431207272727271</v>
      </c>
      <c r="BI62" s="67">
        <f t="shared" si="39"/>
        <v>0.13144965818181814</v>
      </c>
      <c r="BJ62" s="67">
        <f t="shared" si="40"/>
        <v>6.572482909090907E-2</v>
      </c>
      <c r="BK62" s="67">
        <f t="shared" si="41"/>
        <v>0.76678967272727261</v>
      </c>
      <c r="BL62" s="67">
        <f t="shared" si="42"/>
        <v>0.28480759272727268</v>
      </c>
      <c r="BM62" s="67">
        <f t="shared" si="43"/>
        <v>9.4205588363636341</v>
      </c>
      <c r="BN62" s="67">
        <f t="shared" si="44"/>
        <v>0.37244069818181813</v>
      </c>
      <c r="BO62" s="67">
        <f t="shared" si="45"/>
        <v>12.684892014545451</v>
      </c>
      <c r="BP62" s="67">
        <f t="shared" si="46"/>
        <v>18.249594210909088</v>
      </c>
      <c r="BQ62" s="67">
        <f t="shared" si="47"/>
        <v>3.0452504145454542</v>
      </c>
      <c r="BR62" s="67">
        <f t="shared" si="48"/>
        <v>1.8402952145454543</v>
      </c>
      <c r="BS62" s="67">
        <f t="shared" si="49"/>
        <v>0.72297311999999991</v>
      </c>
      <c r="BT62" s="67">
        <f t="shared" si="50"/>
        <v>0</v>
      </c>
      <c r="BU62" s="67">
        <f t="shared" si="51"/>
        <v>8.7852188218181801</v>
      </c>
      <c r="BV62" s="67">
        <f t="shared" si="52"/>
        <v>32.643331781818176</v>
      </c>
      <c r="BW62" s="67">
        <f t="shared" si="53"/>
        <v>159.6456098618182</v>
      </c>
      <c r="BX62" s="67">
        <f t="shared" si="17"/>
        <v>159.64560986181817</v>
      </c>
      <c r="BY62" s="67">
        <f t="shared" si="18"/>
        <v>896.91997349818189</v>
      </c>
      <c r="BZ62" s="67" t="e">
        <f t="shared" si="54"/>
        <v>#VALUE!</v>
      </c>
      <c r="CA62" s="70">
        <f t="shared" si="67"/>
        <v>5</v>
      </c>
      <c r="CB62" s="82">
        <f t="shared" si="20"/>
        <v>14.25</v>
      </c>
      <c r="CC62" s="20">
        <f t="shared" si="21"/>
        <v>5.8309037900874632</v>
      </c>
      <c r="CD62" s="69" t="e">
        <f t="shared" si="55"/>
        <v>#VALUE!</v>
      </c>
      <c r="CE62" s="20">
        <f t="shared" si="22"/>
        <v>8.8629737609329435</v>
      </c>
      <c r="CF62" s="73" t="e">
        <f t="shared" si="68"/>
        <v>#VALUE!</v>
      </c>
      <c r="CG62" s="20">
        <f t="shared" si="24"/>
        <v>1.9241982507288626</v>
      </c>
      <c r="CH62" s="67" t="e">
        <f t="shared" si="56"/>
        <v>#VALUE!</v>
      </c>
      <c r="CI62" s="67" t="e">
        <f t="shared" si="57"/>
        <v>#VALUE!</v>
      </c>
      <c r="CJ62" s="67" t="e">
        <f t="shared" si="58"/>
        <v>#VALUE!</v>
      </c>
      <c r="CK62" s="74" t="e">
        <f t="shared" si="59"/>
        <v>#VALUE!</v>
      </c>
    </row>
    <row r="63" spans="1:90" ht="15" customHeight="1">
      <c r="A63" s="84" t="str">
        <f>[2]CCT!D70</f>
        <v>Sind - Asseio</v>
      </c>
      <c r="B63" s="76" t="str">
        <f>[2]CCT!C70</f>
        <v>Mateus Leme</v>
      </c>
      <c r="C63" s="18"/>
      <c r="D63" s="77"/>
      <c r="E63" s="17">
        <f t="shared" si="0"/>
        <v>0</v>
      </c>
      <c r="F63" s="78"/>
      <c r="G63" s="17"/>
      <c r="H63" s="77">
        <f t="shared" si="1"/>
        <v>0</v>
      </c>
      <c r="I63" s="21">
        <f>[2]CCT!J70</f>
        <v>1</v>
      </c>
      <c r="J63" s="77">
        <f>[2]CCT!I70</f>
        <v>876.66</v>
      </c>
      <c r="K63" s="17">
        <f t="shared" si="2"/>
        <v>876.66</v>
      </c>
      <c r="L63" s="18"/>
      <c r="M63" s="77"/>
      <c r="N63" s="17">
        <f t="shared" si="3"/>
        <v>0</v>
      </c>
      <c r="O63" s="18"/>
      <c r="P63" s="77"/>
      <c r="Q63" s="80">
        <f t="shared" si="4"/>
        <v>0</v>
      </c>
      <c r="R63" s="66">
        <f t="shared" si="25"/>
        <v>1</v>
      </c>
      <c r="S63" s="67">
        <f t="shared" si="26"/>
        <v>876.66</v>
      </c>
      <c r="T63" s="19"/>
      <c r="U63" s="19"/>
      <c r="V63" s="19"/>
      <c r="W63" s="19"/>
      <c r="X63" s="19"/>
      <c r="Y63" s="19"/>
      <c r="Z63" s="19"/>
      <c r="AA63" s="68">
        <f t="shared" si="27"/>
        <v>28.690690909090907</v>
      </c>
      <c r="AB63" s="67">
        <f t="shared" si="60"/>
        <v>905.35069090909087</v>
      </c>
      <c r="AC63" s="67"/>
      <c r="AD63" s="67">
        <f>(VLOOKUP('Res. Geral limpeza conferencia'!A63,VATOTAL,6,FALSE)*20-1)*R63</f>
        <v>279</v>
      </c>
      <c r="AE63" s="67">
        <f t="shared" si="62"/>
        <v>71.400400000000005</v>
      </c>
      <c r="AF63" s="67"/>
      <c r="AG63" s="67">
        <f t="shared" si="28"/>
        <v>3.12</v>
      </c>
      <c r="AH63" s="67">
        <f t="shared" si="63"/>
        <v>0</v>
      </c>
      <c r="AI63" s="67">
        <f t="shared" si="64"/>
        <v>8.43</v>
      </c>
      <c r="AJ63" s="67">
        <f t="shared" si="65"/>
        <v>41.03</v>
      </c>
      <c r="AK63" s="67">
        <v>0</v>
      </c>
      <c r="AL63" s="67">
        <f t="shared" si="29"/>
        <v>402.98040000000003</v>
      </c>
      <c r="AM63" s="67">
        <f>C63*'[2]Uniforme Limpeza'!$Z$10+F63*'[2]Uniforme Limpeza'!$Z$11+I63*'[2]Uniforme Limpeza'!$Z$12+L63*'[2]Uniforme Limpeza'!$Z$12+O63*'[2]Uniforme Limpeza'!$Z$12</f>
        <v>39.76</v>
      </c>
      <c r="AN63" s="67">
        <f>I63*'[2]Materiais de Consumo'!$F$33+L63*'[2]Materiais de Consumo'!$F$34+O63*'[2]Materiais de Consumo'!$F$35</f>
        <v>41.29</v>
      </c>
      <c r="AO63" s="67">
        <f>'[2]Equipamentos  TOTAL'!$H$19*'Res. Geral limpeza conferencia'!F63+'Res. Geral limpeza conferencia'!I63*'[2]Equipamentos  TOTAL'!$I$11+'[2]Equipamentos  TOTAL'!$I$12*'Res. Geral limpeza conferencia'!L63+'Res. Geral limpeza conferencia'!O63*'[2]Equipamentos  TOTAL'!$I$13</f>
        <v>5.87</v>
      </c>
      <c r="AP63" s="67">
        <f>(I63*'[2]PRODUTOS DE LIMPEZA'!$I$36+L63*'[2]PRODUTOS DE LIMPEZA'!$I$37+O63*'[2]PRODUTOS DE LIMPEZA'!$I$38)</f>
        <v>180.25</v>
      </c>
      <c r="AQ63" s="67">
        <f t="shared" si="30"/>
        <v>267.17</v>
      </c>
      <c r="AR63" s="19">
        <f t="shared" si="31"/>
        <v>181.07013818181818</v>
      </c>
      <c r="AS63" s="19">
        <f t="shared" si="8"/>
        <v>13.580260363636363</v>
      </c>
      <c r="AT63" s="81">
        <f t="shared" si="9"/>
        <v>9.0535069090909097</v>
      </c>
      <c r="AU63" s="19">
        <f t="shared" si="10"/>
        <v>1.8107013818181819</v>
      </c>
      <c r="AV63" s="81">
        <f t="shared" si="11"/>
        <v>22.633767272727273</v>
      </c>
      <c r="AW63" s="19">
        <f t="shared" si="12"/>
        <v>72.428055272727278</v>
      </c>
      <c r="AX63" s="81">
        <f t="shared" si="13"/>
        <v>27.160520727272726</v>
      </c>
      <c r="AY63" s="19">
        <f t="shared" si="14"/>
        <v>5.4321041454545451</v>
      </c>
      <c r="AZ63" s="19">
        <f t="shared" si="15"/>
        <v>333.16905425454553</v>
      </c>
      <c r="BA63" s="67">
        <f t="shared" si="32"/>
        <v>75.415712552727271</v>
      </c>
      <c r="BB63" s="67">
        <f t="shared" si="33"/>
        <v>25.168749207272725</v>
      </c>
      <c r="BC63" s="67">
        <f t="shared" si="34"/>
        <v>37.028843258181816</v>
      </c>
      <c r="BD63" s="67">
        <f t="shared" si="35"/>
        <v>137.61330501818182</v>
      </c>
      <c r="BE63" s="67">
        <f t="shared" si="36"/>
        <v>1.176955898181818</v>
      </c>
      <c r="BF63" s="67">
        <f t="shared" si="37"/>
        <v>0.45267534545454546</v>
      </c>
      <c r="BG63" s="67">
        <f t="shared" si="66"/>
        <v>1.6296312436363634</v>
      </c>
      <c r="BH63" s="67">
        <f t="shared" si="38"/>
        <v>6.7901301818181814</v>
      </c>
      <c r="BI63" s="67">
        <f t="shared" si="39"/>
        <v>0.54321041454545449</v>
      </c>
      <c r="BJ63" s="67">
        <f t="shared" si="40"/>
        <v>0.27160520727272724</v>
      </c>
      <c r="BK63" s="67">
        <f t="shared" si="41"/>
        <v>3.1687274181818181</v>
      </c>
      <c r="BL63" s="67">
        <f t="shared" si="42"/>
        <v>1.176955898181818</v>
      </c>
      <c r="BM63" s="67">
        <f t="shared" si="43"/>
        <v>38.930079709090904</v>
      </c>
      <c r="BN63" s="67">
        <f t="shared" si="44"/>
        <v>1.5390961745454543</v>
      </c>
      <c r="BO63" s="67">
        <f t="shared" si="45"/>
        <v>52.419805003636363</v>
      </c>
      <c r="BP63" s="67">
        <f t="shared" si="46"/>
        <v>75.415712552727271</v>
      </c>
      <c r="BQ63" s="67">
        <f t="shared" si="47"/>
        <v>12.584374603636363</v>
      </c>
      <c r="BR63" s="67">
        <f t="shared" si="48"/>
        <v>7.6049458036363626</v>
      </c>
      <c r="BS63" s="67">
        <f t="shared" si="49"/>
        <v>2.9876572800000001</v>
      </c>
      <c r="BT63" s="67">
        <f t="shared" si="50"/>
        <v>0</v>
      </c>
      <c r="BU63" s="67">
        <f t="shared" si="51"/>
        <v>36.304562705454543</v>
      </c>
      <c r="BV63" s="67">
        <f t="shared" si="52"/>
        <v>134.89725294545454</v>
      </c>
      <c r="BW63" s="67">
        <f t="shared" si="53"/>
        <v>659.72904846545464</v>
      </c>
      <c r="BX63" s="67">
        <f t="shared" si="17"/>
        <v>659.72904846545453</v>
      </c>
      <c r="BY63" s="67">
        <f t="shared" si="18"/>
        <v>2235.2301393745456</v>
      </c>
      <c r="BZ63" s="67" t="e">
        <f t="shared" si="54"/>
        <v>#VALUE!</v>
      </c>
      <c r="CA63" s="70">
        <f t="shared" si="67"/>
        <v>2</v>
      </c>
      <c r="CB63" s="82">
        <f t="shared" si="20"/>
        <v>11.25</v>
      </c>
      <c r="CC63" s="20">
        <f t="shared" si="21"/>
        <v>2.2535211267605644</v>
      </c>
      <c r="CD63" s="69" t="e">
        <f t="shared" si="55"/>
        <v>#VALUE!</v>
      </c>
      <c r="CE63" s="20">
        <f t="shared" si="22"/>
        <v>8.5633802816901436</v>
      </c>
      <c r="CF63" s="73" t="e">
        <f t="shared" si="68"/>
        <v>#VALUE!</v>
      </c>
      <c r="CG63" s="20">
        <f t="shared" si="24"/>
        <v>1.8591549295774654</v>
      </c>
      <c r="CH63" s="67" t="e">
        <f t="shared" si="56"/>
        <v>#VALUE!</v>
      </c>
      <c r="CI63" s="67" t="e">
        <f t="shared" si="57"/>
        <v>#VALUE!</v>
      </c>
      <c r="CJ63" s="67" t="e">
        <f t="shared" si="58"/>
        <v>#VALUE!</v>
      </c>
      <c r="CK63" s="74" t="e">
        <f t="shared" si="59"/>
        <v>#VALUE!</v>
      </c>
    </row>
    <row r="64" spans="1:90" ht="15" customHeight="1">
      <c r="A64" s="84" t="str">
        <f>[2]CCT!D71</f>
        <v>Fethemg Interior</v>
      </c>
      <c r="B64" s="76" t="str">
        <f>[2]CCT!C71</f>
        <v>Minas Novas</v>
      </c>
      <c r="C64" s="18"/>
      <c r="D64" s="77"/>
      <c r="E64" s="17">
        <f t="shared" si="0"/>
        <v>0</v>
      </c>
      <c r="F64" s="78"/>
      <c r="G64" s="17"/>
      <c r="H64" s="77">
        <f t="shared" si="1"/>
        <v>0</v>
      </c>
      <c r="I64" s="18"/>
      <c r="J64" s="77"/>
      <c r="K64" s="17">
        <f t="shared" si="2"/>
        <v>0</v>
      </c>
      <c r="L64" s="21"/>
      <c r="M64" s="77"/>
      <c r="N64" s="17">
        <f t="shared" si="3"/>
        <v>0</v>
      </c>
      <c r="O64" s="21">
        <f>[2]CCT!N71</f>
        <v>1</v>
      </c>
      <c r="P64" s="77">
        <f>[2]CCT!M71</f>
        <v>212.14</v>
      </c>
      <c r="Q64" s="80">
        <f t="shared" si="4"/>
        <v>212.14</v>
      </c>
      <c r="R64" s="66">
        <f t="shared" si="25"/>
        <v>1</v>
      </c>
      <c r="S64" s="67">
        <f t="shared" si="26"/>
        <v>212.14</v>
      </c>
      <c r="T64" s="19"/>
      <c r="U64" s="19"/>
      <c r="V64" s="19"/>
      <c r="W64" s="19"/>
      <c r="X64" s="19"/>
      <c r="Y64" s="19"/>
      <c r="Z64" s="19"/>
      <c r="AA64" s="68">
        <f t="shared" si="27"/>
        <v>6.9427636363636358</v>
      </c>
      <c r="AB64" s="67">
        <f t="shared" si="60"/>
        <v>219.08276363636361</v>
      </c>
      <c r="AC64" s="67"/>
      <c r="AD64" s="67">
        <f>(VLOOKUP('Res. Geral limpeza conferencia'!A64,VATOTAL,6,FALSE)*20-1)*R64</f>
        <v>279</v>
      </c>
      <c r="AE64" s="67">
        <f t="shared" si="62"/>
        <v>111.27160000000001</v>
      </c>
      <c r="AF64" s="67"/>
      <c r="AG64" s="67">
        <f>$AG$2*R64</f>
        <v>3.12</v>
      </c>
      <c r="AH64" s="67">
        <f t="shared" si="63"/>
        <v>0</v>
      </c>
      <c r="AI64" s="67">
        <f t="shared" si="64"/>
        <v>8.43</v>
      </c>
      <c r="AJ64" s="67">
        <f t="shared" si="65"/>
        <v>0</v>
      </c>
      <c r="AK64" s="67">
        <v>0</v>
      </c>
      <c r="AL64" s="67">
        <f t="shared" si="29"/>
        <v>401.82160000000005</v>
      </c>
      <c r="AM64" s="67">
        <f>C64*'[2]Uniforme Limpeza'!$Z$10+F64*'[2]Uniforme Limpeza'!$Z$11+I64*'[2]Uniforme Limpeza'!$Z$12+L64*'[2]Uniforme Limpeza'!$Z$12+O64*'[2]Uniforme Limpeza'!$Z$12</f>
        <v>39.76</v>
      </c>
      <c r="AN64" s="67">
        <f>I64*'[2]Materiais de Consumo'!$F$33+L64*'[2]Materiais de Consumo'!$F$34+O64*'[2]Materiais de Consumo'!$F$35</f>
        <v>10.32</v>
      </c>
      <c r="AO64" s="67">
        <f>'[2]Equipamentos  TOTAL'!$H$19*'Res. Geral limpeza conferencia'!F64+'Res. Geral limpeza conferencia'!I64*'[2]Equipamentos  TOTAL'!$I$11+'[2]Equipamentos  TOTAL'!$I$12*'Res. Geral limpeza conferencia'!L64+'Res. Geral limpeza conferencia'!O64*'[2]Equipamentos  TOTAL'!$I$13</f>
        <v>1.47</v>
      </c>
      <c r="AP64" s="67">
        <f>(I64*'[2]PRODUTOS DE LIMPEZA'!$I$36+L64*'[2]PRODUTOS DE LIMPEZA'!$I$37+O64*'[2]PRODUTOS DE LIMPEZA'!$I$38)</f>
        <v>45.06</v>
      </c>
      <c r="AQ64" s="67">
        <f t="shared" si="30"/>
        <v>96.61</v>
      </c>
      <c r="AR64" s="19">
        <f t="shared" si="31"/>
        <v>43.816552727272722</v>
      </c>
      <c r="AS64" s="19">
        <f t="shared" si="8"/>
        <v>3.2862414545454541</v>
      </c>
      <c r="AT64" s="81">
        <f t="shared" si="9"/>
        <v>2.1908276363636361</v>
      </c>
      <c r="AU64" s="19">
        <f t="shared" si="10"/>
        <v>0.43816552727272723</v>
      </c>
      <c r="AV64" s="81">
        <f t="shared" si="11"/>
        <v>5.4770690909090902</v>
      </c>
      <c r="AW64" s="19">
        <f t="shared" si="12"/>
        <v>17.526621090909089</v>
      </c>
      <c r="AX64" s="81">
        <f t="shared" si="13"/>
        <v>6.5724829090909083</v>
      </c>
      <c r="AY64" s="19">
        <f t="shared" si="14"/>
        <v>1.3144965818181817</v>
      </c>
      <c r="AZ64" s="19">
        <f t="shared" si="15"/>
        <v>80.622457018181805</v>
      </c>
      <c r="BA64" s="67">
        <f t="shared" si="32"/>
        <v>18.249594210909088</v>
      </c>
      <c r="BB64" s="67">
        <f t="shared" si="33"/>
        <v>6.0905008290909084</v>
      </c>
      <c r="BC64" s="67">
        <f t="shared" si="34"/>
        <v>8.9604850327272718</v>
      </c>
      <c r="BD64" s="67">
        <f t="shared" si="35"/>
        <v>33.300580072727264</v>
      </c>
      <c r="BE64" s="67">
        <f t="shared" si="36"/>
        <v>0.28480759272727268</v>
      </c>
      <c r="BF64" s="67">
        <f t="shared" si="37"/>
        <v>0.10954138181818181</v>
      </c>
      <c r="BG64" s="67">
        <f t="shared" si="66"/>
        <v>0.39434897454545448</v>
      </c>
      <c r="BH64" s="67">
        <f t="shared" si="38"/>
        <v>1.6431207272727271</v>
      </c>
      <c r="BI64" s="67">
        <f t="shared" si="39"/>
        <v>0.13144965818181814</v>
      </c>
      <c r="BJ64" s="67">
        <f t="shared" si="40"/>
        <v>6.572482909090907E-2</v>
      </c>
      <c r="BK64" s="67">
        <f t="shared" si="41"/>
        <v>0.76678967272727261</v>
      </c>
      <c r="BL64" s="67">
        <f t="shared" si="42"/>
        <v>0.28480759272727268</v>
      </c>
      <c r="BM64" s="67">
        <f t="shared" si="43"/>
        <v>9.4205588363636341</v>
      </c>
      <c r="BN64" s="67">
        <f t="shared" si="44"/>
        <v>0.37244069818181813</v>
      </c>
      <c r="BO64" s="67">
        <f t="shared" si="45"/>
        <v>12.684892014545451</v>
      </c>
      <c r="BP64" s="67">
        <f t="shared" si="46"/>
        <v>18.249594210909088</v>
      </c>
      <c r="BQ64" s="67">
        <f t="shared" si="47"/>
        <v>3.0452504145454542</v>
      </c>
      <c r="BR64" s="67">
        <f t="shared" si="48"/>
        <v>1.8402952145454543</v>
      </c>
      <c r="BS64" s="67">
        <f t="shared" si="49"/>
        <v>0.72297311999999991</v>
      </c>
      <c r="BT64" s="67">
        <f t="shared" si="50"/>
        <v>0</v>
      </c>
      <c r="BU64" s="67">
        <f t="shared" si="51"/>
        <v>8.7852188218181801</v>
      </c>
      <c r="BV64" s="67">
        <f t="shared" si="52"/>
        <v>32.643331781818176</v>
      </c>
      <c r="BW64" s="67">
        <f t="shared" si="53"/>
        <v>159.6456098618182</v>
      </c>
      <c r="BX64" s="67">
        <f t="shared" si="17"/>
        <v>159.64560986181817</v>
      </c>
      <c r="BY64" s="67">
        <f t="shared" si="18"/>
        <v>877.1599734981819</v>
      </c>
      <c r="BZ64" s="67" t="e">
        <f t="shared" si="54"/>
        <v>#VALUE!</v>
      </c>
      <c r="CA64" s="70">
        <f t="shared" si="67"/>
        <v>3</v>
      </c>
      <c r="CB64" s="82">
        <f t="shared" si="20"/>
        <v>12.25</v>
      </c>
      <c r="CC64" s="20">
        <f t="shared" si="21"/>
        <v>3.4188034188034218</v>
      </c>
      <c r="CD64" s="69" t="e">
        <f t="shared" si="55"/>
        <v>#VALUE!</v>
      </c>
      <c r="CE64" s="20">
        <f t="shared" si="22"/>
        <v>8.6609686609686669</v>
      </c>
      <c r="CF64" s="73" t="e">
        <f t="shared" si="68"/>
        <v>#VALUE!</v>
      </c>
      <c r="CG64" s="20">
        <f t="shared" si="24"/>
        <v>1.8803418803418819</v>
      </c>
      <c r="CH64" s="67" t="e">
        <f t="shared" si="56"/>
        <v>#VALUE!</v>
      </c>
      <c r="CI64" s="67" t="e">
        <f t="shared" si="57"/>
        <v>#VALUE!</v>
      </c>
      <c r="CJ64" s="67" t="e">
        <f t="shared" si="58"/>
        <v>#VALUE!</v>
      </c>
      <c r="CK64" s="74" t="e">
        <f t="shared" si="59"/>
        <v>#VALUE!</v>
      </c>
    </row>
    <row r="65" spans="1:89" ht="15" customHeight="1">
      <c r="A65" s="84" t="str">
        <f>[2]CCT!D72</f>
        <v>Região de Juiz de Fora</v>
      </c>
      <c r="B65" s="76" t="str">
        <f>[2]CCT!C72</f>
        <v>Miradouro</v>
      </c>
      <c r="C65" s="18"/>
      <c r="D65" s="77"/>
      <c r="E65" s="17">
        <f t="shared" si="0"/>
        <v>0</v>
      </c>
      <c r="F65" s="78"/>
      <c r="G65" s="17"/>
      <c r="H65" s="77">
        <f t="shared" si="1"/>
        <v>0</v>
      </c>
      <c r="I65" s="18"/>
      <c r="J65" s="77"/>
      <c r="K65" s="17">
        <f t="shared" si="2"/>
        <v>0</v>
      </c>
      <c r="L65" s="18"/>
      <c r="M65" s="77"/>
      <c r="N65" s="17">
        <f t="shared" si="3"/>
        <v>0</v>
      </c>
      <c r="O65" s="21">
        <f>[2]CCT!N72</f>
        <v>1</v>
      </c>
      <c r="P65" s="77">
        <f>[2]CCT!M72</f>
        <v>212.14</v>
      </c>
      <c r="Q65" s="80">
        <f t="shared" si="4"/>
        <v>212.14</v>
      </c>
      <c r="R65" s="66">
        <f t="shared" si="25"/>
        <v>1</v>
      </c>
      <c r="S65" s="67">
        <f t="shared" si="26"/>
        <v>212.14</v>
      </c>
      <c r="T65" s="19"/>
      <c r="U65" s="19"/>
      <c r="V65" s="19"/>
      <c r="W65" s="19"/>
      <c r="X65" s="19"/>
      <c r="Y65" s="19"/>
      <c r="Z65" s="19"/>
      <c r="AA65" s="68">
        <f t="shared" si="27"/>
        <v>6.9427636363636358</v>
      </c>
      <c r="AB65" s="67">
        <f t="shared" si="60"/>
        <v>219.08276363636361</v>
      </c>
      <c r="AC65" s="67"/>
      <c r="AD65" s="67">
        <f>(VLOOKUP('Res. Geral limpeza conferencia'!A65,VATOTAL,6,FALSE)*20-1)*R65</f>
        <v>279</v>
      </c>
      <c r="AE65" s="67">
        <f t="shared" si="62"/>
        <v>111.27160000000001</v>
      </c>
      <c r="AF65" s="67"/>
      <c r="AG65" s="67">
        <f t="shared" si="28"/>
        <v>3.12</v>
      </c>
      <c r="AH65" s="67">
        <f t="shared" si="63"/>
        <v>0</v>
      </c>
      <c r="AI65" s="67">
        <f t="shared" si="64"/>
        <v>0</v>
      </c>
      <c r="AJ65" s="67">
        <f t="shared" si="65"/>
        <v>0</v>
      </c>
      <c r="AK65" s="67">
        <v>0</v>
      </c>
      <c r="AL65" s="67">
        <f t="shared" si="29"/>
        <v>393.39160000000004</v>
      </c>
      <c r="AM65" s="67">
        <f>C65*'[2]Uniforme Limpeza'!$Z$10+F65*'[2]Uniforme Limpeza'!$Z$11+I65*'[2]Uniforme Limpeza'!$Z$12+L65*'[2]Uniforme Limpeza'!$Z$12+O65*'[2]Uniforme Limpeza'!$Z$12</f>
        <v>39.76</v>
      </c>
      <c r="AN65" s="67">
        <f>I65*'[2]Materiais de Consumo'!$F$33+L65*'[2]Materiais de Consumo'!$F$34+O65*'[2]Materiais de Consumo'!$F$35</f>
        <v>10.32</v>
      </c>
      <c r="AO65" s="67">
        <f>'[2]Equipamentos  TOTAL'!$H$19*'Res. Geral limpeza conferencia'!F65+'Res. Geral limpeza conferencia'!I65*'[2]Equipamentos  TOTAL'!$I$11+'[2]Equipamentos  TOTAL'!$I$12*'Res. Geral limpeza conferencia'!L65+'Res. Geral limpeza conferencia'!O65*'[2]Equipamentos  TOTAL'!$I$13</f>
        <v>1.47</v>
      </c>
      <c r="AP65" s="67">
        <f>(I65*'[2]PRODUTOS DE LIMPEZA'!$I$36+L65*'[2]PRODUTOS DE LIMPEZA'!$I$37+O65*'[2]PRODUTOS DE LIMPEZA'!$I$38)</f>
        <v>45.06</v>
      </c>
      <c r="AQ65" s="67">
        <f t="shared" si="30"/>
        <v>96.61</v>
      </c>
      <c r="AR65" s="19">
        <f t="shared" si="31"/>
        <v>43.816552727272722</v>
      </c>
      <c r="AS65" s="19">
        <f t="shared" si="8"/>
        <v>3.2862414545454541</v>
      </c>
      <c r="AT65" s="81">
        <f t="shared" si="9"/>
        <v>2.1908276363636361</v>
      </c>
      <c r="AU65" s="19">
        <f t="shared" si="10"/>
        <v>0.43816552727272723</v>
      </c>
      <c r="AV65" s="81">
        <f t="shared" si="11"/>
        <v>5.4770690909090902</v>
      </c>
      <c r="AW65" s="19">
        <f t="shared" si="12"/>
        <v>17.526621090909089</v>
      </c>
      <c r="AX65" s="81">
        <f t="shared" si="13"/>
        <v>6.5724829090909083</v>
      </c>
      <c r="AY65" s="19">
        <f t="shared" si="14"/>
        <v>1.3144965818181817</v>
      </c>
      <c r="AZ65" s="19">
        <f t="shared" si="15"/>
        <v>80.622457018181805</v>
      </c>
      <c r="BA65" s="67">
        <f t="shared" si="32"/>
        <v>18.249594210909088</v>
      </c>
      <c r="BB65" s="67">
        <f t="shared" si="33"/>
        <v>6.0905008290909084</v>
      </c>
      <c r="BC65" s="67">
        <f t="shared" si="34"/>
        <v>8.9604850327272718</v>
      </c>
      <c r="BD65" s="67">
        <f t="shared" si="35"/>
        <v>33.300580072727264</v>
      </c>
      <c r="BE65" s="67">
        <f t="shared" si="36"/>
        <v>0.28480759272727268</v>
      </c>
      <c r="BF65" s="67">
        <f t="shared" si="37"/>
        <v>0.10954138181818181</v>
      </c>
      <c r="BG65" s="67">
        <f t="shared" si="66"/>
        <v>0.39434897454545448</v>
      </c>
      <c r="BH65" s="67">
        <f t="shared" si="38"/>
        <v>1.6431207272727271</v>
      </c>
      <c r="BI65" s="67">
        <f t="shared" si="39"/>
        <v>0.13144965818181814</v>
      </c>
      <c r="BJ65" s="67">
        <f t="shared" si="40"/>
        <v>6.572482909090907E-2</v>
      </c>
      <c r="BK65" s="67">
        <f t="shared" si="41"/>
        <v>0.76678967272727261</v>
      </c>
      <c r="BL65" s="67">
        <f t="shared" si="42"/>
        <v>0.28480759272727268</v>
      </c>
      <c r="BM65" s="67">
        <f t="shared" si="43"/>
        <v>9.4205588363636341</v>
      </c>
      <c r="BN65" s="67">
        <f t="shared" si="44"/>
        <v>0.37244069818181813</v>
      </c>
      <c r="BO65" s="67">
        <f t="shared" si="45"/>
        <v>12.684892014545451</v>
      </c>
      <c r="BP65" s="67">
        <f t="shared" si="46"/>
        <v>18.249594210909088</v>
      </c>
      <c r="BQ65" s="67">
        <f t="shared" si="47"/>
        <v>3.0452504145454542</v>
      </c>
      <c r="BR65" s="67">
        <f t="shared" si="48"/>
        <v>1.8402952145454543</v>
      </c>
      <c r="BS65" s="67">
        <f t="shared" si="49"/>
        <v>0.72297311999999991</v>
      </c>
      <c r="BT65" s="67">
        <f t="shared" si="50"/>
        <v>0</v>
      </c>
      <c r="BU65" s="67">
        <f t="shared" si="51"/>
        <v>8.7852188218181801</v>
      </c>
      <c r="BV65" s="67">
        <f t="shared" si="52"/>
        <v>32.643331781818176</v>
      </c>
      <c r="BW65" s="67">
        <f t="shared" si="53"/>
        <v>159.6456098618182</v>
      </c>
      <c r="BX65" s="67">
        <f t="shared" si="17"/>
        <v>159.64560986181817</v>
      </c>
      <c r="BY65" s="67">
        <f t="shared" si="18"/>
        <v>868.72997349818183</v>
      </c>
      <c r="BZ65" s="67" t="e">
        <f t="shared" si="54"/>
        <v>#VALUE!</v>
      </c>
      <c r="CA65" s="70">
        <f t="shared" si="67"/>
        <v>5</v>
      </c>
      <c r="CB65" s="82">
        <f t="shared" si="20"/>
        <v>14.25</v>
      </c>
      <c r="CC65" s="20">
        <f t="shared" si="21"/>
        <v>5.8309037900874632</v>
      </c>
      <c r="CD65" s="69" t="e">
        <f t="shared" si="55"/>
        <v>#VALUE!</v>
      </c>
      <c r="CE65" s="20">
        <f t="shared" si="22"/>
        <v>8.8629737609329435</v>
      </c>
      <c r="CF65" s="73" t="e">
        <f t="shared" si="68"/>
        <v>#VALUE!</v>
      </c>
      <c r="CG65" s="20">
        <f t="shared" si="24"/>
        <v>1.9241982507288626</v>
      </c>
      <c r="CH65" s="67" t="e">
        <f t="shared" si="56"/>
        <v>#VALUE!</v>
      </c>
      <c r="CI65" s="67" t="e">
        <f t="shared" si="57"/>
        <v>#VALUE!</v>
      </c>
      <c r="CJ65" s="67" t="e">
        <f t="shared" si="58"/>
        <v>#VALUE!</v>
      </c>
      <c r="CK65" s="74" t="e">
        <f t="shared" si="59"/>
        <v>#VALUE!</v>
      </c>
    </row>
    <row r="66" spans="1:89" ht="15" customHeight="1">
      <c r="A66" s="84" t="str">
        <f>[2]CCT!D73</f>
        <v>Região de Juiz de Fora</v>
      </c>
      <c r="B66" s="76" t="str">
        <f>[2]CCT!C73</f>
        <v>Miraí</v>
      </c>
      <c r="C66" s="18"/>
      <c r="D66" s="77"/>
      <c r="E66" s="17">
        <f t="shared" si="0"/>
        <v>0</v>
      </c>
      <c r="F66" s="78"/>
      <c r="G66" s="17"/>
      <c r="H66" s="77">
        <f t="shared" si="1"/>
        <v>0</v>
      </c>
      <c r="I66" s="18"/>
      <c r="J66" s="77"/>
      <c r="K66" s="17">
        <f t="shared" si="2"/>
        <v>0</v>
      </c>
      <c r="L66" s="18"/>
      <c r="M66" s="77"/>
      <c r="N66" s="17">
        <f t="shared" si="3"/>
        <v>0</v>
      </c>
      <c r="O66" s="21">
        <f>[2]CCT!N73</f>
        <v>1</v>
      </c>
      <c r="P66" s="77">
        <f>[2]CCT!M73</f>
        <v>212.14</v>
      </c>
      <c r="Q66" s="80">
        <f t="shared" si="4"/>
        <v>212.14</v>
      </c>
      <c r="R66" s="66">
        <f t="shared" si="25"/>
        <v>1</v>
      </c>
      <c r="S66" s="67">
        <f t="shared" si="26"/>
        <v>212.14</v>
      </c>
      <c r="T66" s="19"/>
      <c r="U66" s="19"/>
      <c r="V66" s="19"/>
      <c r="W66" s="19"/>
      <c r="X66" s="19"/>
      <c r="Y66" s="19"/>
      <c r="Z66" s="19"/>
      <c r="AA66" s="68">
        <f t="shared" si="27"/>
        <v>6.9427636363636358</v>
      </c>
      <c r="AB66" s="67">
        <f t="shared" si="60"/>
        <v>219.08276363636361</v>
      </c>
      <c r="AC66" s="67"/>
      <c r="AD66" s="67">
        <f>(VLOOKUP('Res. Geral limpeza conferencia'!A66,VATOTAL,6,FALSE)*20-1)*R66</f>
        <v>279</v>
      </c>
      <c r="AE66" s="67">
        <f t="shared" si="62"/>
        <v>111.27160000000001</v>
      </c>
      <c r="AF66" s="67"/>
      <c r="AG66" s="67">
        <f t="shared" si="28"/>
        <v>3.12</v>
      </c>
      <c r="AH66" s="67">
        <f t="shared" si="63"/>
        <v>0</v>
      </c>
      <c r="AI66" s="67">
        <f t="shared" si="64"/>
        <v>0</v>
      </c>
      <c r="AJ66" s="67">
        <f t="shared" si="65"/>
        <v>0</v>
      </c>
      <c r="AK66" s="67">
        <v>0</v>
      </c>
      <c r="AL66" s="67">
        <f t="shared" si="29"/>
        <v>393.39160000000004</v>
      </c>
      <c r="AM66" s="67">
        <f>C66*'[2]Uniforme Limpeza'!$Z$10+F66*'[2]Uniforme Limpeza'!$Z$11+I66*'[2]Uniforme Limpeza'!$Z$12+L66*'[2]Uniforme Limpeza'!$Z$12+O66*'[2]Uniforme Limpeza'!$Z$12</f>
        <v>39.76</v>
      </c>
      <c r="AN66" s="67">
        <f>I66*'[2]Materiais de Consumo'!$F$33+L66*'[2]Materiais de Consumo'!$F$34+O66*'[2]Materiais de Consumo'!$F$35</f>
        <v>10.32</v>
      </c>
      <c r="AO66" s="67">
        <f>'[2]Equipamentos  TOTAL'!$H$19*'Res. Geral limpeza conferencia'!F66+'Res. Geral limpeza conferencia'!I66*'[2]Equipamentos  TOTAL'!$I$11+'[2]Equipamentos  TOTAL'!$I$12*'Res. Geral limpeza conferencia'!L66+'Res. Geral limpeza conferencia'!O66*'[2]Equipamentos  TOTAL'!$I$13</f>
        <v>1.47</v>
      </c>
      <c r="AP66" s="67">
        <f>(I66*'[2]PRODUTOS DE LIMPEZA'!$I$36+L66*'[2]PRODUTOS DE LIMPEZA'!$I$37+O66*'[2]PRODUTOS DE LIMPEZA'!$I$38)</f>
        <v>45.06</v>
      </c>
      <c r="AQ66" s="67">
        <f t="shared" si="30"/>
        <v>96.61</v>
      </c>
      <c r="AR66" s="19">
        <f t="shared" si="31"/>
        <v>43.816552727272722</v>
      </c>
      <c r="AS66" s="19">
        <f t="shared" si="8"/>
        <v>3.2862414545454541</v>
      </c>
      <c r="AT66" s="81">
        <f t="shared" si="9"/>
        <v>2.1908276363636361</v>
      </c>
      <c r="AU66" s="19">
        <f t="shared" si="10"/>
        <v>0.43816552727272723</v>
      </c>
      <c r="AV66" s="81">
        <f t="shared" si="11"/>
        <v>5.4770690909090902</v>
      </c>
      <c r="AW66" s="19">
        <f t="shared" si="12"/>
        <v>17.526621090909089</v>
      </c>
      <c r="AX66" s="81">
        <f t="shared" si="13"/>
        <v>6.5724829090909083</v>
      </c>
      <c r="AY66" s="19">
        <f t="shared" si="14"/>
        <v>1.3144965818181817</v>
      </c>
      <c r="AZ66" s="19">
        <f t="shared" si="15"/>
        <v>80.622457018181805</v>
      </c>
      <c r="BA66" s="67">
        <f t="shared" si="32"/>
        <v>18.249594210909088</v>
      </c>
      <c r="BB66" s="67">
        <f t="shared" si="33"/>
        <v>6.0905008290909084</v>
      </c>
      <c r="BC66" s="67">
        <f t="shared" si="34"/>
        <v>8.9604850327272718</v>
      </c>
      <c r="BD66" s="67">
        <f t="shared" si="35"/>
        <v>33.300580072727264</v>
      </c>
      <c r="BE66" s="67">
        <f t="shared" si="36"/>
        <v>0.28480759272727268</v>
      </c>
      <c r="BF66" s="67">
        <f t="shared" si="37"/>
        <v>0.10954138181818181</v>
      </c>
      <c r="BG66" s="67">
        <f t="shared" si="66"/>
        <v>0.39434897454545448</v>
      </c>
      <c r="BH66" s="67">
        <f t="shared" si="38"/>
        <v>1.6431207272727271</v>
      </c>
      <c r="BI66" s="67">
        <f t="shared" si="39"/>
        <v>0.13144965818181814</v>
      </c>
      <c r="BJ66" s="67">
        <f t="shared" si="40"/>
        <v>6.572482909090907E-2</v>
      </c>
      <c r="BK66" s="67">
        <f t="shared" si="41"/>
        <v>0.76678967272727261</v>
      </c>
      <c r="BL66" s="67">
        <f t="shared" si="42"/>
        <v>0.28480759272727268</v>
      </c>
      <c r="BM66" s="67">
        <f t="shared" si="43"/>
        <v>9.4205588363636341</v>
      </c>
      <c r="BN66" s="67">
        <f t="shared" si="44"/>
        <v>0.37244069818181813</v>
      </c>
      <c r="BO66" s="67">
        <f t="shared" si="45"/>
        <v>12.684892014545451</v>
      </c>
      <c r="BP66" s="67">
        <f t="shared" si="46"/>
        <v>18.249594210909088</v>
      </c>
      <c r="BQ66" s="67">
        <f t="shared" si="47"/>
        <v>3.0452504145454542</v>
      </c>
      <c r="BR66" s="67">
        <f t="shared" si="48"/>
        <v>1.8402952145454543</v>
      </c>
      <c r="BS66" s="67">
        <f t="shared" si="49"/>
        <v>0.72297311999999991</v>
      </c>
      <c r="BT66" s="67">
        <f t="shared" si="50"/>
        <v>0</v>
      </c>
      <c r="BU66" s="67">
        <f t="shared" si="51"/>
        <v>8.7852188218181801</v>
      </c>
      <c r="BV66" s="67">
        <f t="shared" si="52"/>
        <v>32.643331781818176</v>
      </c>
      <c r="BW66" s="67">
        <f t="shared" si="53"/>
        <v>159.6456098618182</v>
      </c>
      <c r="BX66" s="67">
        <f t="shared" si="17"/>
        <v>159.64560986181817</v>
      </c>
      <c r="BY66" s="67">
        <f t="shared" si="18"/>
        <v>868.72997349818183</v>
      </c>
      <c r="BZ66" s="67" t="e">
        <f t="shared" si="54"/>
        <v>#VALUE!</v>
      </c>
      <c r="CA66" s="70">
        <f t="shared" si="67"/>
        <v>3</v>
      </c>
      <c r="CB66" s="82">
        <f t="shared" si="20"/>
        <v>12.25</v>
      </c>
      <c r="CC66" s="20">
        <f t="shared" si="21"/>
        <v>3.4188034188034218</v>
      </c>
      <c r="CD66" s="69" t="e">
        <f t="shared" si="55"/>
        <v>#VALUE!</v>
      </c>
      <c r="CE66" s="20">
        <f t="shared" si="22"/>
        <v>8.6609686609686669</v>
      </c>
      <c r="CF66" s="73" t="e">
        <f t="shared" si="68"/>
        <v>#VALUE!</v>
      </c>
      <c r="CG66" s="20">
        <f t="shared" si="24"/>
        <v>1.8803418803418819</v>
      </c>
      <c r="CH66" s="67" t="e">
        <f t="shared" si="56"/>
        <v>#VALUE!</v>
      </c>
      <c r="CI66" s="67" t="e">
        <f t="shared" si="57"/>
        <v>#VALUE!</v>
      </c>
      <c r="CJ66" s="67" t="e">
        <f t="shared" si="58"/>
        <v>#VALUE!</v>
      </c>
      <c r="CK66" s="74" t="e">
        <f t="shared" si="59"/>
        <v>#VALUE!</v>
      </c>
    </row>
    <row r="67" spans="1:89" ht="15" customHeight="1">
      <c r="A67" s="84" t="str">
        <f>[2]CCT!D74</f>
        <v>Sethac Norte de Minas</v>
      </c>
      <c r="B67" s="76" t="str">
        <f>[2]CCT!C74</f>
        <v>Monte Azul</v>
      </c>
      <c r="C67" s="18"/>
      <c r="D67" s="77"/>
      <c r="E67" s="17">
        <f t="shared" si="0"/>
        <v>0</v>
      </c>
      <c r="F67" s="78"/>
      <c r="G67" s="17"/>
      <c r="H67" s="77">
        <f t="shared" si="1"/>
        <v>0</v>
      </c>
      <c r="I67" s="18"/>
      <c r="J67" s="77"/>
      <c r="K67" s="17">
        <f t="shared" si="2"/>
        <v>0</v>
      </c>
      <c r="L67" s="18"/>
      <c r="M67" s="77"/>
      <c r="N67" s="17">
        <f t="shared" si="3"/>
        <v>0</v>
      </c>
      <c r="O67" s="21">
        <f>[2]CCT!N74</f>
        <v>1</v>
      </c>
      <c r="P67" s="77">
        <f>[2]CCT!M74</f>
        <v>212.14</v>
      </c>
      <c r="Q67" s="80">
        <f t="shared" si="4"/>
        <v>212.14</v>
      </c>
      <c r="R67" s="66">
        <f t="shared" si="25"/>
        <v>1</v>
      </c>
      <c r="S67" s="67">
        <f t="shared" si="26"/>
        <v>212.14</v>
      </c>
      <c r="T67" s="19"/>
      <c r="U67" s="19"/>
      <c r="V67" s="19"/>
      <c r="W67" s="19"/>
      <c r="X67" s="19"/>
      <c r="Y67" s="19"/>
      <c r="Z67" s="19"/>
      <c r="AA67" s="68">
        <f t="shared" si="27"/>
        <v>6.9427636363636358</v>
      </c>
      <c r="AB67" s="67">
        <f t="shared" si="60"/>
        <v>219.08276363636361</v>
      </c>
      <c r="AC67" s="67"/>
      <c r="AD67" s="67">
        <f>(VLOOKUP('Res. Geral limpeza conferencia'!A67,VATOTAL,6,FALSE)*20-1)*R67</f>
        <v>279</v>
      </c>
      <c r="AE67" s="67">
        <f t="shared" si="62"/>
        <v>111.27160000000001</v>
      </c>
      <c r="AF67" s="67"/>
      <c r="AG67" s="67">
        <f t="shared" si="28"/>
        <v>3.12</v>
      </c>
      <c r="AH67" s="67">
        <f t="shared" si="63"/>
        <v>28.19</v>
      </c>
      <c r="AI67" s="67">
        <f t="shared" si="64"/>
        <v>0</v>
      </c>
      <c r="AJ67" s="67">
        <f t="shared" si="65"/>
        <v>0</v>
      </c>
      <c r="AK67" s="67">
        <v>0</v>
      </c>
      <c r="AL67" s="67">
        <f t="shared" si="29"/>
        <v>421.58160000000004</v>
      </c>
      <c r="AM67" s="67">
        <f>C67*'[2]Uniforme Limpeza'!$Z$10+F67*'[2]Uniforme Limpeza'!$Z$11+I67*'[2]Uniforme Limpeza'!$Z$12+L67*'[2]Uniforme Limpeza'!$Z$12+O67*'[2]Uniforme Limpeza'!$Z$12</f>
        <v>39.76</v>
      </c>
      <c r="AN67" s="67">
        <f>I67*'[2]Materiais de Consumo'!$F$33+L67*'[2]Materiais de Consumo'!$F$34+O67*'[2]Materiais de Consumo'!$F$35</f>
        <v>10.32</v>
      </c>
      <c r="AO67" s="67">
        <f>'[2]Equipamentos  TOTAL'!$H$19*'Res. Geral limpeza conferencia'!F67+'Res. Geral limpeza conferencia'!I67*'[2]Equipamentos  TOTAL'!$I$11+'[2]Equipamentos  TOTAL'!$I$12*'Res. Geral limpeza conferencia'!L67+'Res. Geral limpeza conferencia'!O67*'[2]Equipamentos  TOTAL'!$I$13</f>
        <v>1.47</v>
      </c>
      <c r="AP67" s="67">
        <f>(I67*'[2]PRODUTOS DE LIMPEZA'!$I$36+L67*'[2]PRODUTOS DE LIMPEZA'!$I$37+O67*'[2]PRODUTOS DE LIMPEZA'!$I$38)</f>
        <v>45.06</v>
      </c>
      <c r="AQ67" s="67">
        <f t="shared" si="30"/>
        <v>96.61</v>
      </c>
      <c r="AR67" s="19">
        <f t="shared" si="31"/>
        <v>43.816552727272722</v>
      </c>
      <c r="AS67" s="19">
        <f t="shared" si="8"/>
        <v>3.2862414545454541</v>
      </c>
      <c r="AT67" s="81">
        <f t="shared" si="9"/>
        <v>2.1908276363636361</v>
      </c>
      <c r="AU67" s="19">
        <f t="shared" si="10"/>
        <v>0.43816552727272723</v>
      </c>
      <c r="AV67" s="81">
        <f t="shared" si="11"/>
        <v>5.4770690909090902</v>
      </c>
      <c r="AW67" s="19">
        <f t="shared" si="12"/>
        <v>17.526621090909089</v>
      </c>
      <c r="AX67" s="81">
        <f t="shared" si="13"/>
        <v>6.5724829090909083</v>
      </c>
      <c r="AY67" s="19">
        <f t="shared" si="14"/>
        <v>1.3144965818181817</v>
      </c>
      <c r="AZ67" s="19">
        <f t="shared" ref="AZ67:AZ110" si="69">SUM(AR67:AY67)</f>
        <v>80.622457018181805</v>
      </c>
      <c r="BA67" s="67">
        <f t="shared" si="32"/>
        <v>18.249594210909088</v>
      </c>
      <c r="BB67" s="67">
        <f t="shared" si="33"/>
        <v>6.0905008290909084</v>
      </c>
      <c r="BC67" s="67">
        <f t="shared" si="34"/>
        <v>8.9604850327272718</v>
      </c>
      <c r="BD67" s="67">
        <f t="shared" si="35"/>
        <v>33.300580072727264</v>
      </c>
      <c r="BE67" s="67">
        <f t="shared" si="36"/>
        <v>0.28480759272727268</v>
      </c>
      <c r="BF67" s="67">
        <f t="shared" si="37"/>
        <v>0.10954138181818181</v>
      </c>
      <c r="BG67" s="67">
        <f t="shared" si="66"/>
        <v>0.39434897454545448</v>
      </c>
      <c r="BH67" s="67">
        <f t="shared" si="38"/>
        <v>1.6431207272727271</v>
      </c>
      <c r="BI67" s="67">
        <f t="shared" si="39"/>
        <v>0.13144965818181814</v>
      </c>
      <c r="BJ67" s="67">
        <f t="shared" si="40"/>
        <v>6.572482909090907E-2</v>
      </c>
      <c r="BK67" s="67">
        <f t="shared" si="41"/>
        <v>0.76678967272727261</v>
      </c>
      <c r="BL67" s="67">
        <f t="shared" si="42"/>
        <v>0.28480759272727268</v>
      </c>
      <c r="BM67" s="67">
        <f t="shared" si="43"/>
        <v>9.4205588363636341</v>
      </c>
      <c r="BN67" s="67">
        <f t="shared" si="44"/>
        <v>0.37244069818181813</v>
      </c>
      <c r="BO67" s="67">
        <f t="shared" si="45"/>
        <v>12.684892014545451</v>
      </c>
      <c r="BP67" s="67">
        <f t="shared" si="46"/>
        <v>18.249594210909088</v>
      </c>
      <c r="BQ67" s="67">
        <f t="shared" si="47"/>
        <v>3.0452504145454542</v>
      </c>
      <c r="BR67" s="67">
        <f t="shared" si="48"/>
        <v>1.8402952145454543</v>
      </c>
      <c r="BS67" s="67">
        <f t="shared" si="49"/>
        <v>0.72297311999999991</v>
      </c>
      <c r="BT67" s="67">
        <f t="shared" si="50"/>
        <v>0</v>
      </c>
      <c r="BU67" s="67">
        <f t="shared" si="51"/>
        <v>8.7852188218181801</v>
      </c>
      <c r="BV67" s="67">
        <f t="shared" si="52"/>
        <v>32.643331781818176</v>
      </c>
      <c r="BW67" s="67">
        <f t="shared" si="53"/>
        <v>159.6456098618182</v>
      </c>
      <c r="BX67" s="67">
        <f t="shared" si="17"/>
        <v>159.64560986181817</v>
      </c>
      <c r="BY67" s="67">
        <f t="shared" si="18"/>
        <v>896.91997349818189</v>
      </c>
      <c r="BZ67" s="67" t="e">
        <f t="shared" si="54"/>
        <v>#VALUE!</v>
      </c>
      <c r="CA67" s="70">
        <f t="shared" si="67"/>
        <v>3</v>
      </c>
      <c r="CB67" s="82">
        <f t="shared" si="20"/>
        <v>12.25</v>
      </c>
      <c r="CC67" s="20">
        <f t="shared" si="21"/>
        <v>3.4188034188034218</v>
      </c>
      <c r="CD67" s="69" t="e">
        <f t="shared" si="55"/>
        <v>#VALUE!</v>
      </c>
      <c r="CE67" s="20">
        <f t="shared" si="22"/>
        <v>8.6609686609686669</v>
      </c>
      <c r="CF67" s="73" t="e">
        <f t="shared" si="68"/>
        <v>#VALUE!</v>
      </c>
      <c r="CG67" s="20">
        <f t="shared" si="24"/>
        <v>1.8803418803418819</v>
      </c>
      <c r="CH67" s="67" t="e">
        <f t="shared" si="56"/>
        <v>#VALUE!</v>
      </c>
      <c r="CI67" s="67" t="e">
        <f t="shared" si="57"/>
        <v>#VALUE!</v>
      </c>
      <c r="CJ67" s="67" t="e">
        <f t="shared" si="58"/>
        <v>#VALUE!</v>
      </c>
      <c r="CK67" s="74" t="e">
        <f t="shared" si="59"/>
        <v>#VALUE!</v>
      </c>
    </row>
    <row r="68" spans="1:89" ht="15" customHeight="1">
      <c r="A68" s="84" t="str">
        <f>[2]CCT!D75</f>
        <v>Montes Claros</v>
      </c>
      <c r="B68" s="76" t="str">
        <f>[2]CCT!C75</f>
        <v>Montes Claros</v>
      </c>
      <c r="C68" s="18"/>
      <c r="D68" s="77"/>
      <c r="E68" s="17">
        <f t="shared" ref="E68:E110" si="70">C68*D68</f>
        <v>0</v>
      </c>
      <c r="F68" s="78"/>
      <c r="G68" s="17"/>
      <c r="H68" s="77">
        <f t="shared" ref="H68:H110" si="71">F68*G68</f>
        <v>0</v>
      </c>
      <c r="I68" s="21">
        <f>[2]CCT!J75</f>
        <v>5</v>
      </c>
      <c r="J68" s="77">
        <f>[2]CCT!I75</f>
        <v>876.66</v>
      </c>
      <c r="K68" s="17">
        <f t="shared" ref="K68:K110" si="72">I68*J68</f>
        <v>4383.3</v>
      </c>
      <c r="L68" s="18"/>
      <c r="M68" s="77"/>
      <c r="N68" s="17">
        <f t="shared" ref="N68:N110" si="73">L68*M68</f>
        <v>0</v>
      </c>
      <c r="O68" s="18"/>
      <c r="P68" s="77"/>
      <c r="Q68" s="80">
        <f t="shared" ref="Q68:Q110" si="74">O68*P68</f>
        <v>0</v>
      </c>
      <c r="R68" s="66">
        <f t="shared" si="25"/>
        <v>5</v>
      </c>
      <c r="S68" s="67">
        <f t="shared" si="26"/>
        <v>4383.3</v>
      </c>
      <c r="T68" s="19"/>
      <c r="U68" s="19"/>
      <c r="V68" s="19"/>
      <c r="W68" s="19"/>
      <c r="X68" s="19"/>
      <c r="Y68" s="19"/>
      <c r="Z68" s="19"/>
      <c r="AA68" s="68">
        <f t="shared" si="27"/>
        <v>143.45345454545455</v>
      </c>
      <c r="AB68" s="67">
        <f t="shared" si="60"/>
        <v>4526.7534545454546</v>
      </c>
      <c r="AC68" s="67"/>
      <c r="AD68" s="67">
        <f>(VLOOKUP('Res. Geral limpeza conferencia'!A68,VATOTAL,6,FALSE)*20-1)*R68</f>
        <v>1395</v>
      </c>
      <c r="AE68" s="67">
        <f t="shared" ref="AE68:AE99" si="75">(VLOOKUP(B68,valetransporte1,4,FALSE)*(2*20*R68))-(IF(S68*6%&lt;=(VLOOKUP(B68,valetransporte1,4,FALSE)*(2*20*R68)),S68*6%,VLOOKUP(B68,valetransporte1,4,FALSE)*(2*20*R68)))</f>
        <v>357.00200000000001</v>
      </c>
      <c r="AF68" s="67"/>
      <c r="AG68" s="67">
        <f t="shared" si="28"/>
        <v>15.600000000000001</v>
      </c>
      <c r="AH68" s="67">
        <f t="shared" ref="AH68:AH99" si="76">VLOOKUP(A68,VATOTAL,2,FALSE)*R68</f>
        <v>140.95000000000002</v>
      </c>
      <c r="AI68" s="67">
        <f t="shared" ref="AI68:AI99" si="77">VLOOKUP(A68,VATOTAL,3,FALSE)*R68</f>
        <v>0</v>
      </c>
      <c r="AJ68" s="67">
        <f t="shared" ref="AJ68:AJ99" si="78">VLOOKUP(A68,VATOTAL,4,FALSE)*R68</f>
        <v>0</v>
      </c>
      <c r="AK68" s="67">
        <v>0</v>
      </c>
      <c r="AL68" s="67">
        <f t="shared" ref="AL68:AL110" si="79">SUM(AC68:AK68)</f>
        <v>1908.5519999999999</v>
      </c>
      <c r="AM68" s="67">
        <f>C68*'[2]Uniforme Limpeza'!$Z$10+F68*'[2]Uniforme Limpeza'!$Z$11+I68*'[2]Uniforme Limpeza'!$Z$12+L68*'[2]Uniforme Limpeza'!$Z$12+O68*'[2]Uniforme Limpeza'!$Z$12</f>
        <v>198.79999999999998</v>
      </c>
      <c r="AN68" s="67">
        <f>I68*'[2]Materiais de Consumo'!$F$33+L68*'[2]Materiais de Consumo'!$F$34+O68*'[2]Materiais de Consumo'!$F$35</f>
        <v>206.45</v>
      </c>
      <c r="AO68" s="67">
        <f>'[2]Equipamentos  TOTAL'!$H$19*'Res. Geral limpeza conferencia'!F68+'Res. Geral limpeza conferencia'!I68*'[2]Equipamentos  TOTAL'!$I$11+'[2]Equipamentos  TOTAL'!$I$12*'Res. Geral limpeza conferencia'!L68+'Res. Geral limpeza conferencia'!O68*'[2]Equipamentos  TOTAL'!$I$13</f>
        <v>29.35</v>
      </c>
      <c r="AP68" s="67">
        <f>(I68*'[2]PRODUTOS DE LIMPEZA'!$I$36+L68*'[2]PRODUTOS DE LIMPEZA'!$I$37+O68*'[2]PRODUTOS DE LIMPEZA'!$I$38)</f>
        <v>901.25</v>
      </c>
      <c r="AQ68" s="67">
        <f t="shared" si="30"/>
        <v>1335.85</v>
      </c>
      <c r="AR68" s="19">
        <f t="shared" si="31"/>
        <v>905.35069090909099</v>
      </c>
      <c r="AS68" s="19">
        <f t="shared" ref="AS68:AS110" si="80">AB68*$AS$2</f>
        <v>67.901301818181821</v>
      </c>
      <c r="AT68" s="81">
        <f t="shared" ref="AT68:AT110" si="81">AB68*$AT$2</f>
        <v>45.267534545454545</v>
      </c>
      <c r="AU68" s="19">
        <f t="shared" ref="AU68:AU110" si="82">AB68*$AU$2</f>
        <v>9.0535069090909097</v>
      </c>
      <c r="AV68" s="81">
        <f t="shared" ref="AV68:AV110" si="83">AB68*$AV$2</f>
        <v>113.16883636363637</v>
      </c>
      <c r="AW68" s="19">
        <f t="shared" ref="AW68:AW110" si="84">AB68*$AW$2</f>
        <v>362.14027636363636</v>
      </c>
      <c r="AX68" s="81">
        <f t="shared" ref="AX68:AX110" si="85">AB68*$AX$2</f>
        <v>135.80260363636364</v>
      </c>
      <c r="AY68" s="19">
        <f t="shared" ref="AY68:AY110" si="86">AB68*$AY$2</f>
        <v>27.160520727272729</v>
      </c>
      <c r="AZ68" s="19">
        <f t="shared" si="69"/>
        <v>1665.8452712727271</v>
      </c>
      <c r="BA68" s="67">
        <f t="shared" si="32"/>
        <v>377.07856276363634</v>
      </c>
      <c r="BB68" s="67">
        <f t="shared" si="33"/>
        <v>125.84374603636363</v>
      </c>
      <c r="BC68" s="67">
        <f t="shared" si="34"/>
        <v>185.1442162909091</v>
      </c>
      <c r="BD68" s="67">
        <f t="shared" si="35"/>
        <v>688.06652509090907</v>
      </c>
      <c r="BE68" s="67">
        <f t="shared" si="36"/>
        <v>5.8847794909090911</v>
      </c>
      <c r="BF68" s="67">
        <f t="shared" si="37"/>
        <v>2.2633767272727274</v>
      </c>
      <c r="BG68" s="67">
        <f t="shared" ref="BG68:BG99" si="87">SUM(BE68:BF68)</f>
        <v>8.1481562181818177</v>
      </c>
      <c r="BH68" s="67">
        <f t="shared" si="38"/>
        <v>33.950650909090911</v>
      </c>
      <c r="BI68" s="67">
        <f t="shared" si="39"/>
        <v>2.7160520727272726</v>
      </c>
      <c r="BJ68" s="67">
        <f t="shared" si="40"/>
        <v>1.3580260363636363</v>
      </c>
      <c r="BK68" s="67">
        <f t="shared" si="41"/>
        <v>15.843637090909091</v>
      </c>
      <c r="BL68" s="67">
        <f t="shared" si="42"/>
        <v>5.8847794909090911</v>
      </c>
      <c r="BM68" s="67">
        <f t="shared" si="43"/>
        <v>194.65039854545452</v>
      </c>
      <c r="BN68" s="67">
        <f t="shared" si="44"/>
        <v>7.6954808727272725</v>
      </c>
      <c r="BO68" s="67">
        <f t="shared" si="45"/>
        <v>262.09902501818181</v>
      </c>
      <c r="BP68" s="67">
        <f t="shared" si="46"/>
        <v>377.07856276363634</v>
      </c>
      <c r="BQ68" s="67">
        <f t="shared" si="47"/>
        <v>62.921873018181813</v>
      </c>
      <c r="BR68" s="67">
        <f t="shared" si="48"/>
        <v>38.024729018181816</v>
      </c>
      <c r="BS68" s="67">
        <f t="shared" si="49"/>
        <v>14.938286400000001</v>
      </c>
      <c r="BT68" s="67">
        <f t="shared" si="50"/>
        <v>0</v>
      </c>
      <c r="BU68" s="67">
        <f t="shared" si="51"/>
        <v>181.52281352727272</v>
      </c>
      <c r="BV68" s="67">
        <f t="shared" si="52"/>
        <v>674.48626472727267</v>
      </c>
      <c r="BW68" s="67">
        <f t="shared" si="53"/>
        <v>3298.6452423272735</v>
      </c>
      <c r="BX68" s="67">
        <f t="shared" ref="BX68:BX111" si="88">SUM(BV68,BO68,BG68,BD68,AZ68)</f>
        <v>3298.6452423272726</v>
      </c>
      <c r="BY68" s="67">
        <f t="shared" ref="BY68:BY111" si="89">SUM(BX68,AQ68,AL68,AB68)</f>
        <v>11069.800696872728</v>
      </c>
      <c r="BZ68" s="67" t="e">
        <f t="shared" si="54"/>
        <v>#VALUE!</v>
      </c>
      <c r="CA68" s="70">
        <f t="shared" ref="CA68:CA99" si="90">VLOOKUP(B68,ISS_LIMPEZA,2,FALSE)*100</f>
        <v>3</v>
      </c>
      <c r="CB68" s="82">
        <f t="shared" ref="CB68:CB110" si="91">CA68+7.6+1.65</f>
        <v>12.25</v>
      </c>
      <c r="CC68" s="20">
        <f t="shared" ref="CC68:CC110" si="92">((100/((100-CB68)%)-100)*CA68)/CB68</f>
        <v>3.4188034188034218</v>
      </c>
      <c r="CD68" s="69" t="e">
        <f t="shared" si="55"/>
        <v>#VALUE!</v>
      </c>
      <c r="CE68" s="20">
        <f t="shared" ref="CE68:CE110" si="93">((100/((100-CB68)%)-100)*$CF$2)/CB68</f>
        <v>8.6609686609686669</v>
      </c>
      <c r="CF68" s="73" t="e">
        <f t="shared" si="68"/>
        <v>#VALUE!</v>
      </c>
      <c r="CG68" s="20">
        <f t="shared" ref="CG68:CG110" si="94">((100/((100-CB68)%)-100)*$CH$2)/CB68</f>
        <v>1.8803418803418819</v>
      </c>
      <c r="CH68" s="67" t="e">
        <f t="shared" si="56"/>
        <v>#VALUE!</v>
      </c>
      <c r="CI68" s="67" t="e">
        <f t="shared" si="57"/>
        <v>#VALUE!</v>
      </c>
      <c r="CJ68" s="67" t="e">
        <f t="shared" si="58"/>
        <v>#VALUE!</v>
      </c>
      <c r="CK68" s="74" t="e">
        <f t="shared" si="59"/>
        <v>#VALUE!</v>
      </c>
    </row>
    <row r="69" spans="1:89" ht="15" customHeight="1">
      <c r="A69" s="84" t="str">
        <f>[2]CCT!D76</f>
        <v>Cataguases</v>
      </c>
      <c r="B69" s="76" t="str">
        <f>[2]CCT!C76</f>
        <v>Muriaé</v>
      </c>
      <c r="C69" s="18"/>
      <c r="D69" s="77"/>
      <c r="E69" s="17">
        <f t="shared" si="70"/>
        <v>0</v>
      </c>
      <c r="F69" s="78"/>
      <c r="G69" s="17"/>
      <c r="H69" s="77">
        <f t="shared" si="71"/>
        <v>0</v>
      </c>
      <c r="I69" s="18"/>
      <c r="J69" s="77"/>
      <c r="K69" s="17">
        <f t="shared" si="72"/>
        <v>0</v>
      </c>
      <c r="L69" s="21">
        <f>[2]CCT!L76</f>
        <v>1</v>
      </c>
      <c r="M69" s="77">
        <f>[2]CCT!K76</f>
        <v>424.29</v>
      </c>
      <c r="N69" s="17">
        <f t="shared" si="73"/>
        <v>424.29</v>
      </c>
      <c r="O69" s="18"/>
      <c r="P69" s="77"/>
      <c r="Q69" s="80">
        <f t="shared" si="74"/>
        <v>0</v>
      </c>
      <c r="R69" s="66">
        <f t="shared" ref="R69:R111" si="95">O69+L69+I69+F69+C69</f>
        <v>1</v>
      </c>
      <c r="S69" s="67">
        <f t="shared" ref="S69:S111" si="96">Q69+N69+K69+H69+E69</f>
        <v>424.29</v>
      </c>
      <c r="T69" s="19"/>
      <c r="U69" s="19"/>
      <c r="V69" s="19"/>
      <c r="W69" s="19"/>
      <c r="X69" s="19"/>
      <c r="Y69" s="19"/>
      <c r="Z69" s="19"/>
      <c r="AA69" s="68">
        <f t="shared" ref="AA69:AA111" si="97">(J69/220*2)*I69*$AA$2*30+(M69/110*1)*L69*$AA$2*30+(P69/55*0.5)*O69*$AA$2*30</f>
        <v>13.885854545454546</v>
      </c>
      <c r="AB69" s="67">
        <f t="shared" ref="AB69:AB109" si="98">SUM(S69:AA69)</f>
        <v>438.17585454545457</v>
      </c>
      <c r="AC69" s="67"/>
      <c r="AD69" s="67">
        <f>(VLOOKUP('Res. Geral limpeza conferencia'!A69,VATOTAL,6,FALSE)*20-1)*R69</f>
        <v>279</v>
      </c>
      <c r="AE69" s="67">
        <f t="shared" si="75"/>
        <v>98.542599999999993</v>
      </c>
      <c r="AF69" s="67"/>
      <c r="AG69" s="67">
        <f t="shared" ref="AG69:AG111" si="99">$AG$2*R69</f>
        <v>3.12</v>
      </c>
      <c r="AH69" s="67">
        <f t="shared" si="76"/>
        <v>32.049999999999997</v>
      </c>
      <c r="AI69" s="67">
        <f t="shared" si="77"/>
        <v>0</v>
      </c>
      <c r="AJ69" s="67">
        <f t="shared" si="78"/>
        <v>0</v>
      </c>
      <c r="AK69" s="67">
        <v>0</v>
      </c>
      <c r="AL69" s="67">
        <f t="shared" si="79"/>
        <v>412.71260000000001</v>
      </c>
      <c r="AM69" s="67">
        <f>C69*'[2]Uniforme Limpeza'!$Z$10+F69*'[2]Uniforme Limpeza'!$Z$11+I69*'[2]Uniforme Limpeza'!$Z$12+L69*'[2]Uniforme Limpeza'!$Z$12+O69*'[2]Uniforme Limpeza'!$Z$12</f>
        <v>39.76</v>
      </c>
      <c r="AN69" s="67">
        <f>I69*'[2]Materiais de Consumo'!$F$33+L69*'[2]Materiais de Consumo'!$F$34+O69*'[2]Materiais de Consumo'!$F$35</f>
        <v>20.65</v>
      </c>
      <c r="AO69" s="67">
        <f>'[2]Equipamentos  TOTAL'!$H$19*'Res. Geral limpeza conferencia'!F69+'Res. Geral limpeza conferencia'!I69*'[2]Equipamentos  TOTAL'!$I$11+'[2]Equipamentos  TOTAL'!$I$12*'Res. Geral limpeza conferencia'!L69+'Res. Geral limpeza conferencia'!O69*'[2]Equipamentos  TOTAL'!$I$13</f>
        <v>2.94</v>
      </c>
      <c r="AP69" s="67">
        <f>(I69*'[2]PRODUTOS DE LIMPEZA'!$I$36+L69*'[2]PRODUTOS DE LIMPEZA'!$I$37+O69*'[2]PRODUTOS DE LIMPEZA'!$I$38)</f>
        <v>90.13</v>
      </c>
      <c r="AQ69" s="67">
        <f t="shared" ref="AQ69:AQ110" si="100">SUM(AM69:AP69)</f>
        <v>153.47999999999999</v>
      </c>
      <c r="AR69" s="19">
        <f t="shared" ref="AR69:AR110" si="101">AB69*$AR$2</f>
        <v>87.635170909090917</v>
      </c>
      <c r="AS69" s="19">
        <f t="shared" si="80"/>
        <v>6.5726378181818186</v>
      </c>
      <c r="AT69" s="81">
        <f t="shared" si="81"/>
        <v>4.381758545454546</v>
      </c>
      <c r="AU69" s="19">
        <f t="shared" si="82"/>
        <v>0.8763517090909092</v>
      </c>
      <c r="AV69" s="81">
        <f t="shared" si="83"/>
        <v>10.954396363636365</v>
      </c>
      <c r="AW69" s="19">
        <f t="shared" si="84"/>
        <v>35.054068363636368</v>
      </c>
      <c r="AX69" s="81">
        <f t="shared" si="85"/>
        <v>13.145275636363637</v>
      </c>
      <c r="AY69" s="19">
        <f t="shared" si="86"/>
        <v>2.6290551272727276</v>
      </c>
      <c r="AZ69" s="19">
        <f t="shared" si="69"/>
        <v>161.24871447272727</v>
      </c>
      <c r="BA69" s="67">
        <f t="shared" ref="BA69:BA110" si="102">$BA$2*AB69</f>
        <v>36.500048683636365</v>
      </c>
      <c r="BB69" s="67">
        <f t="shared" ref="BB69:BB110" si="103">$BB$2*AB69</f>
        <v>12.181288756363637</v>
      </c>
      <c r="BC69" s="67">
        <f t="shared" ref="BC69:BC110" si="104">$BC$2*AB69</f>
        <v>17.921392450909092</v>
      </c>
      <c r="BD69" s="67">
        <f t="shared" ref="BD69:BD110" si="105">SUM(BA69:BC69)</f>
        <v>66.602729890909089</v>
      </c>
      <c r="BE69" s="67">
        <f t="shared" ref="BE69:BE110" si="106">$BE$2*AB69</f>
        <v>0.56962861090909089</v>
      </c>
      <c r="BF69" s="67">
        <f t="shared" ref="BF69:BF110" si="107">$BF$2*AB69</f>
        <v>0.2190879272727273</v>
      </c>
      <c r="BG69" s="67">
        <f t="shared" si="87"/>
        <v>0.78871653818181819</v>
      </c>
      <c r="BH69" s="67">
        <f t="shared" ref="BH69:BH110" si="108">$BH$2*AB69</f>
        <v>3.2863189090909093</v>
      </c>
      <c r="BI69" s="67">
        <f t="shared" ref="BI69:BI110" si="109">$BI$2*AB69</f>
        <v>0.26290551272727269</v>
      </c>
      <c r="BJ69" s="67">
        <f t="shared" ref="BJ69:BJ110" si="110">$BJ$2*AB69</f>
        <v>0.13145275636363635</v>
      </c>
      <c r="BK69" s="67">
        <f t="shared" ref="BK69:BK110" si="111">$BK$2*AB69</f>
        <v>1.5336154909090911</v>
      </c>
      <c r="BL69" s="67">
        <f t="shared" ref="BL69:BL110" si="112">$BL$2*AB69</f>
        <v>0.56962861090909089</v>
      </c>
      <c r="BM69" s="67">
        <f t="shared" ref="BM69:BM110" si="113">$BM$2*AB69</f>
        <v>18.841561745454545</v>
      </c>
      <c r="BN69" s="67">
        <f t="shared" ref="BN69:BN110" si="114">$BN$2*AB69</f>
        <v>0.74489895272727269</v>
      </c>
      <c r="BO69" s="67">
        <f t="shared" ref="BO69:BO110" si="115">SUM(BH69:BN69)</f>
        <v>25.370381978181818</v>
      </c>
      <c r="BP69" s="67">
        <f t="shared" ref="BP69:BP110" si="116">$BP$2*AB69</f>
        <v>36.500048683636365</v>
      </c>
      <c r="BQ69" s="67">
        <f t="shared" ref="BQ69:BQ110" si="117">$BQ$2*AB69</f>
        <v>6.0906443781818185</v>
      </c>
      <c r="BR69" s="67">
        <f t="shared" ref="BR69:BR110" si="118">$BR$2*AB69</f>
        <v>3.6806771781818179</v>
      </c>
      <c r="BS69" s="67">
        <f t="shared" ref="BS69:BS110" si="119">$BS$2*AB69</f>
        <v>1.4459803200000001</v>
      </c>
      <c r="BT69" s="67">
        <f t="shared" ref="BT69:BT110" si="120">$BT$2*AB69</f>
        <v>0</v>
      </c>
      <c r="BU69" s="67">
        <f t="shared" ref="BU69:BU110" si="121">$BU$2*AB69</f>
        <v>17.570851767272728</v>
      </c>
      <c r="BV69" s="67">
        <f t="shared" ref="BV69:BV110" si="122">SUM(BP69:BU69)</f>
        <v>65.288202327272728</v>
      </c>
      <c r="BW69" s="67">
        <f t="shared" ref="BW69:BW108" si="123">$BW$2*AB69</f>
        <v>319.29874520727282</v>
      </c>
      <c r="BX69" s="67">
        <f t="shared" si="88"/>
        <v>319.29874520727276</v>
      </c>
      <c r="BY69" s="67">
        <f t="shared" si="89"/>
        <v>1323.6671997527274</v>
      </c>
      <c r="BZ69" s="67" t="e">
        <f t="shared" ref="BZ69:BZ111" si="124">$BZ$2*R69</f>
        <v>#VALUE!</v>
      </c>
      <c r="CA69" s="70">
        <f t="shared" si="90"/>
        <v>3</v>
      </c>
      <c r="CB69" s="82">
        <f t="shared" si="91"/>
        <v>12.25</v>
      </c>
      <c r="CC69" s="20">
        <f t="shared" si="92"/>
        <v>3.4188034188034218</v>
      </c>
      <c r="CD69" s="69" t="e">
        <f t="shared" ref="CD69:CD110" si="125">((BY69+BZ69+CI69)*CC69)%</f>
        <v>#VALUE!</v>
      </c>
      <c r="CE69" s="20">
        <f t="shared" si="93"/>
        <v>8.6609686609686669</v>
      </c>
      <c r="CF69" s="73" t="e">
        <f t="shared" si="68"/>
        <v>#VALUE!</v>
      </c>
      <c r="CG69" s="20">
        <f t="shared" si="94"/>
        <v>1.8803418803418819</v>
      </c>
      <c r="CH69" s="67" t="e">
        <f t="shared" ref="CH69:CH110" si="126">((BY69+BZ69+CI69)*CG69)%</f>
        <v>#VALUE!</v>
      </c>
      <c r="CI69" s="67" t="e">
        <f t="shared" ref="CI69:CI111" si="127">$CI$2*R69</f>
        <v>#VALUE!</v>
      </c>
      <c r="CJ69" s="67" t="e">
        <f t="shared" ref="CJ69:CJ110" si="128">BZ69+CD69+CF69+CH69+CI69</f>
        <v>#VALUE!</v>
      </c>
      <c r="CK69" s="74" t="e">
        <f t="shared" ref="CK69:CK109" si="129">CJ69+BY69</f>
        <v>#VALUE!</v>
      </c>
    </row>
    <row r="70" spans="1:89" ht="15" customHeight="1">
      <c r="A70" s="84" t="str">
        <f>[2]CCT!D77</f>
        <v>Sind - Asseio</v>
      </c>
      <c r="B70" s="76" t="str">
        <f>[2]CCT!C77</f>
        <v>Nova Lima</v>
      </c>
      <c r="C70" s="18"/>
      <c r="D70" s="77"/>
      <c r="E70" s="17">
        <f t="shared" si="70"/>
        <v>0</v>
      </c>
      <c r="F70" s="78"/>
      <c r="G70" s="17"/>
      <c r="H70" s="77">
        <f t="shared" si="71"/>
        <v>0</v>
      </c>
      <c r="I70" s="21">
        <f>[2]CCT!J77</f>
        <v>2</v>
      </c>
      <c r="J70" s="77">
        <f>[2]CCT!I77</f>
        <v>876.66</v>
      </c>
      <c r="K70" s="17">
        <f t="shared" si="72"/>
        <v>1753.32</v>
      </c>
      <c r="L70" s="18"/>
      <c r="M70" s="77"/>
      <c r="N70" s="17">
        <f t="shared" si="73"/>
        <v>0</v>
      </c>
      <c r="O70" s="18"/>
      <c r="P70" s="77"/>
      <c r="Q70" s="80">
        <f t="shared" si="74"/>
        <v>0</v>
      </c>
      <c r="R70" s="66">
        <f t="shared" si="95"/>
        <v>2</v>
      </c>
      <c r="S70" s="67">
        <f t="shared" si="96"/>
        <v>1753.32</v>
      </c>
      <c r="T70" s="19"/>
      <c r="U70" s="19"/>
      <c r="V70" s="19"/>
      <c r="W70" s="19"/>
      <c r="X70" s="19"/>
      <c r="Y70" s="19"/>
      <c r="Z70" s="19"/>
      <c r="AA70" s="68">
        <f t="shared" si="97"/>
        <v>57.381381818181815</v>
      </c>
      <c r="AB70" s="67">
        <f t="shared" si="98"/>
        <v>1810.7013818181817</v>
      </c>
      <c r="AC70" s="67"/>
      <c r="AD70" s="67">
        <f>(VLOOKUP('Res. Geral limpeza conferencia'!A70,VATOTAL,6,FALSE)*20-1)*R70</f>
        <v>558</v>
      </c>
      <c r="AE70" s="67">
        <f t="shared" si="75"/>
        <v>142.80080000000001</v>
      </c>
      <c r="AF70" s="67"/>
      <c r="AG70" s="67">
        <f t="shared" si="99"/>
        <v>6.24</v>
      </c>
      <c r="AH70" s="67">
        <f t="shared" si="76"/>
        <v>0</v>
      </c>
      <c r="AI70" s="67">
        <f t="shared" si="77"/>
        <v>16.86</v>
      </c>
      <c r="AJ70" s="67">
        <f t="shared" si="78"/>
        <v>82.06</v>
      </c>
      <c r="AK70" s="67">
        <v>0</v>
      </c>
      <c r="AL70" s="67">
        <f t="shared" si="79"/>
        <v>805.96080000000006</v>
      </c>
      <c r="AM70" s="67">
        <f>C70*'[2]Uniforme Limpeza'!$Z$10+F70*'[2]Uniforme Limpeza'!$Z$11+I70*'[2]Uniforme Limpeza'!$Z$12+L70*'[2]Uniforme Limpeza'!$Z$12+O70*'[2]Uniforme Limpeza'!$Z$12</f>
        <v>79.52</v>
      </c>
      <c r="AN70" s="67">
        <f>I70*'[2]Materiais de Consumo'!$F$33+L70*'[2]Materiais de Consumo'!$F$34+O70*'[2]Materiais de Consumo'!$F$35</f>
        <v>82.58</v>
      </c>
      <c r="AO70" s="67">
        <f>'[2]Equipamentos  TOTAL'!$H$19*'Res. Geral limpeza conferencia'!F70+'Res. Geral limpeza conferencia'!I70*'[2]Equipamentos  TOTAL'!$I$11+'[2]Equipamentos  TOTAL'!$I$12*'Res. Geral limpeza conferencia'!L70+'Res. Geral limpeza conferencia'!O70*'[2]Equipamentos  TOTAL'!$I$13</f>
        <v>11.74</v>
      </c>
      <c r="AP70" s="67">
        <f>(I70*'[2]PRODUTOS DE LIMPEZA'!$I$36+L70*'[2]PRODUTOS DE LIMPEZA'!$I$37+O70*'[2]PRODUTOS DE LIMPEZA'!$I$38)</f>
        <v>360.5</v>
      </c>
      <c r="AQ70" s="67">
        <f t="shared" si="100"/>
        <v>534.34</v>
      </c>
      <c r="AR70" s="19">
        <f t="shared" si="101"/>
        <v>362.14027636363636</v>
      </c>
      <c r="AS70" s="19">
        <f t="shared" si="80"/>
        <v>27.160520727272726</v>
      </c>
      <c r="AT70" s="81">
        <f t="shared" si="81"/>
        <v>18.107013818181819</v>
      </c>
      <c r="AU70" s="19">
        <f t="shared" si="82"/>
        <v>3.6214027636363637</v>
      </c>
      <c r="AV70" s="81">
        <f t="shared" si="83"/>
        <v>45.267534545454545</v>
      </c>
      <c r="AW70" s="19">
        <f t="shared" si="84"/>
        <v>144.85611054545456</v>
      </c>
      <c r="AX70" s="81">
        <f t="shared" si="85"/>
        <v>54.321041454545451</v>
      </c>
      <c r="AY70" s="19">
        <f t="shared" si="86"/>
        <v>10.86420829090909</v>
      </c>
      <c r="AZ70" s="19">
        <f t="shared" si="69"/>
        <v>666.33810850909106</v>
      </c>
      <c r="BA70" s="67">
        <f t="shared" si="102"/>
        <v>150.83142510545454</v>
      </c>
      <c r="BB70" s="67">
        <f t="shared" si="103"/>
        <v>50.33749841454545</v>
      </c>
      <c r="BC70" s="67">
        <f t="shared" si="104"/>
        <v>74.057686516363631</v>
      </c>
      <c r="BD70" s="67">
        <f t="shared" si="105"/>
        <v>275.22661003636364</v>
      </c>
      <c r="BE70" s="67">
        <f t="shared" si="106"/>
        <v>2.353911796363636</v>
      </c>
      <c r="BF70" s="67">
        <f t="shared" si="107"/>
        <v>0.90535069090909093</v>
      </c>
      <c r="BG70" s="67">
        <f t="shared" si="87"/>
        <v>3.2592624872727267</v>
      </c>
      <c r="BH70" s="67">
        <f t="shared" si="108"/>
        <v>13.580260363636363</v>
      </c>
      <c r="BI70" s="67">
        <f t="shared" si="109"/>
        <v>1.086420829090909</v>
      </c>
      <c r="BJ70" s="67">
        <f t="shared" si="110"/>
        <v>0.54321041454545449</v>
      </c>
      <c r="BK70" s="67">
        <f t="shared" si="111"/>
        <v>6.3374548363636363</v>
      </c>
      <c r="BL70" s="67">
        <f t="shared" si="112"/>
        <v>2.353911796363636</v>
      </c>
      <c r="BM70" s="67">
        <f t="shared" si="113"/>
        <v>77.860159418181809</v>
      </c>
      <c r="BN70" s="67">
        <f t="shared" si="114"/>
        <v>3.0781923490909087</v>
      </c>
      <c r="BO70" s="67">
        <f t="shared" si="115"/>
        <v>104.83961000727273</v>
      </c>
      <c r="BP70" s="67">
        <f t="shared" si="116"/>
        <v>150.83142510545454</v>
      </c>
      <c r="BQ70" s="67">
        <f t="shared" si="117"/>
        <v>25.168749207272725</v>
      </c>
      <c r="BR70" s="67">
        <f t="shared" si="118"/>
        <v>15.209891607272725</v>
      </c>
      <c r="BS70" s="67">
        <f t="shared" si="119"/>
        <v>5.9753145600000002</v>
      </c>
      <c r="BT70" s="67">
        <f t="shared" si="120"/>
        <v>0</v>
      </c>
      <c r="BU70" s="67">
        <f t="shared" si="121"/>
        <v>72.609125410909087</v>
      </c>
      <c r="BV70" s="67">
        <f t="shared" si="122"/>
        <v>269.79450589090908</v>
      </c>
      <c r="BW70" s="67">
        <f t="shared" si="123"/>
        <v>1319.4580969309093</v>
      </c>
      <c r="BX70" s="67">
        <f t="shared" si="88"/>
        <v>1319.4580969309091</v>
      </c>
      <c r="BY70" s="67">
        <f t="shared" si="89"/>
        <v>4470.4602787490912</v>
      </c>
      <c r="BZ70" s="67" t="e">
        <f t="shared" si="124"/>
        <v>#VALUE!</v>
      </c>
      <c r="CA70" s="70">
        <f t="shared" si="90"/>
        <v>3</v>
      </c>
      <c r="CB70" s="82">
        <f t="shared" si="91"/>
        <v>12.25</v>
      </c>
      <c r="CC70" s="20">
        <f t="shared" si="92"/>
        <v>3.4188034188034218</v>
      </c>
      <c r="CD70" s="69" t="e">
        <f t="shared" si="125"/>
        <v>#VALUE!</v>
      </c>
      <c r="CE70" s="20">
        <f t="shared" si="93"/>
        <v>8.6609686609686669</v>
      </c>
      <c r="CF70" s="73" t="e">
        <f t="shared" si="68"/>
        <v>#VALUE!</v>
      </c>
      <c r="CG70" s="20">
        <f t="shared" si="94"/>
        <v>1.8803418803418819</v>
      </c>
      <c r="CH70" s="67" t="e">
        <f t="shared" si="126"/>
        <v>#VALUE!</v>
      </c>
      <c r="CI70" s="67" t="e">
        <f t="shared" si="127"/>
        <v>#VALUE!</v>
      </c>
      <c r="CJ70" s="67" t="e">
        <f t="shared" si="128"/>
        <v>#VALUE!</v>
      </c>
      <c r="CK70" s="74" t="e">
        <f t="shared" si="129"/>
        <v>#VALUE!</v>
      </c>
    </row>
    <row r="71" spans="1:89" ht="15" customHeight="1">
      <c r="A71" s="84" t="str">
        <f>[2]CCT!D78</f>
        <v>Alto Paranaiba</v>
      </c>
      <c r="B71" s="76" t="str">
        <f>[2]CCT!C78</f>
        <v>Nova Ponte</v>
      </c>
      <c r="C71" s="18"/>
      <c r="D71" s="77"/>
      <c r="E71" s="17">
        <f t="shared" si="70"/>
        <v>0</v>
      </c>
      <c r="F71" s="78"/>
      <c r="G71" s="17"/>
      <c r="H71" s="77">
        <f t="shared" si="71"/>
        <v>0</v>
      </c>
      <c r="I71" s="21">
        <f>[2]CCT!J78</f>
        <v>2</v>
      </c>
      <c r="J71" s="77">
        <f>[2]CCT!I78</f>
        <v>848.57</v>
      </c>
      <c r="K71" s="17">
        <f t="shared" si="72"/>
        <v>1697.14</v>
      </c>
      <c r="L71" s="18"/>
      <c r="M71" s="77"/>
      <c r="N71" s="17">
        <f t="shared" si="73"/>
        <v>0</v>
      </c>
      <c r="O71" s="18"/>
      <c r="P71" s="77"/>
      <c r="Q71" s="80">
        <f t="shared" si="74"/>
        <v>0</v>
      </c>
      <c r="R71" s="66">
        <f t="shared" si="95"/>
        <v>2</v>
      </c>
      <c r="S71" s="67">
        <f t="shared" si="96"/>
        <v>1697.14</v>
      </c>
      <c r="T71" s="19"/>
      <c r="U71" s="19"/>
      <c r="V71" s="19"/>
      <c r="W71" s="19"/>
      <c r="X71" s="19"/>
      <c r="Y71" s="19"/>
      <c r="Z71" s="19"/>
      <c r="AA71" s="68">
        <f t="shared" si="97"/>
        <v>55.542763636363631</v>
      </c>
      <c r="AB71" s="67">
        <f t="shared" si="98"/>
        <v>1752.6827636363637</v>
      </c>
      <c r="AC71" s="67"/>
      <c r="AD71" s="67">
        <f>(VLOOKUP('Res. Geral limpeza conferencia'!A71,VATOTAL,6,FALSE))*R71</f>
        <v>438.04</v>
      </c>
      <c r="AE71" s="67">
        <f t="shared" si="75"/>
        <v>146.17160000000001</v>
      </c>
      <c r="AF71" s="67"/>
      <c r="AG71" s="67">
        <f t="shared" si="99"/>
        <v>6.24</v>
      </c>
      <c r="AH71" s="67">
        <f t="shared" si="76"/>
        <v>38.880000000000003</v>
      </c>
      <c r="AI71" s="67">
        <f t="shared" si="77"/>
        <v>0</v>
      </c>
      <c r="AJ71" s="67">
        <f t="shared" si="78"/>
        <v>0</v>
      </c>
      <c r="AK71" s="67">
        <v>0</v>
      </c>
      <c r="AL71" s="67">
        <f t="shared" si="79"/>
        <v>629.33160000000009</v>
      </c>
      <c r="AM71" s="67">
        <f>C71*'[2]Uniforme Limpeza'!$Z$10+F71*'[2]Uniforme Limpeza'!$Z$11+I71*'[2]Uniforme Limpeza'!$Z$12+L71*'[2]Uniforme Limpeza'!$Z$12+O71*'[2]Uniforme Limpeza'!$Z$12</f>
        <v>79.52</v>
      </c>
      <c r="AN71" s="67">
        <f>I71*'[2]Materiais de Consumo'!$F$33+L71*'[2]Materiais de Consumo'!$F$34+O71*'[2]Materiais de Consumo'!$F$35</f>
        <v>82.58</v>
      </c>
      <c r="AO71" s="67">
        <f>'[2]Equipamentos  TOTAL'!$H$19*'Res. Geral limpeza conferencia'!F71+'Res. Geral limpeza conferencia'!I71*'[2]Equipamentos  TOTAL'!$I$11+'[2]Equipamentos  TOTAL'!$I$12*'Res. Geral limpeza conferencia'!L71+'Res. Geral limpeza conferencia'!O71*'[2]Equipamentos  TOTAL'!$I$13</f>
        <v>11.74</v>
      </c>
      <c r="AP71" s="67">
        <f>(I71*'[2]PRODUTOS DE LIMPEZA'!$I$36+L71*'[2]PRODUTOS DE LIMPEZA'!$I$37+O71*'[2]PRODUTOS DE LIMPEZA'!$I$38)</f>
        <v>360.5</v>
      </c>
      <c r="AQ71" s="67">
        <f t="shared" si="100"/>
        <v>534.34</v>
      </c>
      <c r="AR71" s="19">
        <f t="shared" si="101"/>
        <v>350.53655272727275</v>
      </c>
      <c r="AS71" s="19">
        <f t="shared" si="80"/>
        <v>26.290241454545455</v>
      </c>
      <c r="AT71" s="81">
        <f t="shared" si="81"/>
        <v>17.526827636363638</v>
      </c>
      <c r="AU71" s="19">
        <f t="shared" si="82"/>
        <v>3.5053655272727275</v>
      </c>
      <c r="AV71" s="81">
        <f t="shared" si="83"/>
        <v>43.817069090909094</v>
      </c>
      <c r="AW71" s="19">
        <f t="shared" si="84"/>
        <v>140.21462109090911</v>
      </c>
      <c r="AX71" s="81">
        <f t="shared" si="85"/>
        <v>52.580482909090911</v>
      </c>
      <c r="AY71" s="19">
        <f t="shared" si="86"/>
        <v>10.516096581818182</v>
      </c>
      <c r="AZ71" s="19">
        <f t="shared" si="69"/>
        <v>644.98725701818194</v>
      </c>
      <c r="BA71" s="67">
        <f t="shared" si="102"/>
        <v>145.99847421090908</v>
      </c>
      <c r="BB71" s="67">
        <f t="shared" si="103"/>
        <v>48.724580829090911</v>
      </c>
      <c r="BC71" s="67">
        <f t="shared" si="104"/>
        <v>71.684725032727272</v>
      </c>
      <c r="BD71" s="67">
        <f t="shared" si="105"/>
        <v>266.40778007272729</v>
      </c>
      <c r="BE71" s="67">
        <f t="shared" si="106"/>
        <v>2.2784875927272727</v>
      </c>
      <c r="BF71" s="67">
        <f t="shared" si="107"/>
        <v>0.87634138181818189</v>
      </c>
      <c r="BG71" s="67">
        <f t="shared" si="87"/>
        <v>3.1548289745454547</v>
      </c>
      <c r="BH71" s="67">
        <f t="shared" si="108"/>
        <v>13.145120727272728</v>
      </c>
      <c r="BI71" s="67">
        <f t="shared" si="109"/>
        <v>1.0516096581818182</v>
      </c>
      <c r="BJ71" s="67">
        <f t="shared" si="110"/>
        <v>0.52580482909090909</v>
      </c>
      <c r="BK71" s="67">
        <f t="shared" si="111"/>
        <v>6.1343896727272726</v>
      </c>
      <c r="BL71" s="67">
        <f t="shared" si="112"/>
        <v>2.2784875927272727</v>
      </c>
      <c r="BM71" s="67">
        <f t="shared" si="113"/>
        <v>75.365358836363626</v>
      </c>
      <c r="BN71" s="67">
        <f t="shared" si="114"/>
        <v>2.9795606981818179</v>
      </c>
      <c r="BO71" s="67">
        <f t="shared" si="115"/>
        <v>101.48033201454544</v>
      </c>
      <c r="BP71" s="67">
        <f t="shared" si="116"/>
        <v>145.99847421090908</v>
      </c>
      <c r="BQ71" s="67">
        <f t="shared" si="117"/>
        <v>24.362290414545456</v>
      </c>
      <c r="BR71" s="67">
        <f t="shared" si="118"/>
        <v>14.722535214545454</v>
      </c>
      <c r="BS71" s="67">
        <f t="shared" si="119"/>
        <v>5.7838531199999998</v>
      </c>
      <c r="BT71" s="67">
        <f t="shared" si="120"/>
        <v>0</v>
      </c>
      <c r="BU71" s="67">
        <f t="shared" si="121"/>
        <v>70.282578821818177</v>
      </c>
      <c r="BV71" s="67">
        <f t="shared" si="122"/>
        <v>261.14973178181816</v>
      </c>
      <c r="BW71" s="67">
        <f t="shared" si="123"/>
        <v>1277.1799298618184</v>
      </c>
      <c r="BX71" s="67">
        <f t="shared" si="88"/>
        <v>1277.1799298618184</v>
      </c>
      <c r="BY71" s="67">
        <f t="shared" si="89"/>
        <v>4193.5342934981818</v>
      </c>
      <c r="BZ71" s="67" t="e">
        <f t="shared" si="124"/>
        <v>#VALUE!</v>
      </c>
      <c r="CA71" s="70">
        <f t="shared" si="90"/>
        <v>2</v>
      </c>
      <c r="CB71" s="82">
        <f t="shared" si="91"/>
        <v>11.25</v>
      </c>
      <c r="CC71" s="20">
        <f t="shared" si="92"/>
        <v>2.2535211267605644</v>
      </c>
      <c r="CD71" s="69" t="e">
        <f t="shared" si="125"/>
        <v>#VALUE!</v>
      </c>
      <c r="CE71" s="20">
        <f t="shared" si="93"/>
        <v>8.5633802816901436</v>
      </c>
      <c r="CF71" s="73" t="e">
        <f t="shared" si="68"/>
        <v>#VALUE!</v>
      </c>
      <c r="CG71" s="20">
        <f t="shared" si="94"/>
        <v>1.8591549295774654</v>
      </c>
      <c r="CH71" s="67" t="e">
        <f t="shared" si="126"/>
        <v>#VALUE!</v>
      </c>
      <c r="CI71" s="67" t="e">
        <f t="shared" si="127"/>
        <v>#VALUE!</v>
      </c>
      <c r="CJ71" s="67" t="e">
        <f t="shared" si="128"/>
        <v>#VALUE!</v>
      </c>
      <c r="CK71" s="74" t="e">
        <f t="shared" si="129"/>
        <v>#VALUE!</v>
      </c>
    </row>
    <row r="72" spans="1:89" ht="15" customHeight="1">
      <c r="A72" s="84" t="str">
        <f>[2]CCT!D79</f>
        <v>Região de Divinopolis</v>
      </c>
      <c r="B72" s="76" t="str">
        <f>[2]CCT!C79</f>
        <v>Nova Serrana</v>
      </c>
      <c r="C72" s="18"/>
      <c r="D72" s="77"/>
      <c r="E72" s="17">
        <f t="shared" si="70"/>
        <v>0</v>
      </c>
      <c r="F72" s="78"/>
      <c r="G72" s="17"/>
      <c r="H72" s="77">
        <f t="shared" si="71"/>
        <v>0</v>
      </c>
      <c r="I72" s="18"/>
      <c r="J72" s="77"/>
      <c r="K72" s="17">
        <f t="shared" si="72"/>
        <v>0</v>
      </c>
      <c r="L72" s="18"/>
      <c r="M72" s="77"/>
      <c r="N72" s="17">
        <f t="shared" si="73"/>
        <v>0</v>
      </c>
      <c r="O72" s="21">
        <f>[2]CCT!N79</f>
        <v>1</v>
      </c>
      <c r="P72" s="77">
        <f>[2]CCT!M79</f>
        <v>212.14</v>
      </c>
      <c r="Q72" s="80">
        <f t="shared" si="74"/>
        <v>212.14</v>
      </c>
      <c r="R72" s="66">
        <f t="shared" si="95"/>
        <v>1</v>
      </c>
      <c r="S72" s="67">
        <f t="shared" si="96"/>
        <v>212.14</v>
      </c>
      <c r="T72" s="19"/>
      <c r="U72" s="19"/>
      <c r="V72" s="19"/>
      <c r="W72" s="19"/>
      <c r="X72" s="19"/>
      <c r="Y72" s="19"/>
      <c r="Z72" s="19"/>
      <c r="AA72" s="68">
        <f t="shared" si="97"/>
        <v>6.9427636363636358</v>
      </c>
      <c r="AB72" s="67">
        <f t="shared" si="98"/>
        <v>219.08276363636361</v>
      </c>
      <c r="AC72" s="67"/>
      <c r="AD72" s="67">
        <f>(VLOOKUP('Res. Geral limpeza conferencia'!A72,VATOTAL,6,FALSE)*20-1)*R72</f>
        <v>279</v>
      </c>
      <c r="AE72" s="67">
        <f t="shared" si="75"/>
        <v>111.27160000000001</v>
      </c>
      <c r="AF72" s="67"/>
      <c r="AG72" s="67">
        <f t="shared" si="99"/>
        <v>3.12</v>
      </c>
      <c r="AH72" s="67">
        <f t="shared" si="76"/>
        <v>28.19</v>
      </c>
      <c r="AI72" s="67">
        <f t="shared" si="77"/>
        <v>0</v>
      </c>
      <c r="AJ72" s="67">
        <f t="shared" si="78"/>
        <v>0</v>
      </c>
      <c r="AK72" s="67">
        <v>0</v>
      </c>
      <c r="AL72" s="67">
        <f t="shared" si="79"/>
        <v>421.58160000000004</v>
      </c>
      <c r="AM72" s="67">
        <f>C72*'[2]Uniforme Limpeza'!$Z$10+F72*'[2]Uniforme Limpeza'!$Z$11+I72*'[2]Uniforme Limpeza'!$Z$12+L72*'[2]Uniforme Limpeza'!$Z$12+O72*'[2]Uniforme Limpeza'!$Z$12</f>
        <v>39.76</v>
      </c>
      <c r="AN72" s="67">
        <f>I72*'[2]Materiais de Consumo'!$F$33+L72*'[2]Materiais de Consumo'!$F$34+O72*'[2]Materiais de Consumo'!$F$35</f>
        <v>10.32</v>
      </c>
      <c r="AO72" s="67">
        <f>'[2]Equipamentos  TOTAL'!$H$19*'Res. Geral limpeza conferencia'!F72+'Res. Geral limpeza conferencia'!I72*'[2]Equipamentos  TOTAL'!$I$11+'[2]Equipamentos  TOTAL'!$I$12*'Res. Geral limpeza conferencia'!L72+'Res. Geral limpeza conferencia'!O72*'[2]Equipamentos  TOTAL'!$I$13</f>
        <v>1.47</v>
      </c>
      <c r="AP72" s="67">
        <f>(I72*'[2]PRODUTOS DE LIMPEZA'!$I$36+L72*'[2]PRODUTOS DE LIMPEZA'!$I$37+O72*'[2]PRODUTOS DE LIMPEZA'!$I$38)</f>
        <v>45.06</v>
      </c>
      <c r="AQ72" s="67">
        <f t="shared" si="100"/>
        <v>96.61</v>
      </c>
      <c r="AR72" s="19">
        <f t="shared" si="101"/>
        <v>43.816552727272722</v>
      </c>
      <c r="AS72" s="19">
        <f t="shared" si="80"/>
        <v>3.2862414545454541</v>
      </c>
      <c r="AT72" s="81">
        <f t="shared" si="81"/>
        <v>2.1908276363636361</v>
      </c>
      <c r="AU72" s="19">
        <f t="shared" si="82"/>
        <v>0.43816552727272723</v>
      </c>
      <c r="AV72" s="81">
        <f t="shared" si="83"/>
        <v>5.4770690909090902</v>
      </c>
      <c r="AW72" s="19">
        <f t="shared" si="84"/>
        <v>17.526621090909089</v>
      </c>
      <c r="AX72" s="81">
        <f t="shared" si="85"/>
        <v>6.5724829090909083</v>
      </c>
      <c r="AY72" s="19">
        <f t="shared" si="86"/>
        <v>1.3144965818181817</v>
      </c>
      <c r="AZ72" s="19">
        <f t="shared" si="69"/>
        <v>80.622457018181805</v>
      </c>
      <c r="BA72" s="67">
        <f t="shared" si="102"/>
        <v>18.249594210909088</v>
      </c>
      <c r="BB72" s="67">
        <f t="shared" si="103"/>
        <v>6.0905008290909084</v>
      </c>
      <c r="BC72" s="67">
        <f t="shared" si="104"/>
        <v>8.9604850327272718</v>
      </c>
      <c r="BD72" s="67">
        <f t="shared" si="105"/>
        <v>33.300580072727264</v>
      </c>
      <c r="BE72" s="67">
        <f t="shared" si="106"/>
        <v>0.28480759272727268</v>
      </c>
      <c r="BF72" s="67">
        <f t="shared" si="107"/>
        <v>0.10954138181818181</v>
      </c>
      <c r="BG72" s="67">
        <f t="shared" si="87"/>
        <v>0.39434897454545448</v>
      </c>
      <c r="BH72" s="67">
        <f t="shared" si="108"/>
        <v>1.6431207272727271</v>
      </c>
      <c r="BI72" s="67">
        <f t="shared" si="109"/>
        <v>0.13144965818181814</v>
      </c>
      <c r="BJ72" s="67">
        <f t="shared" si="110"/>
        <v>6.572482909090907E-2</v>
      </c>
      <c r="BK72" s="67">
        <f t="shared" si="111"/>
        <v>0.76678967272727261</v>
      </c>
      <c r="BL72" s="67">
        <f t="shared" si="112"/>
        <v>0.28480759272727268</v>
      </c>
      <c r="BM72" s="67">
        <f t="shared" si="113"/>
        <v>9.4205588363636341</v>
      </c>
      <c r="BN72" s="67">
        <f t="shared" si="114"/>
        <v>0.37244069818181813</v>
      </c>
      <c r="BO72" s="67">
        <f t="shared" si="115"/>
        <v>12.684892014545451</v>
      </c>
      <c r="BP72" s="67">
        <f t="shared" si="116"/>
        <v>18.249594210909088</v>
      </c>
      <c r="BQ72" s="67">
        <f t="shared" si="117"/>
        <v>3.0452504145454542</v>
      </c>
      <c r="BR72" s="67">
        <f t="shared" si="118"/>
        <v>1.8402952145454543</v>
      </c>
      <c r="BS72" s="67">
        <f t="shared" si="119"/>
        <v>0.72297311999999991</v>
      </c>
      <c r="BT72" s="67">
        <f t="shared" si="120"/>
        <v>0</v>
      </c>
      <c r="BU72" s="67">
        <f t="shared" si="121"/>
        <v>8.7852188218181801</v>
      </c>
      <c r="BV72" s="67">
        <f t="shared" si="122"/>
        <v>32.643331781818176</v>
      </c>
      <c r="BW72" s="67">
        <f t="shared" si="123"/>
        <v>159.6456098618182</v>
      </c>
      <c r="BX72" s="67">
        <f t="shared" si="88"/>
        <v>159.64560986181817</v>
      </c>
      <c r="BY72" s="67">
        <f t="shared" si="89"/>
        <v>896.91997349818189</v>
      </c>
      <c r="BZ72" s="67" t="e">
        <f t="shared" si="124"/>
        <v>#VALUE!</v>
      </c>
      <c r="CA72" s="70">
        <f t="shared" si="90"/>
        <v>2</v>
      </c>
      <c r="CB72" s="82">
        <f t="shared" si="91"/>
        <v>11.25</v>
      </c>
      <c r="CC72" s="20">
        <f t="shared" si="92"/>
        <v>2.2535211267605644</v>
      </c>
      <c r="CD72" s="69" t="e">
        <f t="shared" si="125"/>
        <v>#VALUE!</v>
      </c>
      <c r="CE72" s="20">
        <f t="shared" si="93"/>
        <v>8.5633802816901436</v>
      </c>
      <c r="CF72" s="73" t="e">
        <f t="shared" si="68"/>
        <v>#VALUE!</v>
      </c>
      <c r="CG72" s="20">
        <f t="shared" si="94"/>
        <v>1.8591549295774654</v>
      </c>
      <c r="CH72" s="67" t="e">
        <f t="shared" si="126"/>
        <v>#VALUE!</v>
      </c>
      <c r="CI72" s="67" t="e">
        <f t="shared" si="127"/>
        <v>#VALUE!</v>
      </c>
      <c r="CJ72" s="67" t="e">
        <f t="shared" si="128"/>
        <v>#VALUE!</v>
      </c>
      <c r="CK72" s="74" t="e">
        <f t="shared" si="129"/>
        <v>#VALUE!</v>
      </c>
    </row>
    <row r="73" spans="1:89" ht="15" customHeight="1">
      <c r="A73" s="84" t="str">
        <f>[2]CCT!D80</f>
        <v>Região de Divinopolis</v>
      </c>
      <c r="B73" s="76" t="str">
        <f>[2]CCT!C80</f>
        <v>Oliveira</v>
      </c>
      <c r="C73" s="18"/>
      <c r="D73" s="77"/>
      <c r="E73" s="17">
        <f t="shared" si="70"/>
        <v>0</v>
      </c>
      <c r="F73" s="78"/>
      <c r="G73" s="17"/>
      <c r="H73" s="77">
        <f t="shared" si="71"/>
        <v>0</v>
      </c>
      <c r="I73" s="18"/>
      <c r="J73" s="77"/>
      <c r="K73" s="17">
        <f t="shared" si="72"/>
        <v>0</v>
      </c>
      <c r="L73" s="21">
        <f>[2]CCT!L80</f>
        <v>1</v>
      </c>
      <c r="M73" s="77">
        <f>[2]CCT!K80</f>
        <v>424.29</v>
      </c>
      <c r="N73" s="17">
        <f t="shared" si="73"/>
        <v>424.29</v>
      </c>
      <c r="O73" s="18"/>
      <c r="P73" s="77"/>
      <c r="Q73" s="80">
        <f t="shared" si="74"/>
        <v>0</v>
      </c>
      <c r="R73" s="66">
        <f t="shared" si="95"/>
        <v>1</v>
      </c>
      <c r="S73" s="67">
        <f t="shared" si="96"/>
        <v>424.29</v>
      </c>
      <c r="T73" s="19"/>
      <c r="U73" s="19"/>
      <c r="V73" s="19"/>
      <c r="W73" s="19"/>
      <c r="X73" s="19"/>
      <c r="Y73" s="19"/>
      <c r="Z73" s="19"/>
      <c r="AA73" s="68">
        <f t="shared" si="97"/>
        <v>13.885854545454546</v>
      </c>
      <c r="AB73" s="67">
        <f t="shared" si="98"/>
        <v>438.17585454545457</v>
      </c>
      <c r="AC73" s="67"/>
      <c r="AD73" s="67">
        <f>(VLOOKUP('Res. Geral limpeza conferencia'!A73,VATOTAL,6,FALSE)*20-1)*R73</f>
        <v>279</v>
      </c>
      <c r="AE73" s="67">
        <f t="shared" si="75"/>
        <v>98.542599999999993</v>
      </c>
      <c r="AF73" s="67"/>
      <c r="AG73" s="67">
        <f t="shared" si="99"/>
        <v>3.12</v>
      </c>
      <c r="AH73" s="67">
        <f t="shared" si="76"/>
        <v>28.19</v>
      </c>
      <c r="AI73" s="67">
        <f t="shared" si="77"/>
        <v>0</v>
      </c>
      <c r="AJ73" s="67">
        <f t="shared" si="78"/>
        <v>0</v>
      </c>
      <c r="AK73" s="67">
        <v>0</v>
      </c>
      <c r="AL73" s="67">
        <f t="shared" si="79"/>
        <v>408.8526</v>
      </c>
      <c r="AM73" s="67">
        <f>C73*'[2]Uniforme Limpeza'!$Z$10+F73*'[2]Uniforme Limpeza'!$Z$11+I73*'[2]Uniforme Limpeza'!$Z$12+L73*'[2]Uniforme Limpeza'!$Z$12+O73*'[2]Uniforme Limpeza'!$Z$12</f>
        <v>39.76</v>
      </c>
      <c r="AN73" s="67">
        <f>I73*'[2]Materiais de Consumo'!$F$33+L73*'[2]Materiais de Consumo'!$F$34+O73*'[2]Materiais de Consumo'!$F$35</f>
        <v>20.65</v>
      </c>
      <c r="AO73" s="67">
        <f>'[2]Equipamentos  TOTAL'!$H$19*'Res. Geral limpeza conferencia'!F73+'Res. Geral limpeza conferencia'!I73*'[2]Equipamentos  TOTAL'!$I$11+'[2]Equipamentos  TOTAL'!$I$12*'Res. Geral limpeza conferencia'!L73+'Res. Geral limpeza conferencia'!O73*'[2]Equipamentos  TOTAL'!$I$13</f>
        <v>2.94</v>
      </c>
      <c r="AP73" s="67">
        <f>(I73*'[2]PRODUTOS DE LIMPEZA'!$I$36+L73*'[2]PRODUTOS DE LIMPEZA'!$I$37+O73*'[2]PRODUTOS DE LIMPEZA'!$I$38)</f>
        <v>90.13</v>
      </c>
      <c r="AQ73" s="67">
        <f t="shared" si="100"/>
        <v>153.47999999999999</v>
      </c>
      <c r="AR73" s="19">
        <f t="shared" si="101"/>
        <v>87.635170909090917</v>
      </c>
      <c r="AS73" s="19">
        <f t="shared" si="80"/>
        <v>6.5726378181818186</v>
      </c>
      <c r="AT73" s="81">
        <f t="shared" si="81"/>
        <v>4.381758545454546</v>
      </c>
      <c r="AU73" s="19">
        <f t="shared" si="82"/>
        <v>0.8763517090909092</v>
      </c>
      <c r="AV73" s="81">
        <f t="shared" si="83"/>
        <v>10.954396363636365</v>
      </c>
      <c r="AW73" s="19">
        <f t="shared" si="84"/>
        <v>35.054068363636368</v>
      </c>
      <c r="AX73" s="81">
        <f t="shared" si="85"/>
        <v>13.145275636363637</v>
      </c>
      <c r="AY73" s="19">
        <f t="shared" si="86"/>
        <v>2.6290551272727276</v>
      </c>
      <c r="AZ73" s="19">
        <f t="shared" si="69"/>
        <v>161.24871447272727</v>
      </c>
      <c r="BA73" s="67">
        <f t="shared" si="102"/>
        <v>36.500048683636365</v>
      </c>
      <c r="BB73" s="67">
        <f t="shared" si="103"/>
        <v>12.181288756363637</v>
      </c>
      <c r="BC73" s="67">
        <f t="shared" si="104"/>
        <v>17.921392450909092</v>
      </c>
      <c r="BD73" s="67">
        <f t="shared" si="105"/>
        <v>66.602729890909089</v>
      </c>
      <c r="BE73" s="67">
        <f t="shared" si="106"/>
        <v>0.56962861090909089</v>
      </c>
      <c r="BF73" s="67">
        <f t="shared" si="107"/>
        <v>0.2190879272727273</v>
      </c>
      <c r="BG73" s="67">
        <f t="shared" si="87"/>
        <v>0.78871653818181819</v>
      </c>
      <c r="BH73" s="67">
        <f t="shared" si="108"/>
        <v>3.2863189090909093</v>
      </c>
      <c r="BI73" s="67">
        <f t="shared" si="109"/>
        <v>0.26290551272727269</v>
      </c>
      <c r="BJ73" s="67">
        <f t="shared" si="110"/>
        <v>0.13145275636363635</v>
      </c>
      <c r="BK73" s="67">
        <f t="shared" si="111"/>
        <v>1.5336154909090911</v>
      </c>
      <c r="BL73" s="67">
        <f t="shared" si="112"/>
        <v>0.56962861090909089</v>
      </c>
      <c r="BM73" s="67">
        <f t="shared" si="113"/>
        <v>18.841561745454545</v>
      </c>
      <c r="BN73" s="67">
        <f t="shared" si="114"/>
        <v>0.74489895272727269</v>
      </c>
      <c r="BO73" s="67">
        <f t="shared" si="115"/>
        <v>25.370381978181818</v>
      </c>
      <c r="BP73" s="67">
        <f t="shared" si="116"/>
        <v>36.500048683636365</v>
      </c>
      <c r="BQ73" s="67">
        <f t="shared" si="117"/>
        <v>6.0906443781818185</v>
      </c>
      <c r="BR73" s="67">
        <f t="shared" si="118"/>
        <v>3.6806771781818179</v>
      </c>
      <c r="BS73" s="67">
        <f t="shared" si="119"/>
        <v>1.4459803200000001</v>
      </c>
      <c r="BT73" s="67">
        <f t="shared" si="120"/>
        <v>0</v>
      </c>
      <c r="BU73" s="67">
        <f t="shared" si="121"/>
        <v>17.570851767272728</v>
      </c>
      <c r="BV73" s="67">
        <f t="shared" si="122"/>
        <v>65.288202327272728</v>
      </c>
      <c r="BW73" s="67">
        <f t="shared" si="123"/>
        <v>319.29874520727282</v>
      </c>
      <c r="BX73" s="67">
        <f t="shared" si="88"/>
        <v>319.29874520727276</v>
      </c>
      <c r="BY73" s="67">
        <f t="shared" si="89"/>
        <v>1319.8071997527272</v>
      </c>
      <c r="BZ73" s="67" t="e">
        <f t="shared" si="124"/>
        <v>#VALUE!</v>
      </c>
      <c r="CA73" s="70">
        <f t="shared" si="90"/>
        <v>3</v>
      </c>
      <c r="CB73" s="82">
        <f t="shared" si="91"/>
        <v>12.25</v>
      </c>
      <c r="CC73" s="20">
        <f t="shared" si="92"/>
        <v>3.4188034188034218</v>
      </c>
      <c r="CD73" s="69" t="e">
        <f t="shared" si="125"/>
        <v>#VALUE!</v>
      </c>
      <c r="CE73" s="20">
        <f t="shared" si="93"/>
        <v>8.6609686609686669</v>
      </c>
      <c r="CF73" s="73" t="e">
        <f t="shared" si="68"/>
        <v>#VALUE!</v>
      </c>
      <c r="CG73" s="20">
        <f t="shared" si="94"/>
        <v>1.8803418803418819</v>
      </c>
      <c r="CH73" s="67" t="e">
        <f t="shared" si="126"/>
        <v>#VALUE!</v>
      </c>
      <c r="CI73" s="67" t="e">
        <f t="shared" si="127"/>
        <v>#VALUE!</v>
      </c>
      <c r="CJ73" s="67" t="e">
        <f t="shared" si="128"/>
        <v>#VALUE!</v>
      </c>
      <c r="CK73" s="74" t="e">
        <f t="shared" si="129"/>
        <v>#VALUE!</v>
      </c>
    </row>
    <row r="74" spans="1:89" ht="15" customHeight="1">
      <c r="A74" s="84" t="str">
        <f>[2]CCT!D81</f>
        <v>Região de São Lourenço</v>
      </c>
      <c r="B74" s="76" t="str">
        <f>[2]CCT!C81</f>
        <v>Ouro Fino</v>
      </c>
      <c r="C74" s="18"/>
      <c r="D74" s="77"/>
      <c r="E74" s="17">
        <f t="shared" si="70"/>
        <v>0</v>
      </c>
      <c r="F74" s="78"/>
      <c r="G74" s="17"/>
      <c r="H74" s="77">
        <f t="shared" si="71"/>
        <v>0</v>
      </c>
      <c r="I74" s="18"/>
      <c r="J74" s="77"/>
      <c r="K74" s="17">
        <f t="shared" si="72"/>
        <v>0</v>
      </c>
      <c r="L74" s="18"/>
      <c r="M74" s="77"/>
      <c r="N74" s="17">
        <f t="shared" si="73"/>
        <v>0</v>
      </c>
      <c r="O74" s="21">
        <f>[2]CCT!N81</f>
        <v>1</v>
      </c>
      <c r="P74" s="77">
        <f>[2]CCT!M81</f>
        <v>212.14</v>
      </c>
      <c r="Q74" s="80">
        <f t="shared" si="74"/>
        <v>212.14</v>
      </c>
      <c r="R74" s="66">
        <f t="shared" si="95"/>
        <v>1</v>
      </c>
      <c r="S74" s="67">
        <f t="shared" si="96"/>
        <v>212.14</v>
      </c>
      <c r="T74" s="19"/>
      <c r="U74" s="19"/>
      <c r="V74" s="19"/>
      <c r="W74" s="19"/>
      <c r="X74" s="19"/>
      <c r="Y74" s="19"/>
      <c r="Z74" s="19"/>
      <c r="AA74" s="68">
        <f t="shared" si="97"/>
        <v>6.9427636363636358</v>
      </c>
      <c r="AB74" s="67">
        <f t="shared" si="98"/>
        <v>219.08276363636361</v>
      </c>
      <c r="AC74" s="67"/>
      <c r="AD74" s="67">
        <f>(VLOOKUP('Res. Geral limpeza conferencia'!A74,VATOTAL,6,FALSE)*20-1)*R74</f>
        <v>279</v>
      </c>
      <c r="AE74" s="67">
        <f t="shared" si="75"/>
        <v>111.27160000000001</v>
      </c>
      <c r="AF74" s="67"/>
      <c r="AG74" s="67">
        <f t="shared" si="99"/>
        <v>3.12</v>
      </c>
      <c r="AH74" s="67">
        <v>0</v>
      </c>
      <c r="AI74" s="67">
        <f t="shared" si="77"/>
        <v>0</v>
      </c>
      <c r="AJ74" s="67">
        <f t="shared" si="78"/>
        <v>0</v>
      </c>
      <c r="AK74" s="67">
        <v>0</v>
      </c>
      <c r="AL74" s="67">
        <f t="shared" si="79"/>
        <v>393.39160000000004</v>
      </c>
      <c r="AM74" s="67">
        <f>C74*'[2]Uniforme Limpeza'!$Z$10+F74*'[2]Uniforme Limpeza'!$Z$11+I74*'[2]Uniforme Limpeza'!$Z$12+L74*'[2]Uniforme Limpeza'!$Z$12+O74*'[2]Uniforme Limpeza'!$Z$12</f>
        <v>39.76</v>
      </c>
      <c r="AN74" s="67">
        <f>I74*'[2]Materiais de Consumo'!$F$33+L74*'[2]Materiais de Consumo'!$F$34+O74*'[2]Materiais de Consumo'!$F$35</f>
        <v>10.32</v>
      </c>
      <c r="AO74" s="67">
        <f>'[2]Equipamentos  TOTAL'!$H$19*'Res. Geral limpeza conferencia'!F74+'Res. Geral limpeza conferencia'!I74*'[2]Equipamentos  TOTAL'!$I$11+'[2]Equipamentos  TOTAL'!$I$12*'Res. Geral limpeza conferencia'!L74+'Res. Geral limpeza conferencia'!O74*'[2]Equipamentos  TOTAL'!$I$13</f>
        <v>1.47</v>
      </c>
      <c r="AP74" s="67">
        <f>(I74*'[2]PRODUTOS DE LIMPEZA'!$I$36+L74*'[2]PRODUTOS DE LIMPEZA'!$I$37+O74*'[2]PRODUTOS DE LIMPEZA'!$I$38)</f>
        <v>45.06</v>
      </c>
      <c r="AQ74" s="67">
        <f t="shared" si="100"/>
        <v>96.61</v>
      </c>
      <c r="AR74" s="19">
        <f t="shared" si="101"/>
        <v>43.816552727272722</v>
      </c>
      <c r="AS74" s="19">
        <f t="shared" si="80"/>
        <v>3.2862414545454541</v>
      </c>
      <c r="AT74" s="81">
        <f t="shared" si="81"/>
        <v>2.1908276363636361</v>
      </c>
      <c r="AU74" s="19">
        <f t="shared" si="82"/>
        <v>0.43816552727272723</v>
      </c>
      <c r="AV74" s="81">
        <f t="shared" si="83"/>
        <v>5.4770690909090902</v>
      </c>
      <c r="AW74" s="19">
        <f t="shared" si="84"/>
        <v>17.526621090909089</v>
      </c>
      <c r="AX74" s="81">
        <f t="shared" si="85"/>
        <v>6.5724829090909083</v>
      </c>
      <c r="AY74" s="19">
        <f t="shared" si="86"/>
        <v>1.3144965818181817</v>
      </c>
      <c r="AZ74" s="19">
        <f t="shared" si="69"/>
        <v>80.622457018181805</v>
      </c>
      <c r="BA74" s="67">
        <f t="shared" si="102"/>
        <v>18.249594210909088</v>
      </c>
      <c r="BB74" s="67">
        <f t="shared" si="103"/>
        <v>6.0905008290909084</v>
      </c>
      <c r="BC74" s="67">
        <f t="shared" si="104"/>
        <v>8.9604850327272718</v>
      </c>
      <c r="BD74" s="67">
        <f t="shared" si="105"/>
        <v>33.300580072727264</v>
      </c>
      <c r="BE74" s="67">
        <f t="shared" si="106"/>
        <v>0.28480759272727268</v>
      </c>
      <c r="BF74" s="67">
        <f t="shared" si="107"/>
        <v>0.10954138181818181</v>
      </c>
      <c r="BG74" s="67">
        <f t="shared" si="87"/>
        <v>0.39434897454545448</v>
      </c>
      <c r="BH74" s="67">
        <f t="shared" si="108"/>
        <v>1.6431207272727271</v>
      </c>
      <c r="BI74" s="67">
        <f t="shared" si="109"/>
        <v>0.13144965818181814</v>
      </c>
      <c r="BJ74" s="67">
        <f t="shared" si="110"/>
        <v>6.572482909090907E-2</v>
      </c>
      <c r="BK74" s="67">
        <f t="shared" si="111"/>
        <v>0.76678967272727261</v>
      </c>
      <c r="BL74" s="67">
        <f t="shared" si="112"/>
        <v>0.28480759272727268</v>
      </c>
      <c r="BM74" s="67">
        <f t="shared" si="113"/>
        <v>9.4205588363636341</v>
      </c>
      <c r="BN74" s="67">
        <f t="shared" si="114"/>
        <v>0.37244069818181813</v>
      </c>
      <c r="BO74" s="67">
        <f t="shared" si="115"/>
        <v>12.684892014545451</v>
      </c>
      <c r="BP74" s="67">
        <f t="shared" si="116"/>
        <v>18.249594210909088</v>
      </c>
      <c r="BQ74" s="67">
        <f t="shared" si="117"/>
        <v>3.0452504145454542</v>
      </c>
      <c r="BR74" s="67">
        <f t="shared" si="118"/>
        <v>1.8402952145454543</v>
      </c>
      <c r="BS74" s="67">
        <f t="shared" si="119"/>
        <v>0.72297311999999991</v>
      </c>
      <c r="BT74" s="67">
        <f t="shared" si="120"/>
        <v>0</v>
      </c>
      <c r="BU74" s="67">
        <f t="shared" si="121"/>
        <v>8.7852188218181801</v>
      </c>
      <c r="BV74" s="67">
        <f t="shared" si="122"/>
        <v>32.643331781818176</v>
      </c>
      <c r="BW74" s="67">
        <f t="shared" si="123"/>
        <v>159.6456098618182</v>
      </c>
      <c r="BX74" s="67">
        <f t="shared" si="88"/>
        <v>159.64560986181817</v>
      </c>
      <c r="BY74" s="67">
        <f t="shared" si="89"/>
        <v>868.72997349818183</v>
      </c>
      <c r="BZ74" s="67" t="e">
        <f t="shared" si="124"/>
        <v>#VALUE!</v>
      </c>
      <c r="CA74" s="70">
        <f t="shared" si="90"/>
        <v>5</v>
      </c>
      <c r="CB74" s="82">
        <f t="shared" si="91"/>
        <v>14.25</v>
      </c>
      <c r="CC74" s="20">
        <f t="shared" si="92"/>
        <v>5.8309037900874632</v>
      </c>
      <c r="CD74" s="69" t="e">
        <f t="shared" si="125"/>
        <v>#VALUE!</v>
      </c>
      <c r="CE74" s="20">
        <f t="shared" si="93"/>
        <v>8.8629737609329435</v>
      </c>
      <c r="CF74" s="73" t="e">
        <f t="shared" si="68"/>
        <v>#VALUE!</v>
      </c>
      <c r="CG74" s="20">
        <f t="shared" si="94"/>
        <v>1.9241982507288626</v>
      </c>
      <c r="CH74" s="67" t="e">
        <f t="shared" si="126"/>
        <v>#VALUE!</v>
      </c>
      <c r="CI74" s="67" t="e">
        <f t="shared" si="127"/>
        <v>#VALUE!</v>
      </c>
      <c r="CJ74" s="67" t="e">
        <f t="shared" si="128"/>
        <v>#VALUE!</v>
      </c>
      <c r="CK74" s="74" t="e">
        <f t="shared" si="129"/>
        <v>#VALUE!</v>
      </c>
    </row>
    <row r="75" spans="1:89" ht="15" customHeight="1">
      <c r="A75" s="84" t="str">
        <f>[2]CCT!D82</f>
        <v>Região de Ouro Preto</v>
      </c>
      <c r="B75" s="76" t="str">
        <f>[2]CCT!C82</f>
        <v>Ouro Preto</v>
      </c>
      <c r="C75" s="18"/>
      <c r="D75" s="77"/>
      <c r="E75" s="17">
        <f t="shared" si="70"/>
        <v>0</v>
      </c>
      <c r="F75" s="78"/>
      <c r="G75" s="17"/>
      <c r="H75" s="77">
        <f t="shared" si="71"/>
        <v>0</v>
      </c>
      <c r="I75" s="21">
        <f>[2]CCT!J82</f>
        <v>1</v>
      </c>
      <c r="J75" s="77">
        <f>[2]CCT!I82</f>
        <v>848.57</v>
      </c>
      <c r="K75" s="17">
        <f t="shared" si="72"/>
        <v>848.57</v>
      </c>
      <c r="L75" s="18"/>
      <c r="M75" s="77"/>
      <c r="N75" s="17">
        <f t="shared" si="73"/>
        <v>0</v>
      </c>
      <c r="O75" s="18"/>
      <c r="P75" s="77"/>
      <c r="Q75" s="80">
        <f t="shared" si="74"/>
        <v>0</v>
      </c>
      <c r="R75" s="66">
        <f t="shared" si="95"/>
        <v>1</v>
      </c>
      <c r="S75" s="67">
        <f t="shared" si="96"/>
        <v>848.57</v>
      </c>
      <c r="T75" s="19"/>
      <c r="U75" s="19"/>
      <c r="V75" s="19"/>
      <c r="W75" s="19"/>
      <c r="X75" s="19"/>
      <c r="Y75" s="19"/>
      <c r="Z75" s="19"/>
      <c r="AA75" s="68">
        <f t="shared" si="97"/>
        <v>27.771381818181816</v>
      </c>
      <c r="AB75" s="67">
        <f t="shared" si="98"/>
        <v>876.34138181818184</v>
      </c>
      <c r="AC75" s="67"/>
      <c r="AD75" s="67">
        <f>(VLOOKUP('Res. Geral limpeza conferencia'!A75,VATOTAL,6,FALSE)*20-1)*R75</f>
        <v>279</v>
      </c>
      <c r="AE75" s="67">
        <f t="shared" si="75"/>
        <v>73.085800000000006</v>
      </c>
      <c r="AF75" s="67"/>
      <c r="AG75" s="67">
        <f t="shared" si="99"/>
        <v>3.12</v>
      </c>
      <c r="AH75" s="67">
        <f t="shared" si="76"/>
        <v>28.19</v>
      </c>
      <c r="AI75" s="67">
        <f t="shared" si="77"/>
        <v>0</v>
      </c>
      <c r="AJ75" s="67">
        <f t="shared" si="78"/>
        <v>0</v>
      </c>
      <c r="AK75" s="67">
        <v>0</v>
      </c>
      <c r="AL75" s="67">
        <f t="shared" si="79"/>
        <v>383.39580000000001</v>
      </c>
      <c r="AM75" s="67">
        <f>C75*'[2]Uniforme Limpeza'!$Z$10+F75*'[2]Uniforme Limpeza'!$Z$11+I75*'[2]Uniforme Limpeza'!$Z$12+L75*'[2]Uniforme Limpeza'!$Z$12+O75*'[2]Uniforme Limpeza'!$Z$12</f>
        <v>39.76</v>
      </c>
      <c r="AN75" s="67">
        <f>I75*'[2]Materiais de Consumo'!$F$33+L75*'[2]Materiais de Consumo'!$F$34+O75*'[2]Materiais de Consumo'!$F$35</f>
        <v>41.29</v>
      </c>
      <c r="AO75" s="67">
        <f>'[2]Equipamentos  TOTAL'!$H$19*'Res. Geral limpeza conferencia'!F75+'Res. Geral limpeza conferencia'!I75*'[2]Equipamentos  TOTAL'!$I$11+'[2]Equipamentos  TOTAL'!$I$12*'Res. Geral limpeza conferencia'!L75+'Res. Geral limpeza conferencia'!O75*'[2]Equipamentos  TOTAL'!$I$13</f>
        <v>5.87</v>
      </c>
      <c r="AP75" s="67">
        <f>(I75*'[2]PRODUTOS DE LIMPEZA'!$I$36+L75*'[2]PRODUTOS DE LIMPEZA'!$I$37+O75*'[2]PRODUTOS DE LIMPEZA'!$I$38)</f>
        <v>180.25</v>
      </c>
      <c r="AQ75" s="67">
        <f t="shared" si="100"/>
        <v>267.17</v>
      </c>
      <c r="AR75" s="19">
        <f t="shared" si="101"/>
        <v>175.26827636363637</v>
      </c>
      <c r="AS75" s="19">
        <f t="shared" si="80"/>
        <v>13.145120727272728</v>
      </c>
      <c r="AT75" s="81">
        <f t="shared" si="81"/>
        <v>8.7634138181818191</v>
      </c>
      <c r="AU75" s="19">
        <f t="shared" si="82"/>
        <v>1.7526827636363638</v>
      </c>
      <c r="AV75" s="81">
        <f t="shared" si="83"/>
        <v>21.908534545454547</v>
      </c>
      <c r="AW75" s="19">
        <f t="shared" si="84"/>
        <v>70.107310545454553</v>
      </c>
      <c r="AX75" s="81">
        <f t="shared" si="85"/>
        <v>26.290241454545455</v>
      </c>
      <c r="AY75" s="19">
        <f t="shared" si="86"/>
        <v>5.2580482909090911</v>
      </c>
      <c r="AZ75" s="19">
        <f t="shared" si="69"/>
        <v>322.49362850909097</v>
      </c>
      <c r="BA75" s="67">
        <f t="shared" si="102"/>
        <v>72.99923710545454</v>
      </c>
      <c r="BB75" s="67">
        <f t="shared" si="103"/>
        <v>24.362290414545456</v>
      </c>
      <c r="BC75" s="67">
        <f t="shared" si="104"/>
        <v>35.842362516363636</v>
      </c>
      <c r="BD75" s="67">
        <f t="shared" si="105"/>
        <v>133.20389003636365</v>
      </c>
      <c r="BE75" s="67">
        <f t="shared" si="106"/>
        <v>1.1392437963636364</v>
      </c>
      <c r="BF75" s="67">
        <f t="shared" si="107"/>
        <v>0.43817069090909094</v>
      </c>
      <c r="BG75" s="67">
        <f t="shared" si="87"/>
        <v>1.5774144872727274</v>
      </c>
      <c r="BH75" s="67">
        <f t="shared" si="108"/>
        <v>6.5725603636363639</v>
      </c>
      <c r="BI75" s="67">
        <f t="shared" si="109"/>
        <v>0.52580482909090909</v>
      </c>
      <c r="BJ75" s="67">
        <f t="shared" si="110"/>
        <v>0.26290241454545454</v>
      </c>
      <c r="BK75" s="67">
        <f t="shared" si="111"/>
        <v>3.0671948363636363</v>
      </c>
      <c r="BL75" s="67">
        <f t="shared" si="112"/>
        <v>1.1392437963636364</v>
      </c>
      <c r="BM75" s="67">
        <f t="shared" si="113"/>
        <v>37.682679418181813</v>
      </c>
      <c r="BN75" s="67">
        <f t="shared" si="114"/>
        <v>1.489780349090909</v>
      </c>
      <c r="BO75" s="67">
        <f t="shared" si="115"/>
        <v>50.74016600727272</v>
      </c>
      <c r="BP75" s="67">
        <f t="shared" si="116"/>
        <v>72.99923710545454</v>
      </c>
      <c r="BQ75" s="67">
        <f t="shared" si="117"/>
        <v>12.181145207272728</v>
      </c>
      <c r="BR75" s="67">
        <f t="shared" si="118"/>
        <v>7.361267607272727</v>
      </c>
      <c r="BS75" s="67">
        <f t="shared" si="119"/>
        <v>2.8919265599999999</v>
      </c>
      <c r="BT75" s="67">
        <f t="shared" si="120"/>
        <v>0</v>
      </c>
      <c r="BU75" s="67">
        <f t="shared" si="121"/>
        <v>35.141289410909089</v>
      </c>
      <c r="BV75" s="67">
        <f t="shared" si="122"/>
        <v>130.57486589090908</v>
      </c>
      <c r="BW75" s="67">
        <f t="shared" si="123"/>
        <v>638.58996493090922</v>
      </c>
      <c r="BX75" s="67">
        <f t="shared" si="88"/>
        <v>638.58996493090922</v>
      </c>
      <c r="BY75" s="67">
        <f t="shared" si="89"/>
        <v>2165.4971467490914</v>
      </c>
      <c r="BZ75" s="67" t="e">
        <f t="shared" si="124"/>
        <v>#VALUE!</v>
      </c>
      <c r="CA75" s="70">
        <f t="shared" si="90"/>
        <v>3</v>
      </c>
      <c r="CB75" s="82">
        <f t="shared" si="91"/>
        <v>12.25</v>
      </c>
      <c r="CC75" s="20">
        <f t="shared" si="92"/>
        <v>3.4188034188034218</v>
      </c>
      <c r="CD75" s="69" t="e">
        <f t="shared" si="125"/>
        <v>#VALUE!</v>
      </c>
      <c r="CE75" s="20">
        <f t="shared" si="93"/>
        <v>8.6609686609686669</v>
      </c>
      <c r="CF75" s="73" t="e">
        <f t="shared" si="68"/>
        <v>#VALUE!</v>
      </c>
      <c r="CG75" s="20">
        <f t="shared" si="94"/>
        <v>1.8803418803418819</v>
      </c>
      <c r="CH75" s="67" t="e">
        <f t="shared" si="126"/>
        <v>#VALUE!</v>
      </c>
      <c r="CI75" s="67" t="e">
        <f t="shared" si="127"/>
        <v>#VALUE!</v>
      </c>
      <c r="CJ75" s="67" t="e">
        <f t="shared" si="128"/>
        <v>#VALUE!</v>
      </c>
      <c r="CK75" s="74" t="e">
        <f t="shared" si="129"/>
        <v>#VALUE!</v>
      </c>
    </row>
    <row r="76" spans="1:89" ht="15" customHeight="1">
      <c r="A76" s="84" t="str">
        <f>[2]CCT!D83</f>
        <v>Fethemg Interior</v>
      </c>
      <c r="B76" s="76" t="str">
        <f>[2]CCT!C83</f>
        <v>Pará de Minas</v>
      </c>
      <c r="C76" s="18"/>
      <c r="D76" s="77"/>
      <c r="E76" s="17">
        <f t="shared" si="70"/>
        <v>0</v>
      </c>
      <c r="F76" s="78"/>
      <c r="G76" s="17"/>
      <c r="H76" s="77">
        <f t="shared" si="71"/>
        <v>0</v>
      </c>
      <c r="I76" s="21">
        <f>[2]CCT!J83</f>
        <v>1</v>
      </c>
      <c r="J76" s="77">
        <f>[2]CCT!I83</f>
        <v>848.57</v>
      </c>
      <c r="K76" s="17">
        <f t="shared" si="72"/>
        <v>848.57</v>
      </c>
      <c r="L76" s="18"/>
      <c r="M76" s="77"/>
      <c r="N76" s="17">
        <f t="shared" si="73"/>
        <v>0</v>
      </c>
      <c r="O76" s="18"/>
      <c r="P76" s="77"/>
      <c r="Q76" s="80">
        <f t="shared" si="74"/>
        <v>0</v>
      </c>
      <c r="R76" s="66">
        <f t="shared" si="95"/>
        <v>1</v>
      </c>
      <c r="S76" s="67">
        <f t="shared" si="96"/>
        <v>848.57</v>
      </c>
      <c r="T76" s="19"/>
      <c r="U76" s="19"/>
      <c r="V76" s="19"/>
      <c r="W76" s="19"/>
      <c r="X76" s="19"/>
      <c r="Y76" s="19"/>
      <c r="Z76" s="19"/>
      <c r="AA76" s="68">
        <f t="shared" si="97"/>
        <v>27.771381818181816</v>
      </c>
      <c r="AB76" s="67">
        <f t="shared" si="98"/>
        <v>876.34138181818184</v>
      </c>
      <c r="AC76" s="67"/>
      <c r="AD76" s="67">
        <f>(VLOOKUP('Res. Geral limpeza conferencia'!A76,VATOTAL,6,FALSE)*20-1)*R76</f>
        <v>279</v>
      </c>
      <c r="AE76" s="67">
        <f t="shared" si="75"/>
        <v>73.085800000000006</v>
      </c>
      <c r="AF76" s="67"/>
      <c r="AG76" s="67">
        <f t="shared" si="99"/>
        <v>3.12</v>
      </c>
      <c r="AH76" s="67">
        <f t="shared" si="76"/>
        <v>0</v>
      </c>
      <c r="AI76" s="67">
        <f t="shared" si="77"/>
        <v>8.43</v>
      </c>
      <c r="AJ76" s="67">
        <f t="shared" si="78"/>
        <v>0</v>
      </c>
      <c r="AK76" s="67">
        <v>0</v>
      </c>
      <c r="AL76" s="67">
        <f t="shared" si="79"/>
        <v>363.63580000000002</v>
      </c>
      <c r="AM76" s="67">
        <f>C76*'[2]Uniforme Limpeza'!$Z$10+F76*'[2]Uniforme Limpeza'!$Z$11+I76*'[2]Uniforme Limpeza'!$Z$12+L76*'[2]Uniforme Limpeza'!$Z$12+O76*'[2]Uniforme Limpeza'!$Z$12</f>
        <v>39.76</v>
      </c>
      <c r="AN76" s="67">
        <f>I76*'[2]Materiais de Consumo'!$F$33+L76*'[2]Materiais de Consumo'!$F$34+O76*'[2]Materiais de Consumo'!$F$35</f>
        <v>41.29</v>
      </c>
      <c r="AO76" s="67">
        <f>'[2]Equipamentos  TOTAL'!$H$19*'Res. Geral limpeza conferencia'!F76+'Res. Geral limpeza conferencia'!I76*'[2]Equipamentos  TOTAL'!$I$11+'[2]Equipamentos  TOTAL'!$I$12*'Res. Geral limpeza conferencia'!L76+'Res. Geral limpeza conferencia'!O76*'[2]Equipamentos  TOTAL'!$I$13</f>
        <v>5.87</v>
      </c>
      <c r="AP76" s="67">
        <f>(I76*'[2]PRODUTOS DE LIMPEZA'!$I$36+L76*'[2]PRODUTOS DE LIMPEZA'!$I$37+O76*'[2]PRODUTOS DE LIMPEZA'!$I$38)</f>
        <v>180.25</v>
      </c>
      <c r="AQ76" s="67">
        <f t="shared" si="100"/>
        <v>267.17</v>
      </c>
      <c r="AR76" s="19">
        <f t="shared" si="101"/>
        <v>175.26827636363637</v>
      </c>
      <c r="AS76" s="19">
        <f t="shared" si="80"/>
        <v>13.145120727272728</v>
      </c>
      <c r="AT76" s="81">
        <f t="shared" si="81"/>
        <v>8.7634138181818191</v>
      </c>
      <c r="AU76" s="19">
        <f t="shared" si="82"/>
        <v>1.7526827636363638</v>
      </c>
      <c r="AV76" s="81">
        <f t="shared" si="83"/>
        <v>21.908534545454547</v>
      </c>
      <c r="AW76" s="19">
        <f t="shared" si="84"/>
        <v>70.107310545454553</v>
      </c>
      <c r="AX76" s="81">
        <f t="shared" si="85"/>
        <v>26.290241454545455</v>
      </c>
      <c r="AY76" s="19">
        <f t="shared" si="86"/>
        <v>5.2580482909090911</v>
      </c>
      <c r="AZ76" s="19">
        <f t="shared" si="69"/>
        <v>322.49362850909097</v>
      </c>
      <c r="BA76" s="67">
        <f t="shared" si="102"/>
        <v>72.99923710545454</v>
      </c>
      <c r="BB76" s="67">
        <f t="shared" si="103"/>
        <v>24.362290414545456</v>
      </c>
      <c r="BC76" s="67">
        <f t="shared" si="104"/>
        <v>35.842362516363636</v>
      </c>
      <c r="BD76" s="67">
        <f t="shared" si="105"/>
        <v>133.20389003636365</v>
      </c>
      <c r="BE76" s="67">
        <f t="shared" si="106"/>
        <v>1.1392437963636364</v>
      </c>
      <c r="BF76" s="67">
        <f t="shared" si="107"/>
        <v>0.43817069090909094</v>
      </c>
      <c r="BG76" s="67">
        <f t="shared" si="87"/>
        <v>1.5774144872727274</v>
      </c>
      <c r="BH76" s="67">
        <f t="shared" si="108"/>
        <v>6.5725603636363639</v>
      </c>
      <c r="BI76" s="67">
        <f t="shared" si="109"/>
        <v>0.52580482909090909</v>
      </c>
      <c r="BJ76" s="67">
        <f t="shared" si="110"/>
        <v>0.26290241454545454</v>
      </c>
      <c r="BK76" s="67">
        <f t="shared" si="111"/>
        <v>3.0671948363636363</v>
      </c>
      <c r="BL76" s="67">
        <f t="shared" si="112"/>
        <v>1.1392437963636364</v>
      </c>
      <c r="BM76" s="67">
        <f t="shared" si="113"/>
        <v>37.682679418181813</v>
      </c>
      <c r="BN76" s="67">
        <f t="shared" si="114"/>
        <v>1.489780349090909</v>
      </c>
      <c r="BO76" s="67">
        <f t="shared" si="115"/>
        <v>50.74016600727272</v>
      </c>
      <c r="BP76" s="67">
        <f t="shared" si="116"/>
        <v>72.99923710545454</v>
      </c>
      <c r="BQ76" s="67">
        <f t="shared" si="117"/>
        <v>12.181145207272728</v>
      </c>
      <c r="BR76" s="67">
        <f t="shared" si="118"/>
        <v>7.361267607272727</v>
      </c>
      <c r="BS76" s="67">
        <f t="shared" si="119"/>
        <v>2.8919265599999999</v>
      </c>
      <c r="BT76" s="67">
        <f t="shared" si="120"/>
        <v>0</v>
      </c>
      <c r="BU76" s="67">
        <f t="shared" si="121"/>
        <v>35.141289410909089</v>
      </c>
      <c r="BV76" s="67">
        <f t="shared" si="122"/>
        <v>130.57486589090908</v>
      </c>
      <c r="BW76" s="67">
        <f t="shared" si="123"/>
        <v>638.58996493090922</v>
      </c>
      <c r="BX76" s="67">
        <f t="shared" si="88"/>
        <v>638.58996493090922</v>
      </c>
      <c r="BY76" s="67">
        <f t="shared" si="89"/>
        <v>2145.7371467490912</v>
      </c>
      <c r="BZ76" s="67" t="e">
        <f t="shared" si="124"/>
        <v>#VALUE!</v>
      </c>
      <c r="CA76" s="70">
        <f t="shared" si="90"/>
        <v>3</v>
      </c>
      <c r="CB76" s="82">
        <f t="shared" si="91"/>
        <v>12.25</v>
      </c>
      <c r="CC76" s="20">
        <f t="shared" si="92"/>
        <v>3.4188034188034218</v>
      </c>
      <c r="CD76" s="69" t="e">
        <f t="shared" si="125"/>
        <v>#VALUE!</v>
      </c>
      <c r="CE76" s="20">
        <f t="shared" si="93"/>
        <v>8.6609686609686669</v>
      </c>
      <c r="CF76" s="73" t="e">
        <f t="shared" si="68"/>
        <v>#VALUE!</v>
      </c>
      <c r="CG76" s="20">
        <f t="shared" si="94"/>
        <v>1.8803418803418819</v>
      </c>
      <c r="CH76" s="67" t="e">
        <f t="shared" si="126"/>
        <v>#VALUE!</v>
      </c>
      <c r="CI76" s="67" t="e">
        <f t="shared" si="127"/>
        <v>#VALUE!</v>
      </c>
      <c r="CJ76" s="67" t="e">
        <f t="shared" si="128"/>
        <v>#VALUE!</v>
      </c>
      <c r="CK76" s="74" t="e">
        <f t="shared" si="129"/>
        <v>#VALUE!</v>
      </c>
    </row>
    <row r="77" spans="1:89" ht="15" customHeight="1">
      <c r="A77" s="84" t="str">
        <f>[2]CCT!D84</f>
        <v>Região de São Lourenço</v>
      </c>
      <c r="B77" s="76" t="str">
        <f>[2]CCT!C84</f>
        <v>Passos</v>
      </c>
      <c r="C77" s="18"/>
      <c r="D77" s="77"/>
      <c r="E77" s="17">
        <f t="shared" si="70"/>
        <v>0</v>
      </c>
      <c r="F77" s="78"/>
      <c r="G77" s="17"/>
      <c r="H77" s="77">
        <f t="shared" si="71"/>
        <v>0</v>
      </c>
      <c r="I77" s="21">
        <f>[2]CCT!J84</f>
        <v>1</v>
      </c>
      <c r="J77" s="77">
        <f>[2]CCT!I84</f>
        <v>848.57</v>
      </c>
      <c r="K77" s="17">
        <f t="shared" si="72"/>
        <v>848.57</v>
      </c>
      <c r="L77" s="18"/>
      <c r="M77" s="77"/>
      <c r="N77" s="17">
        <f t="shared" si="73"/>
        <v>0</v>
      </c>
      <c r="O77" s="18"/>
      <c r="P77" s="77"/>
      <c r="Q77" s="80">
        <f t="shared" si="74"/>
        <v>0</v>
      </c>
      <c r="R77" s="66">
        <f t="shared" si="95"/>
        <v>1</v>
      </c>
      <c r="S77" s="67">
        <f t="shared" si="96"/>
        <v>848.57</v>
      </c>
      <c r="T77" s="19"/>
      <c r="U77" s="19"/>
      <c r="V77" s="19"/>
      <c r="W77" s="19"/>
      <c r="X77" s="19"/>
      <c r="Y77" s="19"/>
      <c r="Z77" s="19"/>
      <c r="AA77" s="68">
        <f t="shared" si="97"/>
        <v>27.771381818181816</v>
      </c>
      <c r="AB77" s="67">
        <f t="shared" si="98"/>
        <v>876.34138181818184</v>
      </c>
      <c r="AC77" s="67"/>
      <c r="AD77" s="67">
        <f>(VLOOKUP('Res. Geral limpeza conferencia'!A77,VATOTAL,6,FALSE)*20-1)*R77</f>
        <v>279</v>
      </c>
      <c r="AE77" s="67">
        <f t="shared" si="75"/>
        <v>73.085800000000006</v>
      </c>
      <c r="AF77" s="67"/>
      <c r="AG77" s="67">
        <f t="shared" si="99"/>
        <v>3.12</v>
      </c>
      <c r="AH77" s="67">
        <v>0</v>
      </c>
      <c r="AI77" s="67">
        <f t="shared" si="77"/>
        <v>0</v>
      </c>
      <c r="AJ77" s="67">
        <f t="shared" si="78"/>
        <v>0</v>
      </c>
      <c r="AK77" s="67">
        <v>0</v>
      </c>
      <c r="AL77" s="67">
        <f t="shared" si="79"/>
        <v>355.20580000000001</v>
      </c>
      <c r="AM77" s="67">
        <f>C77*'[2]Uniforme Limpeza'!$Z$10+F77*'[2]Uniforme Limpeza'!$Z$11+I77*'[2]Uniforme Limpeza'!$Z$12+L77*'[2]Uniforme Limpeza'!$Z$12+O77*'[2]Uniforme Limpeza'!$Z$12</f>
        <v>39.76</v>
      </c>
      <c r="AN77" s="67">
        <f>I77*'[2]Materiais de Consumo'!$F$33+L77*'[2]Materiais de Consumo'!$F$34+O77*'[2]Materiais de Consumo'!$F$35</f>
        <v>41.29</v>
      </c>
      <c r="AO77" s="67">
        <f>'[2]Equipamentos  TOTAL'!$H$19*'Res. Geral limpeza conferencia'!F77+'Res. Geral limpeza conferencia'!I77*'[2]Equipamentos  TOTAL'!$I$11+'[2]Equipamentos  TOTAL'!$I$12*'Res. Geral limpeza conferencia'!L77+'Res. Geral limpeza conferencia'!O77*'[2]Equipamentos  TOTAL'!$I$13</f>
        <v>5.87</v>
      </c>
      <c r="AP77" s="67">
        <f>(I77*'[2]PRODUTOS DE LIMPEZA'!$I$36+L77*'[2]PRODUTOS DE LIMPEZA'!$I$37+O77*'[2]PRODUTOS DE LIMPEZA'!$I$38)</f>
        <v>180.25</v>
      </c>
      <c r="AQ77" s="67">
        <f t="shared" si="100"/>
        <v>267.17</v>
      </c>
      <c r="AR77" s="19">
        <f t="shared" si="101"/>
        <v>175.26827636363637</v>
      </c>
      <c r="AS77" s="19">
        <f t="shared" si="80"/>
        <v>13.145120727272728</v>
      </c>
      <c r="AT77" s="81">
        <f t="shared" si="81"/>
        <v>8.7634138181818191</v>
      </c>
      <c r="AU77" s="19">
        <f t="shared" si="82"/>
        <v>1.7526827636363638</v>
      </c>
      <c r="AV77" s="81">
        <f t="shared" si="83"/>
        <v>21.908534545454547</v>
      </c>
      <c r="AW77" s="19">
        <f t="shared" si="84"/>
        <v>70.107310545454553</v>
      </c>
      <c r="AX77" s="81">
        <f t="shared" si="85"/>
        <v>26.290241454545455</v>
      </c>
      <c r="AY77" s="19">
        <f>AB77*$AY$2</f>
        <v>5.2580482909090911</v>
      </c>
      <c r="AZ77" s="19">
        <f t="shared" si="69"/>
        <v>322.49362850909097</v>
      </c>
      <c r="BA77" s="67">
        <f t="shared" si="102"/>
        <v>72.99923710545454</v>
      </c>
      <c r="BB77" s="67">
        <f t="shared" si="103"/>
        <v>24.362290414545456</v>
      </c>
      <c r="BC77" s="67">
        <f t="shared" si="104"/>
        <v>35.842362516363636</v>
      </c>
      <c r="BD77" s="67">
        <f t="shared" si="105"/>
        <v>133.20389003636365</v>
      </c>
      <c r="BE77" s="67">
        <f t="shared" si="106"/>
        <v>1.1392437963636364</v>
      </c>
      <c r="BF77" s="67">
        <f t="shared" si="107"/>
        <v>0.43817069090909094</v>
      </c>
      <c r="BG77" s="67">
        <f t="shared" si="87"/>
        <v>1.5774144872727274</v>
      </c>
      <c r="BH77" s="67">
        <f t="shared" si="108"/>
        <v>6.5725603636363639</v>
      </c>
      <c r="BI77" s="67">
        <f t="shared" si="109"/>
        <v>0.52580482909090909</v>
      </c>
      <c r="BJ77" s="67">
        <f t="shared" si="110"/>
        <v>0.26290241454545454</v>
      </c>
      <c r="BK77" s="67">
        <f t="shared" si="111"/>
        <v>3.0671948363636363</v>
      </c>
      <c r="BL77" s="67">
        <f t="shared" si="112"/>
        <v>1.1392437963636364</v>
      </c>
      <c r="BM77" s="67">
        <f t="shared" si="113"/>
        <v>37.682679418181813</v>
      </c>
      <c r="BN77" s="67">
        <f t="shared" si="114"/>
        <v>1.489780349090909</v>
      </c>
      <c r="BO77" s="67">
        <f t="shared" si="115"/>
        <v>50.74016600727272</v>
      </c>
      <c r="BP77" s="67">
        <f t="shared" si="116"/>
        <v>72.99923710545454</v>
      </c>
      <c r="BQ77" s="67">
        <f t="shared" si="117"/>
        <v>12.181145207272728</v>
      </c>
      <c r="BR77" s="67">
        <f t="shared" si="118"/>
        <v>7.361267607272727</v>
      </c>
      <c r="BS77" s="67">
        <f t="shared" si="119"/>
        <v>2.8919265599999999</v>
      </c>
      <c r="BT77" s="67">
        <f t="shared" si="120"/>
        <v>0</v>
      </c>
      <c r="BU77" s="67">
        <f t="shared" si="121"/>
        <v>35.141289410909089</v>
      </c>
      <c r="BV77" s="67">
        <f t="shared" si="122"/>
        <v>130.57486589090908</v>
      </c>
      <c r="BW77" s="67">
        <f t="shared" si="123"/>
        <v>638.58996493090922</v>
      </c>
      <c r="BX77" s="67">
        <f t="shared" si="88"/>
        <v>638.58996493090922</v>
      </c>
      <c r="BY77" s="67">
        <f t="shared" si="89"/>
        <v>2137.3071467490909</v>
      </c>
      <c r="BZ77" s="67" t="e">
        <f t="shared" si="124"/>
        <v>#VALUE!</v>
      </c>
      <c r="CA77" s="70">
        <f t="shared" si="90"/>
        <v>3</v>
      </c>
      <c r="CB77" s="82">
        <f t="shared" si="91"/>
        <v>12.25</v>
      </c>
      <c r="CC77" s="20">
        <f t="shared" si="92"/>
        <v>3.4188034188034218</v>
      </c>
      <c r="CD77" s="69" t="e">
        <f t="shared" si="125"/>
        <v>#VALUE!</v>
      </c>
      <c r="CE77" s="20">
        <f t="shared" si="93"/>
        <v>8.6609686609686669</v>
      </c>
      <c r="CF77" s="73" t="e">
        <f t="shared" si="68"/>
        <v>#VALUE!</v>
      </c>
      <c r="CG77" s="20">
        <f t="shared" si="94"/>
        <v>1.8803418803418819</v>
      </c>
      <c r="CH77" s="67" t="e">
        <f t="shared" si="126"/>
        <v>#VALUE!</v>
      </c>
      <c r="CI77" s="67" t="e">
        <f t="shared" si="127"/>
        <v>#VALUE!</v>
      </c>
      <c r="CJ77" s="67" t="e">
        <f t="shared" si="128"/>
        <v>#VALUE!</v>
      </c>
      <c r="CK77" s="74" t="e">
        <f t="shared" si="129"/>
        <v>#VALUE!</v>
      </c>
    </row>
    <row r="78" spans="1:89" ht="15" customHeight="1">
      <c r="A78" s="84" t="str">
        <f>[2]CCT!D85</f>
        <v>Região Uberaba</v>
      </c>
      <c r="B78" s="76" t="str">
        <f>[2]CCT!C85</f>
        <v>Patos de Minas</v>
      </c>
      <c r="C78" s="18"/>
      <c r="D78" s="77"/>
      <c r="E78" s="17">
        <f t="shared" si="70"/>
        <v>0</v>
      </c>
      <c r="F78" s="78"/>
      <c r="G78" s="17"/>
      <c r="H78" s="77">
        <f t="shared" si="71"/>
        <v>0</v>
      </c>
      <c r="I78" s="21">
        <f>[2]CCT!J85</f>
        <v>1</v>
      </c>
      <c r="J78" s="77">
        <f>[2]CCT!I85</f>
        <v>848.57</v>
      </c>
      <c r="K78" s="17">
        <f t="shared" si="72"/>
        <v>848.57</v>
      </c>
      <c r="L78" s="21">
        <f>[2]CCT!L85</f>
        <v>1</v>
      </c>
      <c r="M78" s="77">
        <f>[2]CCT!K85</f>
        <v>424.28</v>
      </c>
      <c r="N78" s="17">
        <f t="shared" si="73"/>
        <v>424.28</v>
      </c>
      <c r="O78" s="18"/>
      <c r="P78" s="77"/>
      <c r="Q78" s="80">
        <f t="shared" si="74"/>
        <v>0</v>
      </c>
      <c r="R78" s="66">
        <f t="shared" si="95"/>
        <v>2</v>
      </c>
      <c r="S78" s="67">
        <f t="shared" si="96"/>
        <v>1272.8499999999999</v>
      </c>
      <c r="T78" s="19"/>
      <c r="U78" s="19"/>
      <c r="V78" s="19"/>
      <c r="W78" s="19"/>
      <c r="X78" s="19"/>
      <c r="Y78" s="19"/>
      <c r="Z78" s="19"/>
      <c r="AA78" s="68">
        <f t="shared" si="97"/>
        <v>41.656909090909089</v>
      </c>
      <c r="AB78" s="67">
        <f t="shared" si="98"/>
        <v>1314.5069090909089</v>
      </c>
      <c r="AC78" s="67"/>
      <c r="AD78" s="67">
        <f>(VLOOKUP('Res. Geral limpeza conferencia'!A78,VATOTAL,6,FALSE)*20-1)*R78</f>
        <v>558</v>
      </c>
      <c r="AE78" s="67">
        <f t="shared" si="75"/>
        <v>171.62900000000002</v>
      </c>
      <c r="AF78" s="67"/>
      <c r="AG78" s="67">
        <f t="shared" si="99"/>
        <v>6.24</v>
      </c>
      <c r="AH78" s="67">
        <f t="shared" si="76"/>
        <v>56.38</v>
      </c>
      <c r="AI78" s="67">
        <f t="shared" si="77"/>
        <v>0</v>
      </c>
      <c r="AJ78" s="67">
        <f t="shared" si="78"/>
        <v>0</v>
      </c>
      <c r="AK78" s="67">
        <v>0</v>
      </c>
      <c r="AL78" s="67">
        <f t="shared" si="79"/>
        <v>792.24900000000002</v>
      </c>
      <c r="AM78" s="67">
        <f>C78*'[2]Uniforme Limpeza'!$Z$10+F78*'[2]Uniforme Limpeza'!$Z$11+I78*'[2]Uniforme Limpeza'!$Z$12+L78*'[2]Uniforme Limpeza'!$Z$12+O78*'[2]Uniforme Limpeza'!$Z$12</f>
        <v>79.52</v>
      </c>
      <c r="AN78" s="67">
        <f>I78*'[2]Materiais de Consumo'!$F$33+L78*'[2]Materiais de Consumo'!$F$34+O78*'[2]Materiais de Consumo'!$F$35</f>
        <v>61.94</v>
      </c>
      <c r="AO78" s="67">
        <f>'[2]Equipamentos  TOTAL'!$H$19*'Res. Geral limpeza conferencia'!F78+'Res. Geral limpeza conferencia'!I78*'[2]Equipamentos  TOTAL'!$I$11+'[2]Equipamentos  TOTAL'!$I$12*'Res. Geral limpeza conferencia'!L78+'Res. Geral limpeza conferencia'!O78*'[2]Equipamentos  TOTAL'!$I$13</f>
        <v>8.81</v>
      </c>
      <c r="AP78" s="67">
        <f>(I78*'[2]PRODUTOS DE LIMPEZA'!$I$36+L78*'[2]PRODUTOS DE LIMPEZA'!$I$37+O78*'[2]PRODUTOS DE LIMPEZA'!$I$38)</f>
        <v>270.38</v>
      </c>
      <c r="AQ78" s="67">
        <f t="shared" si="100"/>
        <v>420.65</v>
      </c>
      <c r="AR78" s="19">
        <f t="shared" si="101"/>
        <v>262.90138181818179</v>
      </c>
      <c r="AS78" s="19">
        <f t="shared" si="80"/>
        <v>19.717603636363634</v>
      </c>
      <c r="AT78" s="81">
        <f t="shared" si="81"/>
        <v>13.145069090909089</v>
      </c>
      <c r="AU78" s="19">
        <f t="shared" si="82"/>
        <v>2.6290138181818179</v>
      </c>
      <c r="AV78" s="81">
        <f t="shared" si="83"/>
        <v>32.862672727272724</v>
      </c>
      <c r="AW78" s="19">
        <f t="shared" si="84"/>
        <v>105.16055272727272</v>
      </c>
      <c r="AX78" s="81">
        <f t="shared" si="85"/>
        <v>39.435207272727268</v>
      </c>
      <c r="AY78" s="19">
        <f t="shared" si="86"/>
        <v>7.8870414545454537</v>
      </c>
      <c r="AZ78" s="19">
        <f t="shared" si="69"/>
        <v>483.73854254545449</v>
      </c>
      <c r="BA78" s="67">
        <f t="shared" si="102"/>
        <v>109.49842552727272</v>
      </c>
      <c r="BB78" s="67">
        <f t="shared" si="103"/>
        <v>36.543292072727269</v>
      </c>
      <c r="BC78" s="67">
        <f t="shared" si="104"/>
        <v>53.763332581818176</v>
      </c>
      <c r="BD78" s="67">
        <f t="shared" si="105"/>
        <v>199.80505018181816</v>
      </c>
      <c r="BE78" s="67">
        <f t="shared" si="106"/>
        <v>1.7088589818181816</v>
      </c>
      <c r="BF78" s="67">
        <f t="shared" si="107"/>
        <v>0.65725345454545447</v>
      </c>
      <c r="BG78" s="67">
        <f t="shared" si="87"/>
        <v>2.3661124363636361</v>
      </c>
      <c r="BH78" s="67">
        <f t="shared" si="108"/>
        <v>9.8588018181818171</v>
      </c>
      <c r="BI78" s="67">
        <f t="shared" si="109"/>
        <v>0.78870414545454526</v>
      </c>
      <c r="BJ78" s="67">
        <f t="shared" si="110"/>
        <v>0.39435207272727263</v>
      </c>
      <c r="BK78" s="67">
        <f t="shared" si="111"/>
        <v>4.6007741818181813</v>
      </c>
      <c r="BL78" s="67">
        <f t="shared" si="112"/>
        <v>1.7088589818181816</v>
      </c>
      <c r="BM78" s="67">
        <f t="shared" si="113"/>
        <v>56.523797090909078</v>
      </c>
      <c r="BN78" s="67">
        <f t="shared" si="114"/>
        <v>2.2346617454545452</v>
      </c>
      <c r="BO78" s="67">
        <f t="shared" si="115"/>
        <v>76.109950036363628</v>
      </c>
      <c r="BP78" s="67">
        <f t="shared" si="116"/>
        <v>109.49842552727272</v>
      </c>
      <c r="BQ78" s="67">
        <f t="shared" si="117"/>
        <v>18.271646036363634</v>
      </c>
      <c r="BR78" s="67">
        <f t="shared" si="118"/>
        <v>11.041858036363635</v>
      </c>
      <c r="BS78" s="67">
        <f t="shared" si="119"/>
        <v>4.3378727999999995</v>
      </c>
      <c r="BT78" s="67">
        <f t="shared" si="120"/>
        <v>0</v>
      </c>
      <c r="BU78" s="67">
        <f t="shared" si="121"/>
        <v>52.711727054545442</v>
      </c>
      <c r="BV78" s="67">
        <f t="shared" si="122"/>
        <v>195.86152945454543</v>
      </c>
      <c r="BW78" s="67">
        <f t="shared" si="123"/>
        <v>957.88118465454556</v>
      </c>
      <c r="BX78" s="67">
        <f t="shared" si="88"/>
        <v>957.88118465454534</v>
      </c>
      <c r="BY78" s="67">
        <f t="shared" si="89"/>
        <v>3485.2870937454545</v>
      </c>
      <c r="BZ78" s="67" t="e">
        <f t="shared" si="124"/>
        <v>#VALUE!</v>
      </c>
      <c r="CA78" s="70">
        <f t="shared" si="90"/>
        <v>2</v>
      </c>
      <c r="CB78" s="82">
        <f t="shared" si="91"/>
        <v>11.25</v>
      </c>
      <c r="CC78" s="20">
        <f t="shared" si="92"/>
        <v>2.2535211267605644</v>
      </c>
      <c r="CD78" s="69" t="e">
        <f t="shared" si="125"/>
        <v>#VALUE!</v>
      </c>
      <c r="CE78" s="20">
        <f t="shared" si="93"/>
        <v>8.5633802816901436</v>
      </c>
      <c r="CF78" s="73" t="e">
        <f t="shared" si="68"/>
        <v>#VALUE!</v>
      </c>
      <c r="CG78" s="20">
        <f t="shared" si="94"/>
        <v>1.8591549295774654</v>
      </c>
      <c r="CH78" s="67" t="e">
        <f t="shared" si="126"/>
        <v>#VALUE!</v>
      </c>
      <c r="CI78" s="67" t="e">
        <f t="shared" si="127"/>
        <v>#VALUE!</v>
      </c>
      <c r="CJ78" s="67" t="e">
        <f t="shared" si="128"/>
        <v>#VALUE!</v>
      </c>
      <c r="CK78" s="74" t="e">
        <f t="shared" si="129"/>
        <v>#VALUE!</v>
      </c>
    </row>
    <row r="79" spans="1:89" ht="15" customHeight="1">
      <c r="A79" s="84" t="str">
        <f>[2]CCT!D86</f>
        <v>Fethemg RM</v>
      </c>
      <c r="B79" s="76" t="str">
        <f>[2]CCT!C86</f>
        <v>Pedro Leopoldo</v>
      </c>
      <c r="C79" s="18"/>
      <c r="D79" s="77"/>
      <c r="E79" s="17">
        <f t="shared" si="70"/>
        <v>0</v>
      </c>
      <c r="F79" s="78"/>
      <c r="G79" s="17"/>
      <c r="H79" s="77">
        <f t="shared" si="71"/>
        <v>0</v>
      </c>
      <c r="I79" s="21">
        <f>[2]CCT!J86</f>
        <v>1</v>
      </c>
      <c r="J79" s="77">
        <f>[2]CCT!I86</f>
        <v>876.65</v>
      </c>
      <c r="K79" s="17">
        <f t="shared" si="72"/>
        <v>876.65</v>
      </c>
      <c r="L79" s="18"/>
      <c r="M79" s="77"/>
      <c r="N79" s="17">
        <f t="shared" si="73"/>
        <v>0</v>
      </c>
      <c r="O79" s="18"/>
      <c r="P79" s="77"/>
      <c r="Q79" s="80">
        <f t="shared" si="74"/>
        <v>0</v>
      </c>
      <c r="R79" s="66">
        <f t="shared" si="95"/>
        <v>1</v>
      </c>
      <c r="S79" s="67">
        <f t="shared" si="96"/>
        <v>876.65</v>
      </c>
      <c r="T79" s="19"/>
      <c r="U79" s="19"/>
      <c r="V79" s="19"/>
      <c r="W79" s="19"/>
      <c r="X79" s="19"/>
      <c r="Y79" s="19"/>
      <c r="Z79" s="19"/>
      <c r="AA79" s="68">
        <f t="shared" si="97"/>
        <v>28.690363636363635</v>
      </c>
      <c r="AB79" s="67">
        <f t="shared" si="98"/>
        <v>905.34036363636358</v>
      </c>
      <c r="AC79" s="67"/>
      <c r="AD79" s="67">
        <f>(VLOOKUP('Res. Geral limpeza conferencia'!A79,VATOTAL,6,FALSE)*20-1)*R79</f>
        <v>279</v>
      </c>
      <c r="AE79" s="67">
        <f t="shared" si="75"/>
        <v>71.40100000000001</v>
      </c>
      <c r="AF79" s="67"/>
      <c r="AG79" s="67">
        <f t="shared" si="99"/>
        <v>3.12</v>
      </c>
      <c r="AH79" s="67">
        <f t="shared" si="76"/>
        <v>0</v>
      </c>
      <c r="AI79" s="67">
        <f t="shared" si="77"/>
        <v>8.43</v>
      </c>
      <c r="AJ79" s="67">
        <f t="shared" si="78"/>
        <v>0</v>
      </c>
      <c r="AK79" s="67">
        <v>0</v>
      </c>
      <c r="AL79" s="67">
        <f t="shared" si="79"/>
        <v>361.95100000000002</v>
      </c>
      <c r="AM79" s="67">
        <f>C79*'[2]Uniforme Limpeza'!$Z$10+F79*'[2]Uniforme Limpeza'!$Z$11+I79*'[2]Uniforme Limpeza'!$Z$12+L79*'[2]Uniforme Limpeza'!$Z$12+O79*'[2]Uniforme Limpeza'!$Z$12</f>
        <v>39.76</v>
      </c>
      <c r="AN79" s="67">
        <f>I79*'[2]Materiais de Consumo'!$F$33+L79*'[2]Materiais de Consumo'!$F$34+O79*'[2]Materiais de Consumo'!$F$35</f>
        <v>41.29</v>
      </c>
      <c r="AO79" s="67">
        <f>'[2]Equipamentos  TOTAL'!$H$19*'Res. Geral limpeza conferencia'!F79+'Res. Geral limpeza conferencia'!I79*'[2]Equipamentos  TOTAL'!$I$11+'[2]Equipamentos  TOTAL'!$I$12*'Res. Geral limpeza conferencia'!L79+'Res. Geral limpeza conferencia'!O79*'[2]Equipamentos  TOTAL'!$I$13</f>
        <v>5.87</v>
      </c>
      <c r="AP79" s="67">
        <f>(I79*'[2]PRODUTOS DE LIMPEZA'!$I$36+L79*'[2]PRODUTOS DE LIMPEZA'!$I$37+O79*'[2]PRODUTOS DE LIMPEZA'!$I$38)</f>
        <v>180.25</v>
      </c>
      <c r="AQ79" s="67">
        <f t="shared" si="100"/>
        <v>267.17</v>
      </c>
      <c r="AR79" s="19">
        <f t="shared" si="101"/>
        <v>181.06807272727272</v>
      </c>
      <c r="AS79" s="19">
        <f t="shared" si="80"/>
        <v>13.580105454545453</v>
      </c>
      <c r="AT79" s="81">
        <f t="shared" si="81"/>
        <v>9.0534036363636368</v>
      </c>
      <c r="AU79" s="19">
        <f t="shared" si="82"/>
        <v>1.8106807272727272</v>
      </c>
      <c r="AV79" s="81">
        <f t="shared" si="83"/>
        <v>22.63350909090909</v>
      </c>
      <c r="AW79" s="19">
        <f t="shared" si="84"/>
        <v>72.427229090909094</v>
      </c>
      <c r="AX79" s="81">
        <f t="shared" si="85"/>
        <v>27.160210909090907</v>
      </c>
      <c r="AY79" s="19">
        <f t="shared" si="86"/>
        <v>5.4320421818181819</v>
      </c>
      <c r="AZ79" s="19">
        <f t="shared" si="69"/>
        <v>333.16525381818184</v>
      </c>
      <c r="BA79" s="67">
        <f t="shared" si="102"/>
        <v>75.414852290909081</v>
      </c>
      <c r="BB79" s="67">
        <f t="shared" si="103"/>
        <v>25.168462109090907</v>
      </c>
      <c r="BC79" s="67">
        <f t="shared" si="104"/>
        <v>37.028420872727267</v>
      </c>
      <c r="BD79" s="67">
        <f t="shared" si="105"/>
        <v>137.61173527272726</v>
      </c>
      <c r="BE79" s="67">
        <f t="shared" si="106"/>
        <v>1.1769424727272726</v>
      </c>
      <c r="BF79" s="67">
        <f t="shared" si="107"/>
        <v>0.4526701818181818</v>
      </c>
      <c r="BG79" s="67">
        <f t="shared" si="87"/>
        <v>1.6296126545454543</v>
      </c>
      <c r="BH79" s="67">
        <f t="shared" si="108"/>
        <v>6.7900527272727267</v>
      </c>
      <c r="BI79" s="67">
        <f t="shared" si="109"/>
        <v>0.54320421818181808</v>
      </c>
      <c r="BJ79" s="67">
        <f t="shared" si="110"/>
        <v>0.27160210909090904</v>
      </c>
      <c r="BK79" s="67">
        <f t="shared" si="111"/>
        <v>3.1686912727272727</v>
      </c>
      <c r="BL79" s="67">
        <f t="shared" si="112"/>
        <v>1.1769424727272726</v>
      </c>
      <c r="BM79" s="67">
        <f t="shared" si="113"/>
        <v>38.929635636363628</v>
      </c>
      <c r="BN79" s="67">
        <f t="shared" si="114"/>
        <v>1.5390786181818179</v>
      </c>
      <c r="BO79" s="67">
        <f t="shared" si="115"/>
        <v>52.419207054545446</v>
      </c>
      <c r="BP79" s="67">
        <f t="shared" si="116"/>
        <v>75.414852290909081</v>
      </c>
      <c r="BQ79" s="67">
        <f t="shared" si="117"/>
        <v>12.584231054545453</v>
      </c>
      <c r="BR79" s="67">
        <f t="shared" si="118"/>
        <v>7.6048590545454537</v>
      </c>
      <c r="BS79" s="67">
        <f t="shared" si="119"/>
        <v>2.9876231999999998</v>
      </c>
      <c r="BT79" s="67">
        <f t="shared" si="120"/>
        <v>0</v>
      </c>
      <c r="BU79" s="67">
        <f t="shared" si="121"/>
        <v>36.304148581818176</v>
      </c>
      <c r="BV79" s="67">
        <f t="shared" si="122"/>
        <v>134.89571418181816</v>
      </c>
      <c r="BW79" s="67">
        <f t="shared" si="123"/>
        <v>659.72152298181823</v>
      </c>
      <c r="BX79" s="67">
        <f t="shared" si="88"/>
        <v>659.72152298181823</v>
      </c>
      <c r="BY79" s="67">
        <f t="shared" si="89"/>
        <v>2194.1828866181818</v>
      </c>
      <c r="BZ79" s="67" t="e">
        <f t="shared" si="124"/>
        <v>#VALUE!</v>
      </c>
      <c r="CA79" s="70">
        <f t="shared" si="90"/>
        <v>2</v>
      </c>
      <c r="CB79" s="82">
        <f t="shared" si="91"/>
        <v>11.25</v>
      </c>
      <c r="CC79" s="20">
        <f t="shared" si="92"/>
        <v>2.2535211267605644</v>
      </c>
      <c r="CD79" s="69" t="e">
        <f t="shared" si="125"/>
        <v>#VALUE!</v>
      </c>
      <c r="CE79" s="20">
        <f t="shared" si="93"/>
        <v>8.5633802816901436</v>
      </c>
      <c r="CF79" s="73" t="e">
        <f t="shared" si="68"/>
        <v>#VALUE!</v>
      </c>
      <c r="CG79" s="20">
        <f t="shared" si="94"/>
        <v>1.8591549295774654</v>
      </c>
      <c r="CH79" s="67" t="e">
        <f t="shared" si="126"/>
        <v>#VALUE!</v>
      </c>
      <c r="CI79" s="67" t="e">
        <f t="shared" si="127"/>
        <v>#VALUE!</v>
      </c>
      <c r="CJ79" s="67" t="e">
        <f t="shared" si="128"/>
        <v>#VALUE!</v>
      </c>
      <c r="CK79" s="74" t="e">
        <f t="shared" si="129"/>
        <v>#VALUE!</v>
      </c>
    </row>
    <row r="80" spans="1:89" ht="15" customHeight="1">
      <c r="A80" s="84" t="str">
        <f>[2]CCT!D87</f>
        <v>Região de Divinopolis</v>
      </c>
      <c r="B80" s="76" t="str">
        <f>[2]CCT!C87</f>
        <v>Pitangui</v>
      </c>
      <c r="C80" s="18"/>
      <c r="D80" s="77"/>
      <c r="E80" s="17">
        <f t="shared" si="70"/>
        <v>0</v>
      </c>
      <c r="F80" s="78"/>
      <c r="G80" s="17"/>
      <c r="H80" s="77">
        <f t="shared" si="71"/>
        <v>0</v>
      </c>
      <c r="I80" s="18"/>
      <c r="J80" s="77"/>
      <c r="K80" s="17">
        <f t="shared" si="72"/>
        <v>0</v>
      </c>
      <c r="L80" s="18"/>
      <c r="M80" s="77"/>
      <c r="N80" s="17">
        <f t="shared" si="73"/>
        <v>0</v>
      </c>
      <c r="O80" s="21">
        <f>[2]CCT!N87</f>
        <v>1</v>
      </c>
      <c r="P80" s="77">
        <f>[2]CCT!M87</f>
        <v>212.14</v>
      </c>
      <c r="Q80" s="80">
        <f t="shared" si="74"/>
        <v>212.14</v>
      </c>
      <c r="R80" s="66">
        <f t="shared" si="95"/>
        <v>1</v>
      </c>
      <c r="S80" s="67">
        <f t="shared" si="96"/>
        <v>212.14</v>
      </c>
      <c r="T80" s="19"/>
      <c r="U80" s="19"/>
      <c r="V80" s="19"/>
      <c r="W80" s="19"/>
      <c r="X80" s="19"/>
      <c r="Y80" s="19"/>
      <c r="Z80" s="19"/>
      <c r="AA80" s="68">
        <f t="shared" si="97"/>
        <v>6.9427636363636358</v>
      </c>
      <c r="AB80" s="67">
        <f t="shared" si="98"/>
        <v>219.08276363636361</v>
      </c>
      <c r="AC80" s="67"/>
      <c r="AD80" s="67">
        <f>(VLOOKUP('Res. Geral limpeza conferencia'!A80,VATOTAL,6,FALSE)*20-1)*R80</f>
        <v>279</v>
      </c>
      <c r="AE80" s="67">
        <f t="shared" si="75"/>
        <v>111.27160000000001</v>
      </c>
      <c r="AF80" s="67"/>
      <c r="AG80" s="67">
        <f t="shared" si="99"/>
        <v>3.12</v>
      </c>
      <c r="AH80" s="67">
        <f t="shared" si="76"/>
        <v>28.19</v>
      </c>
      <c r="AI80" s="67">
        <f t="shared" si="77"/>
        <v>0</v>
      </c>
      <c r="AJ80" s="67">
        <f t="shared" si="78"/>
        <v>0</v>
      </c>
      <c r="AK80" s="67">
        <v>0</v>
      </c>
      <c r="AL80" s="67">
        <f t="shared" si="79"/>
        <v>421.58160000000004</v>
      </c>
      <c r="AM80" s="67">
        <f>C80*'[2]Uniforme Limpeza'!$Z$10+F80*'[2]Uniforme Limpeza'!$Z$11+I80*'[2]Uniforme Limpeza'!$Z$12+L80*'[2]Uniforme Limpeza'!$Z$12+O80*'[2]Uniforme Limpeza'!$Z$12</f>
        <v>39.76</v>
      </c>
      <c r="AN80" s="67">
        <f>I80*'[2]Materiais de Consumo'!$F$33+L80*'[2]Materiais de Consumo'!$F$34+O80*'[2]Materiais de Consumo'!$F$35</f>
        <v>10.32</v>
      </c>
      <c r="AO80" s="67">
        <f>'[2]Equipamentos  TOTAL'!$H$19*'Res. Geral limpeza conferencia'!F80+'Res. Geral limpeza conferencia'!I80*'[2]Equipamentos  TOTAL'!$I$11+'[2]Equipamentos  TOTAL'!$I$12*'Res. Geral limpeza conferencia'!L80+'Res. Geral limpeza conferencia'!O80*'[2]Equipamentos  TOTAL'!$I$13</f>
        <v>1.47</v>
      </c>
      <c r="AP80" s="67">
        <f>(I80*'[2]PRODUTOS DE LIMPEZA'!$I$36+L80*'[2]PRODUTOS DE LIMPEZA'!$I$37+O80*'[2]PRODUTOS DE LIMPEZA'!$I$38)</f>
        <v>45.06</v>
      </c>
      <c r="AQ80" s="67">
        <f t="shared" si="100"/>
        <v>96.61</v>
      </c>
      <c r="AR80" s="19">
        <f t="shared" si="101"/>
        <v>43.816552727272722</v>
      </c>
      <c r="AS80" s="19">
        <f t="shared" si="80"/>
        <v>3.2862414545454541</v>
      </c>
      <c r="AT80" s="81">
        <f t="shared" si="81"/>
        <v>2.1908276363636361</v>
      </c>
      <c r="AU80" s="19">
        <f t="shared" si="82"/>
        <v>0.43816552727272723</v>
      </c>
      <c r="AV80" s="81">
        <f t="shared" si="83"/>
        <v>5.4770690909090902</v>
      </c>
      <c r="AW80" s="19">
        <f t="shared" si="84"/>
        <v>17.526621090909089</v>
      </c>
      <c r="AX80" s="81">
        <f t="shared" si="85"/>
        <v>6.5724829090909083</v>
      </c>
      <c r="AY80" s="19">
        <f t="shared" si="86"/>
        <v>1.3144965818181817</v>
      </c>
      <c r="AZ80" s="19">
        <f t="shared" si="69"/>
        <v>80.622457018181805</v>
      </c>
      <c r="BA80" s="67">
        <f t="shared" si="102"/>
        <v>18.249594210909088</v>
      </c>
      <c r="BB80" s="67">
        <f t="shared" si="103"/>
        <v>6.0905008290909084</v>
      </c>
      <c r="BC80" s="67">
        <f t="shared" si="104"/>
        <v>8.9604850327272718</v>
      </c>
      <c r="BD80" s="67">
        <f t="shared" si="105"/>
        <v>33.300580072727264</v>
      </c>
      <c r="BE80" s="67">
        <f t="shared" si="106"/>
        <v>0.28480759272727268</v>
      </c>
      <c r="BF80" s="67">
        <f t="shared" si="107"/>
        <v>0.10954138181818181</v>
      </c>
      <c r="BG80" s="67">
        <f t="shared" si="87"/>
        <v>0.39434897454545448</v>
      </c>
      <c r="BH80" s="67">
        <f t="shared" si="108"/>
        <v>1.6431207272727271</v>
      </c>
      <c r="BI80" s="67">
        <f t="shared" si="109"/>
        <v>0.13144965818181814</v>
      </c>
      <c r="BJ80" s="67">
        <f t="shared" si="110"/>
        <v>6.572482909090907E-2</v>
      </c>
      <c r="BK80" s="67">
        <f t="shared" si="111"/>
        <v>0.76678967272727261</v>
      </c>
      <c r="BL80" s="67">
        <f t="shared" si="112"/>
        <v>0.28480759272727268</v>
      </c>
      <c r="BM80" s="67">
        <f t="shared" si="113"/>
        <v>9.4205588363636341</v>
      </c>
      <c r="BN80" s="67">
        <f t="shared" si="114"/>
        <v>0.37244069818181813</v>
      </c>
      <c r="BO80" s="67">
        <f t="shared" si="115"/>
        <v>12.684892014545451</v>
      </c>
      <c r="BP80" s="67">
        <f t="shared" si="116"/>
        <v>18.249594210909088</v>
      </c>
      <c r="BQ80" s="67">
        <f t="shared" si="117"/>
        <v>3.0452504145454542</v>
      </c>
      <c r="BR80" s="67">
        <f t="shared" si="118"/>
        <v>1.8402952145454543</v>
      </c>
      <c r="BS80" s="67">
        <f t="shared" si="119"/>
        <v>0.72297311999999991</v>
      </c>
      <c r="BT80" s="67">
        <f t="shared" si="120"/>
        <v>0</v>
      </c>
      <c r="BU80" s="67">
        <f t="shared" si="121"/>
        <v>8.7852188218181801</v>
      </c>
      <c r="BV80" s="67">
        <f t="shared" si="122"/>
        <v>32.643331781818176</v>
      </c>
      <c r="BW80" s="67">
        <f t="shared" si="123"/>
        <v>159.6456098618182</v>
      </c>
      <c r="BX80" s="67">
        <f t="shared" si="88"/>
        <v>159.64560986181817</v>
      </c>
      <c r="BY80" s="67">
        <f t="shared" si="89"/>
        <v>896.91997349818189</v>
      </c>
      <c r="BZ80" s="67" t="e">
        <f t="shared" si="124"/>
        <v>#VALUE!</v>
      </c>
      <c r="CA80" s="70">
        <f t="shared" si="90"/>
        <v>2</v>
      </c>
      <c r="CB80" s="82">
        <f t="shared" si="91"/>
        <v>11.25</v>
      </c>
      <c r="CC80" s="20">
        <f t="shared" si="92"/>
        <v>2.2535211267605644</v>
      </c>
      <c r="CD80" s="69" t="e">
        <f t="shared" si="125"/>
        <v>#VALUE!</v>
      </c>
      <c r="CE80" s="20">
        <f t="shared" si="93"/>
        <v>8.5633802816901436</v>
      </c>
      <c r="CF80" s="73" t="e">
        <f t="shared" si="68"/>
        <v>#VALUE!</v>
      </c>
      <c r="CG80" s="20">
        <f t="shared" si="94"/>
        <v>1.8591549295774654</v>
      </c>
      <c r="CH80" s="67" t="e">
        <f t="shared" si="126"/>
        <v>#VALUE!</v>
      </c>
      <c r="CI80" s="67" t="e">
        <f t="shared" si="127"/>
        <v>#VALUE!</v>
      </c>
      <c r="CJ80" s="67" t="e">
        <f t="shared" si="128"/>
        <v>#VALUE!</v>
      </c>
      <c r="CK80" s="74" t="e">
        <f t="shared" si="129"/>
        <v>#VALUE!</v>
      </c>
    </row>
    <row r="81" spans="1:90" ht="15" customHeight="1">
      <c r="A81" s="84" t="str">
        <f>[2]CCT!D88</f>
        <v>Região de São Lourenço</v>
      </c>
      <c r="B81" s="76" t="str">
        <f>[2]CCT!C88</f>
        <v>Piunhi</v>
      </c>
      <c r="C81" s="18"/>
      <c r="D81" s="77"/>
      <c r="E81" s="17">
        <f t="shared" si="70"/>
        <v>0</v>
      </c>
      <c r="F81" s="78"/>
      <c r="G81" s="17"/>
      <c r="H81" s="77">
        <f t="shared" si="71"/>
        <v>0</v>
      </c>
      <c r="I81" s="18"/>
      <c r="J81" s="77"/>
      <c r="K81" s="17">
        <f t="shared" si="72"/>
        <v>0</v>
      </c>
      <c r="L81" s="18"/>
      <c r="M81" s="77"/>
      <c r="N81" s="17">
        <f t="shared" si="73"/>
        <v>0</v>
      </c>
      <c r="O81" s="21">
        <f>[2]CCT!N88</f>
        <v>1</v>
      </c>
      <c r="P81" s="77">
        <f>[2]CCT!M88</f>
        <v>212.14</v>
      </c>
      <c r="Q81" s="80">
        <f t="shared" si="74"/>
        <v>212.14</v>
      </c>
      <c r="R81" s="66">
        <f t="shared" si="95"/>
        <v>1</v>
      </c>
      <c r="S81" s="67">
        <f t="shared" si="96"/>
        <v>212.14</v>
      </c>
      <c r="T81" s="19"/>
      <c r="U81" s="19"/>
      <c r="V81" s="19"/>
      <c r="W81" s="19"/>
      <c r="X81" s="19"/>
      <c r="Y81" s="19"/>
      <c r="Z81" s="19"/>
      <c r="AA81" s="68">
        <f t="shared" si="97"/>
        <v>6.9427636363636358</v>
      </c>
      <c r="AB81" s="67">
        <f t="shared" si="98"/>
        <v>219.08276363636361</v>
      </c>
      <c r="AC81" s="67"/>
      <c r="AD81" s="67">
        <f>(VLOOKUP('Res. Geral limpeza conferencia'!A81,VATOTAL,6,FALSE)*20-1)*R81</f>
        <v>279</v>
      </c>
      <c r="AE81" s="67">
        <f t="shared" si="75"/>
        <v>111.27160000000001</v>
      </c>
      <c r="AF81" s="67"/>
      <c r="AG81" s="67">
        <f t="shared" si="99"/>
        <v>3.12</v>
      </c>
      <c r="AH81" s="67">
        <v>0</v>
      </c>
      <c r="AI81" s="67">
        <f t="shared" si="77"/>
        <v>0</v>
      </c>
      <c r="AJ81" s="67">
        <f t="shared" si="78"/>
        <v>0</v>
      </c>
      <c r="AK81" s="67">
        <v>0</v>
      </c>
      <c r="AL81" s="67">
        <f t="shared" si="79"/>
        <v>393.39160000000004</v>
      </c>
      <c r="AM81" s="67">
        <f>C81*'[2]Uniforme Limpeza'!$Z$10+F81*'[2]Uniforme Limpeza'!$Z$11+I81*'[2]Uniforme Limpeza'!$Z$12+L81*'[2]Uniforme Limpeza'!$Z$12+O81*'[2]Uniforme Limpeza'!$Z$12</f>
        <v>39.76</v>
      </c>
      <c r="AN81" s="67">
        <f>I81*'[2]Materiais de Consumo'!$F$33+L81*'[2]Materiais de Consumo'!$F$34+O81*'[2]Materiais de Consumo'!$F$35</f>
        <v>10.32</v>
      </c>
      <c r="AO81" s="67">
        <f>'[2]Equipamentos  TOTAL'!$H$19*'Res. Geral limpeza conferencia'!F81+'Res. Geral limpeza conferencia'!I81*'[2]Equipamentos  TOTAL'!$I$11+'[2]Equipamentos  TOTAL'!$I$12*'Res. Geral limpeza conferencia'!L81+'Res. Geral limpeza conferencia'!O81*'[2]Equipamentos  TOTAL'!$I$13</f>
        <v>1.47</v>
      </c>
      <c r="AP81" s="67">
        <f>(I81*'[2]PRODUTOS DE LIMPEZA'!$I$36+L81*'[2]PRODUTOS DE LIMPEZA'!$I$37+O81*'[2]PRODUTOS DE LIMPEZA'!$I$38)</f>
        <v>45.06</v>
      </c>
      <c r="AQ81" s="67">
        <f t="shared" si="100"/>
        <v>96.61</v>
      </c>
      <c r="AR81" s="19">
        <f t="shared" si="101"/>
        <v>43.816552727272722</v>
      </c>
      <c r="AS81" s="19">
        <f t="shared" si="80"/>
        <v>3.2862414545454541</v>
      </c>
      <c r="AT81" s="81">
        <f t="shared" si="81"/>
        <v>2.1908276363636361</v>
      </c>
      <c r="AU81" s="19">
        <f t="shared" si="82"/>
        <v>0.43816552727272723</v>
      </c>
      <c r="AV81" s="81">
        <f t="shared" si="83"/>
        <v>5.4770690909090902</v>
      </c>
      <c r="AW81" s="19">
        <f t="shared" si="84"/>
        <v>17.526621090909089</v>
      </c>
      <c r="AX81" s="81">
        <f t="shared" si="85"/>
        <v>6.5724829090909083</v>
      </c>
      <c r="AY81" s="19">
        <f t="shared" si="86"/>
        <v>1.3144965818181817</v>
      </c>
      <c r="AZ81" s="19">
        <f t="shared" si="69"/>
        <v>80.622457018181805</v>
      </c>
      <c r="BA81" s="67">
        <f t="shared" si="102"/>
        <v>18.249594210909088</v>
      </c>
      <c r="BB81" s="67">
        <f t="shared" si="103"/>
        <v>6.0905008290909084</v>
      </c>
      <c r="BC81" s="67">
        <f t="shared" si="104"/>
        <v>8.9604850327272718</v>
      </c>
      <c r="BD81" s="67">
        <f t="shared" si="105"/>
        <v>33.300580072727264</v>
      </c>
      <c r="BE81" s="67">
        <f t="shared" si="106"/>
        <v>0.28480759272727268</v>
      </c>
      <c r="BF81" s="67">
        <f t="shared" si="107"/>
        <v>0.10954138181818181</v>
      </c>
      <c r="BG81" s="67">
        <f t="shared" si="87"/>
        <v>0.39434897454545448</v>
      </c>
      <c r="BH81" s="67">
        <f t="shared" si="108"/>
        <v>1.6431207272727271</v>
      </c>
      <c r="BI81" s="67">
        <f t="shared" si="109"/>
        <v>0.13144965818181814</v>
      </c>
      <c r="BJ81" s="67">
        <f t="shared" si="110"/>
        <v>6.572482909090907E-2</v>
      </c>
      <c r="BK81" s="67">
        <f t="shared" si="111"/>
        <v>0.76678967272727261</v>
      </c>
      <c r="BL81" s="67">
        <f t="shared" si="112"/>
        <v>0.28480759272727268</v>
      </c>
      <c r="BM81" s="67">
        <f t="shared" si="113"/>
        <v>9.4205588363636341</v>
      </c>
      <c r="BN81" s="67">
        <f t="shared" si="114"/>
        <v>0.37244069818181813</v>
      </c>
      <c r="BO81" s="67">
        <f t="shared" si="115"/>
        <v>12.684892014545451</v>
      </c>
      <c r="BP81" s="67">
        <f t="shared" si="116"/>
        <v>18.249594210909088</v>
      </c>
      <c r="BQ81" s="67">
        <f t="shared" si="117"/>
        <v>3.0452504145454542</v>
      </c>
      <c r="BR81" s="67">
        <f t="shared" si="118"/>
        <v>1.8402952145454543</v>
      </c>
      <c r="BS81" s="67">
        <f t="shared" si="119"/>
        <v>0.72297311999999991</v>
      </c>
      <c r="BT81" s="67">
        <f t="shared" si="120"/>
        <v>0</v>
      </c>
      <c r="BU81" s="67">
        <f t="shared" si="121"/>
        <v>8.7852188218181801</v>
      </c>
      <c r="BV81" s="67">
        <f t="shared" si="122"/>
        <v>32.643331781818176</v>
      </c>
      <c r="BW81" s="67">
        <f t="shared" si="123"/>
        <v>159.6456098618182</v>
      </c>
      <c r="BX81" s="67">
        <f t="shared" si="88"/>
        <v>159.64560986181817</v>
      </c>
      <c r="BY81" s="67">
        <f t="shared" si="89"/>
        <v>868.72997349818183</v>
      </c>
      <c r="BZ81" s="67" t="e">
        <f t="shared" si="124"/>
        <v>#VALUE!</v>
      </c>
      <c r="CA81" s="70">
        <f t="shared" si="90"/>
        <v>5</v>
      </c>
      <c r="CB81" s="82">
        <f t="shared" si="91"/>
        <v>14.25</v>
      </c>
      <c r="CC81" s="20">
        <f t="shared" si="92"/>
        <v>5.8309037900874632</v>
      </c>
      <c r="CD81" s="69" t="e">
        <f t="shared" si="125"/>
        <v>#VALUE!</v>
      </c>
      <c r="CE81" s="20">
        <f t="shared" si="93"/>
        <v>8.8629737609329435</v>
      </c>
      <c r="CF81" s="73" t="e">
        <f t="shared" si="68"/>
        <v>#VALUE!</v>
      </c>
      <c r="CG81" s="20">
        <f t="shared" si="94"/>
        <v>1.9241982507288626</v>
      </c>
      <c r="CH81" s="67" t="e">
        <f t="shared" si="126"/>
        <v>#VALUE!</v>
      </c>
      <c r="CI81" s="67" t="e">
        <f t="shared" si="127"/>
        <v>#VALUE!</v>
      </c>
      <c r="CJ81" s="67" t="e">
        <f t="shared" si="128"/>
        <v>#VALUE!</v>
      </c>
      <c r="CK81" s="74" t="e">
        <f t="shared" si="129"/>
        <v>#VALUE!</v>
      </c>
    </row>
    <row r="82" spans="1:90" ht="15" customHeight="1">
      <c r="A82" s="84" t="str">
        <f>[2]CCT!D89</f>
        <v>Região de São Lourenço</v>
      </c>
      <c r="B82" s="76" t="str">
        <f>[2]CCT!C89</f>
        <v>Poço Fundo</v>
      </c>
      <c r="C82" s="18"/>
      <c r="D82" s="77"/>
      <c r="E82" s="17">
        <f t="shared" si="70"/>
        <v>0</v>
      </c>
      <c r="F82" s="78"/>
      <c r="G82" s="17"/>
      <c r="H82" s="77">
        <f t="shared" si="71"/>
        <v>0</v>
      </c>
      <c r="I82" s="18"/>
      <c r="J82" s="77"/>
      <c r="K82" s="17">
        <f t="shared" si="72"/>
        <v>0</v>
      </c>
      <c r="L82" s="18"/>
      <c r="M82" s="77"/>
      <c r="N82" s="17">
        <f t="shared" si="73"/>
        <v>0</v>
      </c>
      <c r="O82" s="21">
        <f>[2]CCT!N89</f>
        <v>1</v>
      </c>
      <c r="P82" s="77">
        <f>[2]CCT!M89</f>
        <v>212.14</v>
      </c>
      <c r="Q82" s="80">
        <f t="shared" si="74"/>
        <v>212.14</v>
      </c>
      <c r="R82" s="66">
        <f t="shared" si="95"/>
        <v>1</v>
      </c>
      <c r="S82" s="67">
        <f t="shared" si="96"/>
        <v>212.14</v>
      </c>
      <c r="T82" s="19"/>
      <c r="U82" s="19"/>
      <c r="V82" s="19"/>
      <c r="W82" s="19"/>
      <c r="X82" s="19"/>
      <c r="Y82" s="19"/>
      <c r="Z82" s="19"/>
      <c r="AA82" s="68">
        <f t="shared" si="97"/>
        <v>6.9427636363636358</v>
      </c>
      <c r="AB82" s="67">
        <f t="shared" si="98"/>
        <v>219.08276363636361</v>
      </c>
      <c r="AC82" s="67"/>
      <c r="AD82" s="67">
        <f>(VLOOKUP('Res. Geral limpeza conferencia'!A82,VATOTAL,6,FALSE)*20-1)*R82</f>
        <v>279</v>
      </c>
      <c r="AE82" s="67">
        <f t="shared" si="75"/>
        <v>111.27160000000001</v>
      </c>
      <c r="AF82" s="67"/>
      <c r="AG82" s="67">
        <f t="shared" si="99"/>
        <v>3.12</v>
      </c>
      <c r="AH82" s="67">
        <v>0</v>
      </c>
      <c r="AI82" s="67">
        <f t="shared" si="77"/>
        <v>0</v>
      </c>
      <c r="AJ82" s="67">
        <f t="shared" si="78"/>
        <v>0</v>
      </c>
      <c r="AK82" s="67">
        <v>0</v>
      </c>
      <c r="AL82" s="67">
        <f t="shared" si="79"/>
        <v>393.39160000000004</v>
      </c>
      <c r="AM82" s="67">
        <f>C82*'[2]Uniforme Limpeza'!$Z$10+F82*'[2]Uniforme Limpeza'!$Z$11+I82*'[2]Uniforme Limpeza'!$Z$12+L82*'[2]Uniforme Limpeza'!$Z$12+O82*'[2]Uniforme Limpeza'!$Z$12</f>
        <v>39.76</v>
      </c>
      <c r="AN82" s="67">
        <f>I82*'[2]Materiais de Consumo'!$F$33+L82*'[2]Materiais de Consumo'!$F$34+O82*'[2]Materiais de Consumo'!$F$35</f>
        <v>10.32</v>
      </c>
      <c r="AO82" s="67">
        <f>'[2]Equipamentos  TOTAL'!$H$19*'Res. Geral limpeza conferencia'!F82+'Res. Geral limpeza conferencia'!I82*'[2]Equipamentos  TOTAL'!$I$11+'[2]Equipamentos  TOTAL'!$I$12*'Res. Geral limpeza conferencia'!L82+'Res. Geral limpeza conferencia'!O82*'[2]Equipamentos  TOTAL'!$I$13</f>
        <v>1.47</v>
      </c>
      <c r="AP82" s="67">
        <f>(I82*'[2]PRODUTOS DE LIMPEZA'!$I$36+L82*'[2]PRODUTOS DE LIMPEZA'!$I$37+O82*'[2]PRODUTOS DE LIMPEZA'!$I$38)</f>
        <v>45.06</v>
      </c>
      <c r="AQ82" s="67">
        <f t="shared" si="100"/>
        <v>96.61</v>
      </c>
      <c r="AR82" s="19">
        <f t="shared" si="101"/>
        <v>43.816552727272722</v>
      </c>
      <c r="AS82" s="19">
        <f t="shared" si="80"/>
        <v>3.2862414545454541</v>
      </c>
      <c r="AT82" s="81">
        <f t="shared" si="81"/>
        <v>2.1908276363636361</v>
      </c>
      <c r="AU82" s="19">
        <f t="shared" si="82"/>
        <v>0.43816552727272723</v>
      </c>
      <c r="AV82" s="81">
        <f t="shared" si="83"/>
        <v>5.4770690909090902</v>
      </c>
      <c r="AW82" s="19">
        <f t="shared" si="84"/>
        <v>17.526621090909089</v>
      </c>
      <c r="AX82" s="81">
        <f t="shared" si="85"/>
        <v>6.5724829090909083</v>
      </c>
      <c r="AY82" s="19">
        <f t="shared" si="86"/>
        <v>1.3144965818181817</v>
      </c>
      <c r="AZ82" s="19">
        <f t="shared" si="69"/>
        <v>80.622457018181805</v>
      </c>
      <c r="BA82" s="67">
        <f t="shared" si="102"/>
        <v>18.249594210909088</v>
      </c>
      <c r="BB82" s="67">
        <f t="shared" si="103"/>
        <v>6.0905008290909084</v>
      </c>
      <c r="BC82" s="67">
        <f t="shared" si="104"/>
        <v>8.9604850327272718</v>
      </c>
      <c r="BD82" s="67">
        <f t="shared" si="105"/>
        <v>33.300580072727264</v>
      </c>
      <c r="BE82" s="67">
        <f t="shared" si="106"/>
        <v>0.28480759272727268</v>
      </c>
      <c r="BF82" s="67">
        <f t="shared" si="107"/>
        <v>0.10954138181818181</v>
      </c>
      <c r="BG82" s="67">
        <f t="shared" si="87"/>
        <v>0.39434897454545448</v>
      </c>
      <c r="BH82" s="67">
        <f t="shared" si="108"/>
        <v>1.6431207272727271</v>
      </c>
      <c r="BI82" s="67">
        <f t="shared" si="109"/>
        <v>0.13144965818181814</v>
      </c>
      <c r="BJ82" s="67">
        <f t="shared" si="110"/>
        <v>6.572482909090907E-2</v>
      </c>
      <c r="BK82" s="67">
        <f t="shared" si="111"/>
        <v>0.76678967272727261</v>
      </c>
      <c r="BL82" s="67">
        <f t="shared" si="112"/>
        <v>0.28480759272727268</v>
      </c>
      <c r="BM82" s="67">
        <f t="shared" si="113"/>
        <v>9.4205588363636341</v>
      </c>
      <c r="BN82" s="67">
        <f t="shared" si="114"/>
        <v>0.37244069818181813</v>
      </c>
      <c r="BO82" s="67">
        <f t="shared" si="115"/>
        <v>12.684892014545451</v>
      </c>
      <c r="BP82" s="67">
        <f t="shared" si="116"/>
        <v>18.249594210909088</v>
      </c>
      <c r="BQ82" s="67">
        <f t="shared" si="117"/>
        <v>3.0452504145454542</v>
      </c>
      <c r="BR82" s="67">
        <f t="shared" si="118"/>
        <v>1.8402952145454543</v>
      </c>
      <c r="BS82" s="67">
        <f t="shared" si="119"/>
        <v>0.72297311999999991</v>
      </c>
      <c r="BT82" s="67">
        <f t="shared" si="120"/>
        <v>0</v>
      </c>
      <c r="BU82" s="67">
        <f t="shared" si="121"/>
        <v>8.7852188218181801</v>
      </c>
      <c r="BV82" s="67">
        <f t="shared" si="122"/>
        <v>32.643331781818176</v>
      </c>
      <c r="BW82" s="67">
        <f t="shared" si="123"/>
        <v>159.6456098618182</v>
      </c>
      <c r="BX82" s="67">
        <f t="shared" si="88"/>
        <v>159.64560986181817</v>
      </c>
      <c r="BY82" s="67">
        <f t="shared" si="89"/>
        <v>868.72997349818183</v>
      </c>
      <c r="BZ82" s="67" t="e">
        <f t="shared" si="124"/>
        <v>#VALUE!</v>
      </c>
      <c r="CA82" s="70">
        <f t="shared" si="90"/>
        <v>3</v>
      </c>
      <c r="CB82" s="82">
        <f t="shared" si="91"/>
        <v>12.25</v>
      </c>
      <c r="CC82" s="20">
        <f t="shared" si="92"/>
        <v>3.4188034188034218</v>
      </c>
      <c r="CD82" s="69" t="e">
        <f t="shared" si="125"/>
        <v>#VALUE!</v>
      </c>
      <c r="CE82" s="20">
        <f t="shared" si="93"/>
        <v>8.6609686609686669</v>
      </c>
      <c r="CF82" s="73" t="e">
        <f t="shared" si="68"/>
        <v>#VALUE!</v>
      </c>
      <c r="CG82" s="20">
        <f t="shared" si="94"/>
        <v>1.8803418803418819</v>
      </c>
      <c r="CH82" s="67" t="e">
        <f t="shared" si="126"/>
        <v>#VALUE!</v>
      </c>
      <c r="CI82" s="67" t="e">
        <f t="shared" si="127"/>
        <v>#VALUE!</v>
      </c>
      <c r="CJ82" s="67" t="e">
        <f t="shared" si="128"/>
        <v>#VALUE!</v>
      </c>
      <c r="CK82" s="74" t="e">
        <f t="shared" si="129"/>
        <v>#VALUE!</v>
      </c>
    </row>
    <row r="83" spans="1:90" ht="15" customHeight="1">
      <c r="A83" s="84" t="str">
        <f>[2]CCT!D90</f>
        <v>Fethemg Interior</v>
      </c>
      <c r="B83" s="76" t="str">
        <f>[2]CCT!C90</f>
        <v>Poços de Caldas</v>
      </c>
      <c r="C83" s="18"/>
      <c r="D83" s="77"/>
      <c r="E83" s="17">
        <f t="shared" si="70"/>
        <v>0</v>
      </c>
      <c r="F83" s="78"/>
      <c r="G83" s="17"/>
      <c r="H83" s="77">
        <f t="shared" si="71"/>
        <v>0</v>
      </c>
      <c r="I83" s="21">
        <f>[2]CCT!J90</f>
        <v>1</v>
      </c>
      <c r="J83" s="77">
        <f>[2]CCT!I90</f>
        <v>848.57</v>
      </c>
      <c r="K83" s="17">
        <f t="shared" si="72"/>
        <v>848.57</v>
      </c>
      <c r="L83" s="18"/>
      <c r="M83" s="77"/>
      <c r="N83" s="17">
        <f t="shared" si="73"/>
        <v>0</v>
      </c>
      <c r="O83" s="18"/>
      <c r="P83" s="77"/>
      <c r="Q83" s="80">
        <f t="shared" si="74"/>
        <v>0</v>
      </c>
      <c r="R83" s="66">
        <f t="shared" si="95"/>
        <v>1</v>
      </c>
      <c r="S83" s="67">
        <f t="shared" si="96"/>
        <v>848.57</v>
      </c>
      <c r="T83" s="19"/>
      <c r="U83" s="19"/>
      <c r="V83" s="19"/>
      <c r="W83" s="19"/>
      <c r="X83" s="19"/>
      <c r="Y83" s="19"/>
      <c r="Z83" s="19"/>
      <c r="AA83" s="68">
        <f t="shared" si="97"/>
        <v>27.771381818181816</v>
      </c>
      <c r="AB83" s="67">
        <f t="shared" si="98"/>
        <v>876.34138181818184</v>
      </c>
      <c r="AC83" s="67"/>
      <c r="AD83" s="67">
        <f>(VLOOKUP('Res. Geral limpeza conferencia'!A83,VATOTAL,6,FALSE)*20-1)*R83</f>
        <v>279</v>
      </c>
      <c r="AE83" s="67">
        <f t="shared" si="75"/>
        <v>73.085800000000006</v>
      </c>
      <c r="AF83" s="67"/>
      <c r="AG83" s="67">
        <f t="shared" si="99"/>
        <v>3.12</v>
      </c>
      <c r="AH83" s="67">
        <f t="shared" si="76"/>
        <v>0</v>
      </c>
      <c r="AI83" s="67">
        <f t="shared" si="77"/>
        <v>8.43</v>
      </c>
      <c r="AJ83" s="67">
        <f t="shared" si="78"/>
        <v>0</v>
      </c>
      <c r="AK83" s="67">
        <v>0</v>
      </c>
      <c r="AL83" s="67">
        <f t="shared" si="79"/>
        <v>363.63580000000002</v>
      </c>
      <c r="AM83" s="67">
        <f>C83*'[2]Uniforme Limpeza'!$Z$10+F83*'[2]Uniforme Limpeza'!$Z$11+I83*'[2]Uniforme Limpeza'!$Z$12+L83*'[2]Uniforme Limpeza'!$Z$12+O83*'[2]Uniforme Limpeza'!$Z$12</f>
        <v>39.76</v>
      </c>
      <c r="AN83" s="67">
        <f>I83*'[2]Materiais de Consumo'!$F$33+L83*'[2]Materiais de Consumo'!$F$34+O83*'[2]Materiais de Consumo'!$F$35</f>
        <v>41.29</v>
      </c>
      <c r="AO83" s="67">
        <f>'[2]Equipamentos  TOTAL'!$H$19*'Res. Geral limpeza conferencia'!F83+'Res. Geral limpeza conferencia'!I83*'[2]Equipamentos  TOTAL'!$I$11+'[2]Equipamentos  TOTAL'!$I$12*'Res. Geral limpeza conferencia'!L83+'Res. Geral limpeza conferencia'!O83*'[2]Equipamentos  TOTAL'!$I$13</f>
        <v>5.87</v>
      </c>
      <c r="AP83" s="67">
        <f>(I83*'[2]PRODUTOS DE LIMPEZA'!$I$36+L83*'[2]PRODUTOS DE LIMPEZA'!$I$37+O83*'[2]PRODUTOS DE LIMPEZA'!$I$38)</f>
        <v>180.25</v>
      </c>
      <c r="AQ83" s="67">
        <f t="shared" si="100"/>
        <v>267.17</v>
      </c>
      <c r="AR83" s="19">
        <f t="shared" si="101"/>
        <v>175.26827636363637</v>
      </c>
      <c r="AS83" s="19">
        <f t="shared" si="80"/>
        <v>13.145120727272728</v>
      </c>
      <c r="AT83" s="81">
        <f t="shared" si="81"/>
        <v>8.7634138181818191</v>
      </c>
      <c r="AU83" s="19">
        <f t="shared" si="82"/>
        <v>1.7526827636363638</v>
      </c>
      <c r="AV83" s="81">
        <f t="shared" si="83"/>
        <v>21.908534545454547</v>
      </c>
      <c r="AW83" s="19">
        <f t="shared" si="84"/>
        <v>70.107310545454553</v>
      </c>
      <c r="AX83" s="81">
        <f t="shared" si="85"/>
        <v>26.290241454545455</v>
      </c>
      <c r="AY83" s="19">
        <f t="shared" si="86"/>
        <v>5.2580482909090911</v>
      </c>
      <c r="AZ83" s="19">
        <f t="shared" si="69"/>
        <v>322.49362850909097</v>
      </c>
      <c r="BA83" s="67">
        <f t="shared" si="102"/>
        <v>72.99923710545454</v>
      </c>
      <c r="BB83" s="67">
        <f t="shared" si="103"/>
        <v>24.362290414545456</v>
      </c>
      <c r="BC83" s="67">
        <f t="shared" si="104"/>
        <v>35.842362516363636</v>
      </c>
      <c r="BD83" s="67">
        <f t="shared" si="105"/>
        <v>133.20389003636365</v>
      </c>
      <c r="BE83" s="67">
        <f t="shared" si="106"/>
        <v>1.1392437963636364</v>
      </c>
      <c r="BF83" s="67">
        <f t="shared" si="107"/>
        <v>0.43817069090909094</v>
      </c>
      <c r="BG83" s="67">
        <f t="shared" si="87"/>
        <v>1.5774144872727274</v>
      </c>
      <c r="BH83" s="67">
        <f t="shared" si="108"/>
        <v>6.5725603636363639</v>
      </c>
      <c r="BI83" s="67">
        <f t="shared" si="109"/>
        <v>0.52580482909090909</v>
      </c>
      <c r="BJ83" s="67">
        <f t="shared" si="110"/>
        <v>0.26290241454545454</v>
      </c>
      <c r="BK83" s="67">
        <f t="shared" si="111"/>
        <v>3.0671948363636363</v>
      </c>
      <c r="BL83" s="67">
        <f t="shared" si="112"/>
        <v>1.1392437963636364</v>
      </c>
      <c r="BM83" s="67">
        <f t="shared" si="113"/>
        <v>37.682679418181813</v>
      </c>
      <c r="BN83" s="67">
        <f t="shared" si="114"/>
        <v>1.489780349090909</v>
      </c>
      <c r="BO83" s="67">
        <f t="shared" si="115"/>
        <v>50.74016600727272</v>
      </c>
      <c r="BP83" s="67">
        <f t="shared" si="116"/>
        <v>72.99923710545454</v>
      </c>
      <c r="BQ83" s="67">
        <f t="shared" si="117"/>
        <v>12.181145207272728</v>
      </c>
      <c r="BR83" s="67">
        <f t="shared" si="118"/>
        <v>7.361267607272727</v>
      </c>
      <c r="BS83" s="67">
        <f t="shared" si="119"/>
        <v>2.8919265599999999</v>
      </c>
      <c r="BT83" s="67">
        <f t="shared" si="120"/>
        <v>0</v>
      </c>
      <c r="BU83" s="67">
        <f t="shared" si="121"/>
        <v>35.141289410909089</v>
      </c>
      <c r="BV83" s="67">
        <f t="shared" si="122"/>
        <v>130.57486589090908</v>
      </c>
      <c r="BW83" s="67">
        <f t="shared" si="123"/>
        <v>638.58996493090922</v>
      </c>
      <c r="BX83" s="67">
        <f t="shared" si="88"/>
        <v>638.58996493090922</v>
      </c>
      <c r="BY83" s="67">
        <f t="shared" si="89"/>
        <v>2145.7371467490912</v>
      </c>
      <c r="BZ83" s="67" t="e">
        <f t="shared" si="124"/>
        <v>#VALUE!</v>
      </c>
      <c r="CA83" s="70">
        <f t="shared" si="90"/>
        <v>5</v>
      </c>
      <c r="CB83" s="82">
        <f t="shared" si="91"/>
        <v>14.25</v>
      </c>
      <c r="CC83" s="87">
        <f t="shared" si="92"/>
        <v>5.8309037900874632</v>
      </c>
      <c r="CD83" s="69" t="e">
        <f>((BY83+BZ83+CI83)*CC83)%</f>
        <v>#VALUE!</v>
      </c>
      <c r="CE83" s="88">
        <f t="shared" si="93"/>
        <v>8.8629737609329435</v>
      </c>
      <c r="CF83" s="73" t="e">
        <f t="shared" si="68"/>
        <v>#VALUE!</v>
      </c>
      <c r="CG83" s="20">
        <f t="shared" si="94"/>
        <v>1.9241982507288626</v>
      </c>
      <c r="CH83" s="67" t="e">
        <f t="shared" si="126"/>
        <v>#VALUE!</v>
      </c>
      <c r="CI83" s="67" t="e">
        <f t="shared" si="127"/>
        <v>#VALUE!</v>
      </c>
      <c r="CJ83" s="67" t="e">
        <f>BZ83+CD83+CF83+CH83+CI83</f>
        <v>#VALUE!</v>
      </c>
      <c r="CK83" s="74" t="e">
        <f>CJ83+BY83</f>
        <v>#VALUE!</v>
      </c>
    </row>
    <row r="84" spans="1:90" ht="15" customHeight="1">
      <c r="A84" s="84" t="str">
        <f>[2]CCT!D91</f>
        <v>Fethemg Interior</v>
      </c>
      <c r="B84" s="89" t="str">
        <f>[2]CCT!C91</f>
        <v>Ponte Nova</v>
      </c>
      <c r="C84" s="18"/>
      <c r="D84" s="77"/>
      <c r="E84" s="17">
        <f t="shared" si="70"/>
        <v>0</v>
      </c>
      <c r="F84" s="78"/>
      <c r="G84" s="17"/>
      <c r="H84" s="77">
        <f t="shared" si="71"/>
        <v>0</v>
      </c>
      <c r="I84" s="21">
        <f>[2]CCT!J91</f>
        <v>2</v>
      </c>
      <c r="J84" s="77">
        <f>[2]CCT!I91</f>
        <v>848.57</v>
      </c>
      <c r="K84" s="17">
        <f t="shared" si="72"/>
        <v>1697.14</v>
      </c>
      <c r="L84" s="18"/>
      <c r="M84" s="77"/>
      <c r="N84" s="17">
        <f t="shared" si="73"/>
        <v>0</v>
      </c>
      <c r="O84" s="18"/>
      <c r="P84" s="77"/>
      <c r="Q84" s="80">
        <f t="shared" si="74"/>
        <v>0</v>
      </c>
      <c r="R84" s="66">
        <f t="shared" si="95"/>
        <v>2</v>
      </c>
      <c r="S84" s="67">
        <f t="shared" si="96"/>
        <v>1697.14</v>
      </c>
      <c r="T84" s="19"/>
      <c r="U84" s="19"/>
      <c r="V84" s="19"/>
      <c r="W84" s="19"/>
      <c r="X84" s="19"/>
      <c r="Y84" s="19"/>
      <c r="Z84" s="19"/>
      <c r="AA84" s="68">
        <f t="shared" si="97"/>
        <v>55.542763636363631</v>
      </c>
      <c r="AB84" s="67">
        <f t="shared" si="98"/>
        <v>1752.6827636363637</v>
      </c>
      <c r="AC84" s="67"/>
      <c r="AD84" s="67">
        <f>(VLOOKUP('Res. Geral limpeza conferencia'!A84,VATOTAL,6,FALSE)*20-1)*R84</f>
        <v>558</v>
      </c>
      <c r="AE84" s="67">
        <f t="shared" si="75"/>
        <v>146.17160000000001</v>
      </c>
      <c r="AF84" s="67"/>
      <c r="AG84" s="67">
        <f t="shared" si="99"/>
        <v>6.24</v>
      </c>
      <c r="AH84" s="67">
        <f t="shared" si="76"/>
        <v>0</v>
      </c>
      <c r="AI84" s="67">
        <f t="shared" si="77"/>
        <v>16.86</v>
      </c>
      <c r="AJ84" s="67">
        <f t="shared" si="78"/>
        <v>0</v>
      </c>
      <c r="AK84" s="67">
        <v>0</v>
      </c>
      <c r="AL84" s="67">
        <f t="shared" si="79"/>
        <v>727.27160000000003</v>
      </c>
      <c r="AM84" s="67">
        <f>C84*'[2]Uniforme Limpeza'!$Z$10+F84*'[2]Uniforme Limpeza'!$Z$11+I84*'[2]Uniforme Limpeza'!$Z$12+L84*'[2]Uniforme Limpeza'!$Z$12+O84*'[2]Uniforme Limpeza'!$Z$12</f>
        <v>79.52</v>
      </c>
      <c r="AN84" s="67">
        <f>I84*'[2]Materiais de Consumo'!$F$33+L84*'[2]Materiais de Consumo'!$F$34+O84*'[2]Materiais de Consumo'!$F$35</f>
        <v>82.58</v>
      </c>
      <c r="AO84" s="67">
        <f>'[2]Equipamentos  TOTAL'!$H$19*'Res. Geral limpeza conferencia'!F84+'Res. Geral limpeza conferencia'!I84*'[2]Equipamentos  TOTAL'!$I$11+'[2]Equipamentos  TOTAL'!$I$12*'Res. Geral limpeza conferencia'!L84+'Res. Geral limpeza conferencia'!O84*'[2]Equipamentos  TOTAL'!$I$13</f>
        <v>11.74</v>
      </c>
      <c r="AP84" s="67">
        <f>(I84*'[2]PRODUTOS DE LIMPEZA'!$I$36+L84*'[2]PRODUTOS DE LIMPEZA'!$I$37+O84*'[2]PRODUTOS DE LIMPEZA'!$I$38)</f>
        <v>360.5</v>
      </c>
      <c r="AQ84" s="67">
        <f t="shared" si="100"/>
        <v>534.34</v>
      </c>
      <c r="AR84" s="19">
        <f t="shared" si="101"/>
        <v>350.53655272727275</v>
      </c>
      <c r="AS84" s="19">
        <f t="shared" si="80"/>
        <v>26.290241454545455</v>
      </c>
      <c r="AT84" s="81">
        <f t="shared" si="81"/>
        <v>17.526827636363638</v>
      </c>
      <c r="AU84" s="19">
        <f t="shared" si="82"/>
        <v>3.5053655272727275</v>
      </c>
      <c r="AV84" s="81">
        <f t="shared" si="83"/>
        <v>43.817069090909094</v>
      </c>
      <c r="AW84" s="19">
        <f t="shared" si="84"/>
        <v>140.21462109090911</v>
      </c>
      <c r="AX84" s="81">
        <f t="shared" si="85"/>
        <v>52.580482909090911</v>
      </c>
      <c r="AY84" s="19">
        <f t="shared" si="86"/>
        <v>10.516096581818182</v>
      </c>
      <c r="AZ84" s="19">
        <f t="shared" si="69"/>
        <v>644.98725701818194</v>
      </c>
      <c r="BA84" s="67">
        <f t="shared" si="102"/>
        <v>145.99847421090908</v>
      </c>
      <c r="BB84" s="67">
        <f t="shared" si="103"/>
        <v>48.724580829090911</v>
      </c>
      <c r="BC84" s="67">
        <f t="shared" si="104"/>
        <v>71.684725032727272</v>
      </c>
      <c r="BD84" s="67">
        <f t="shared" si="105"/>
        <v>266.40778007272729</v>
      </c>
      <c r="BE84" s="67">
        <f t="shared" si="106"/>
        <v>2.2784875927272727</v>
      </c>
      <c r="BF84" s="67">
        <f t="shared" si="107"/>
        <v>0.87634138181818189</v>
      </c>
      <c r="BG84" s="67">
        <f t="shared" si="87"/>
        <v>3.1548289745454547</v>
      </c>
      <c r="BH84" s="67">
        <f t="shared" si="108"/>
        <v>13.145120727272728</v>
      </c>
      <c r="BI84" s="67">
        <f t="shared" si="109"/>
        <v>1.0516096581818182</v>
      </c>
      <c r="BJ84" s="67">
        <f t="shared" si="110"/>
        <v>0.52580482909090909</v>
      </c>
      <c r="BK84" s="67">
        <f t="shared" si="111"/>
        <v>6.1343896727272726</v>
      </c>
      <c r="BL84" s="67">
        <f t="shared" si="112"/>
        <v>2.2784875927272727</v>
      </c>
      <c r="BM84" s="67">
        <f t="shared" si="113"/>
        <v>75.365358836363626</v>
      </c>
      <c r="BN84" s="67">
        <f t="shared" si="114"/>
        <v>2.9795606981818179</v>
      </c>
      <c r="BO84" s="67">
        <f t="shared" si="115"/>
        <v>101.48033201454544</v>
      </c>
      <c r="BP84" s="67">
        <f t="shared" si="116"/>
        <v>145.99847421090908</v>
      </c>
      <c r="BQ84" s="67">
        <f t="shared" si="117"/>
        <v>24.362290414545456</v>
      </c>
      <c r="BR84" s="67">
        <f t="shared" si="118"/>
        <v>14.722535214545454</v>
      </c>
      <c r="BS84" s="67">
        <f t="shared" si="119"/>
        <v>5.7838531199999998</v>
      </c>
      <c r="BT84" s="67">
        <f t="shared" si="120"/>
        <v>0</v>
      </c>
      <c r="BU84" s="67">
        <f t="shared" si="121"/>
        <v>70.282578821818177</v>
      </c>
      <c r="BV84" s="67">
        <f t="shared" si="122"/>
        <v>261.14973178181816</v>
      </c>
      <c r="BW84" s="67">
        <f t="shared" si="123"/>
        <v>1277.1799298618184</v>
      </c>
      <c r="BX84" s="67">
        <f t="shared" si="88"/>
        <v>1277.1799298618184</v>
      </c>
      <c r="BY84" s="67">
        <f t="shared" si="89"/>
        <v>4291.4742934981823</v>
      </c>
      <c r="BZ84" s="67" t="e">
        <f t="shared" si="124"/>
        <v>#VALUE!</v>
      </c>
      <c r="CA84" s="70">
        <f t="shared" si="90"/>
        <v>3</v>
      </c>
      <c r="CB84" s="82">
        <f t="shared" si="91"/>
        <v>12.25</v>
      </c>
      <c r="CC84" s="20">
        <f t="shared" si="92"/>
        <v>3.4188034188034218</v>
      </c>
      <c r="CD84" s="69" t="e">
        <f t="shared" si="125"/>
        <v>#VALUE!</v>
      </c>
      <c r="CE84" s="20">
        <f t="shared" si="93"/>
        <v>8.6609686609686669</v>
      </c>
      <c r="CF84" s="73" t="e">
        <f t="shared" si="68"/>
        <v>#VALUE!</v>
      </c>
      <c r="CG84" s="20">
        <f t="shared" si="94"/>
        <v>1.8803418803418819</v>
      </c>
      <c r="CH84" s="67" t="e">
        <f t="shared" si="126"/>
        <v>#VALUE!</v>
      </c>
      <c r="CI84" s="67" t="e">
        <f t="shared" si="127"/>
        <v>#VALUE!</v>
      </c>
      <c r="CJ84" s="67" t="e">
        <f t="shared" si="128"/>
        <v>#VALUE!</v>
      </c>
      <c r="CK84" s="74" t="e">
        <f t="shared" si="129"/>
        <v>#VALUE!</v>
      </c>
    </row>
    <row r="85" spans="1:90" ht="15" customHeight="1">
      <c r="A85" s="75" t="str">
        <f>[2]CCT!D92</f>
        <v>Sethac Norte de Minas</v>
      </c>
      <c r="B85" s="85" t="str">
        <f>[2]CCT!C92</f>
        <v>Porteirinha</v>
      </c>
      <c r="C85" s="18"/>
      <c r="D85" s="77"/>
      <c r="E85" s="17">
        <f t="shared" si="70"/>
        <v>0</v>
      </c>
      <c r="F85" s="78"/>
      <c r="G85" s="17"/>
      <c r="H85" s="77">
        <f t="shared" si="71"/>
        <v>0</v>
      </c>
      <c r="I85" s="18"/>
      <c r="J85" s="77"/>
      <c r="K85" s="17">
        <f t="shared" si="72"/>
        <v>0</v>
      </c>
      <c r="L85" s="21">
        <f>[2]CCT!L92</f>
        <v>1</v>
      </c>
      <c r="M85" s="77">
        <f>[2]CCT!K92</f>
        <v>424.29</v>
      </c>
      <c r="N85" s="17">
        <f t="shared" si="73"/>
        <v>424.29</v>
      </c>
      <c r="O85" s="18"/>
      <c r="P85" s="77"/>
      <c r="Q85" s="80">
        <f t="shared" si="74"/>
        <v>0</v>
      </c>
      <c r="R85" s="66">
        <f t="shared" si="95"/>
        <v>1</v>
      </c>
      <c r="S85" s="67">
        <f t="shared" si="96"/>
        <v>424.29</v>
      </c>
      <c r="T85" s="19"/>
      <c r="U85" s="19"/>
      <c r="V85" s="19"/>
      <c r="W85" s="19"/>
      <c r="X85" s="19"/>
      <c r="Y85" s="19"/>
      <c r="Z85" s="19"/>
      <c r="AA85" s="68">
        <f t="shared" si="97"/>
        <v>13.885854545454546</v>
      </c>
      <c r="AB85" s="67">
        <f t="shared" si="98"/>
        <v>438.17585454545457</v>
      </c>
      <c r="AC85" s="67"/>
      <c r="AD85" s="67">
        <f>(VLOOKUP('Res. Geral limpeza conferencia'!A85,VATOTAL,6,FALSE)*20-1)*R85</f>
        <v>279</v>
      </c>
      <c r="AE85" s="67">
        <f t="shared" si="75"/>
        <v>98.542599999999993</v>
      </c>
      <c r="AF85" s="67"/>
      <c r="AG85" s="67">
        <f t="shared" si="99"/>
        <v>3.12</v>
      </c>
      <c r="AH85" s="67">
        <f t="shared" si="76"/>
        <v>28.19</v>
      </c>
      <c r="AI85" s="67">
        <f t="shared" si="77"/>
        <v>0</v>
      </c>
      <c r="AJ85" s="67">
        <f t="shared" si="78"/>
        <v>0</v>
      </c>
      <c r="AK85" s="67">
        <v>0</v>
      </c>
      <c r="AL85" s="67">
        <f t="shared" si="79"/>
        <v>408.8526</v>
      </c>
      <c r="AM85" s="67">
        <f>C85*'[2]Uniforme Limpeza'!$Z$10+F85*'[2]Uniforme Limpeza'!$Z$11+I85*'[2]Uniforme Limpeza'!$Z$12+L85*'[2]Uniforme Limpeza'!$Z$12+O85*'[2]Uniforme Limpeza'!$Z$12</f>
        <v>39.76</v>
      </c>
      <c r="AN85" s="67">
        <f>I85*'[2]Materiais de Consumo'!$F$33+L85*'[2]Materiais de Consumo'!$F$34+O85*'[2]Materiais de Consumo'!$F$35</f>
        <v>20.65</v>
      </c>
      <c r="AO85" s="67">
        <f>'[2]Equipamentos  TOTAL'!$H$19*'Res. Geral limpeza conferencia'!F85+'Res. Geral limpeza conferencia'!I85*'[2]Equipamentos  TOTAL'!$I$11+'[2]Equipamentos  TOTAL'!$I$12*'Res. Geral limpeza conferencia'!L85+'Res. Geral limpeza conferencia'!O85*'[2]Equipamentos  TOTAL'!$I$13</f>
        <v>2.94</v>
      </c>
      <c r="AP85" s="67">
        <f>(I85*'[2]PRODUTOS DE LIMPEZA'!$I$36+L85*'[2]PRODUTOS DE LIMPEZA'!$I$37+O85*'[2]PRODUTOS DE LIMPEZA'!$I$38)</f>
        <v>90.13</v>
      </c>
      <c r="AQ85" s="67">
        <f t="shared" si="100"/>
        <v>153.47999999999999</v>
      </c>
      <c r="AR85" s="19">
        <f t="shared" si="101"/>
        <v>87.635170909090917</v>
      </c>
      <c r="AS85" s="19">
        <f t="shared" si="80"/>
        <v>6.5726378181818186</v>
      </c>
      <c r="AT85" s="81">
        <f t="shared" si="81"/>
        <v>4.381758545454546</v>
      </c>
      <c r="AU85" s="19">
        <f t="shared" si="82"/>
        <v>0.8763517090909092</v>
      </c>
      <c r="AV85" s="81">
        <f t="shared" si="83"/>
        <v>10.954396363636365</v>
      </c>
      <c r="AW85" s="19">
        <f t="shared" si="84"/>
        <v>35.054068363636368</v>
      </c>
      <c r="AX85" s="81">
        <f t="shared" si="85"/>
        <v>13.145275636363637</v>
      </c>
      <c r="AY85" s="19">
        <f t="shared" si="86"/>
        <v>2.6290551272727276</v>
      </c>
      <c r="AZ85" s="19">
        <f t="shared" si="69"/>
        <v>161.24871447272727</v>
      </c>
      <c r="BA85" s="67">
        <f t="shared" si="102"/>
        <v>36.500048683636365</v>
      </c>
      <c r="BB85" s="67">
        <f t="shared" si="103"/>
        <v>12.181288756363637</v>
      </c>
      <c r="BC85" s="67">
        <f t="shared" si="104"/>
        <v>17.921392450909092</v>
      </c>
      <c r="BD85" s="67">
        <f t="shared" si="105"/>
        <v>66.602729890909089</v>
      </c>
      <c r="BE85" s="67">
        <f t="shared" si="106"/>
        <v>0.56962861090909089</v>
      </c>
      <c r="BF85" s="67">
        <f t="shared" si="107"/>
        <v>0.2190879272727273</v>
      </c>
      <c r="BG85" s="67">
        <f t="shared" si="87"/>
        <v>0.78871653818181819</v>
      </c>
      <c r="BH85" s="67">
        <f t="shared" si="108"/>
        <v>3.2863189090909093</v>
      </c>
      <c r="BI85" s="67">
        <f t="shared" si="109"/>
        <v>0.26290551272727269</v>
      </c>
      <c r="BJ85" s="67">
        <f t="shared" si="110"/>
        <v>0.13145275636363635</v>
      </c>
      <c r="BK85" s="67">
        <f t="shared" si="111"/>
        <v>1.5336154909090911</v>
      </c>
      <c r="BL85" s="67">
        <f t="shared" si="112"/>
        <v>0.56962861090909089</v>
      </c>
      <c r="BM85" s="67">
        <f t="shared" si="113"/>
        <v>18.841561745454545</v>
      </c>
      <c r="BN85" s="67">
        <f t="shared" si="114"/>
        <v>0.74489895272727269</v>
      </c>
      <c r="BO85" s="67">
        <f t="shared" si="115"/>
        <v>25.370381978181818</v>
      </c>
      <c r="BP85" s="67">
        <f t="shared" si="116"/>
        <v>36.500048683636365</v>
      </c>
      <c r="BQ85" s="67">
        <f t="shared" si="117"/>
        <v>6.0906443781818185</v>
      </c>
      <c r="BR85" s="67">
        <f t="shared" si="118"/>
        <v>3.6806771781818179</v>
      </c>
      <c r="BS85" s="67">
        <f t="shared" si="119"/>
        <v>1.4459803200000001</v>
      </c>
      <c r="BT85" s="67">
        <f t="shared" si="120"/>
        <v>0</v>
      </c>
      <c r="BU85" s="67">
        <f t="shared" si="121"/>
        <v>17.570851767272728</v>
      </c>
      <c r="BV85" s="67">
        <f t="shared" si="122"/>
        <v>65.288202327272728</v>
      </c>
      <c r="BW85" s="67">
        <f t="shared" si="123"/>
        <v>319.29874520727282</v>
      </c>
      <c r="BX85" s="67">
        <f t="shared" si="88"/>
        <v>319.29874520727276</v>
      </c>
      <c r="BY85" s="67">
        <f t="shared" si="89"/>
        <v>1319.8071997527272</v>
      </c>
      <c r="BZ85" s="67" t="e">
        <f t="shared" si="124"/>
        <v>#VALUE!</v>
      </c>
      <c r="CA85" s="70">
        <f t="shared" si="90"/>
        <v>3</v>
      </c>
      <c r="CB85" s="82">
        <f t="shared" si="91"/>
        <v>12.25</v>
      </c>
      <c r="CC85" s="20">
        <f t="shared" si="92"/>
        <v>3.4188034188034218</v>
      </c>
      <c r="CD85" s="69" t="e">
        <f t="shared" si="125"/>
        <v>#VALUE!</v>
      </c>
      <c r="CE85" s="20">
        <f t="shared" si="93"/>
        <v>8.6609686609686669</v>
      </c>
      <c r="CF85" s="73" t="e">
        <f t="shared" si="68"/>
        <v>#VALUE!</v>
      </c>
      <c r="CG85" s="20">
        <f t="shared" si="94"/>
        <v>1.8803418803418819</v>
      </c>
      <c r="CH85" s="67" t="e">
        <f t="shared" si="126"/>
        <v>#VALUE!</v>
      </c>
      <c r="CI85" s="67" t="e">
        <f t="shared" si="127"/>
        <v>#VALUE!</v>
      </c>
      <c r="CJ85" s="67" t="e">
        <f t="shared" si="128"/>
        <v>#VALUE!</v>
      </c>
      <c r="CK85" s="74" t="e">
        <f t="shared" si="129"/>
        <v>#VALUE!</v>
      </c>
    </row>
    <row r="86" spans="1:90" s="127" customFormat="1" ht="15" customHeight="1">
      <c r="A86" s="75" t="str">
        <f>[2]CCT!D93</f>
        <v>Região de São Lourenço</v>
      </c>
      <c r="B86" s="85" t="str">
        <f>[2]CCT!C93</f>
        <v>Pouso Alegre</v>
      </c>
      <c r="C86" s="18"/>
      <c r="D86" s="17"/>
      <c r="E86" s="17">
        <f t="shared" si="70"/>
        <v>0</v>
      </c>
      <c r="F86" s="18"/>
      <c r="G86" s="17"/>
      <c r="H86" s="77">
        <f t="shared" si="71"/>
        <v>0</v>
      </c>
      <c r="I86" s="21">
        <f>[2]CCT!J93</f>
        <v>3</v>
      </c>
      <c r="J86" s="17">
        <f>[2]CCT!I93</f>
        <v>848.57</v>
      </c>
      <c r="K86" s="17">
        <f t="shared" si="72"/>
        <v>2545.71</v>
      </c>
      <c r="L86" s="18"/>
      <c r="M86" s="17"/>
      <c r="N86" s="17">
        <f t="shared" si="73"/>
        <v>0</v>
      </c>
      <c r="O86" s="18"/>
      <c r="P86" s="17"/>
      <c r="Q86" s="17">
        <f t="shared" si="74"/>
        <v>0</v>
      </c>
      <c r="R86" s="194">
        <f t="shared" si="95"/>
        <v>3</v>
      </c>
      <c r="S86" s="68">
        <f t="shared" si="96"/>
        <v>2545.71</v>
      </c>
      <c r="T86" s="195"/>
      <c r="U86" s="195"/>
      <c r="V86" s="195"/>
      <c r="W86" s="195"/>
      <c r="X86" s="195"/>
      <c r="Y86" s="195"/>
      <c r="Z86" s="195"/>
      <c r="AA86" s="68">
        <f t="shared" si="97"/>
        <v>83.314145454545454</v>
      </c>
      <c r="AB86" s="68">
        <f t="shared" si="98"/>
        <v>2629.0241454545453</v>
      </c>
      <c r="AC86" s="68"/>
      <c r="AD86" s="68">
        <f>(VLOOKUP('Res. Geral limpeza conferencia'!A86,VATOTAL,6,FALSE)*20-1)*R86</f>
        <v>837</v>
      </c>
      <c r="AE86" s="68">
        <f t="shared" si="75"/>
        <v>219.25739999999999</v>
      </c>
      <c r="AF86" s="68"/>
      <c r="AG86" s="68">
        <f t="shared" si="99"/>
        <v>9.36</v>
      </c>
      <c r="AH86" s="68">
        <f t="shared" si="76"/>
        <v>87.449999999999989</v>
      </c>
      <c r="AI86" s="68">
        <f t="shared" si="77"/>
        <v>0</v>
      </c>
      <c r="AJ86" s="68">
        <f t="shared" si="78"/>
        <v>0</v>
      </c>
      <c r="AK86" s="68">
        <v>0</v>
      </c>
      <c r="AL86" s="68">
        <f t="shared" si="79"/>
        <v>1153.0673999999999</v>
      </c>
      <c r="AM86" s="68">
        <f>C86*'[2]Uniforme Limpeza'!$Z$10+F86*'[2]Uniforme Limpeza'!$Z$11+I86*'[2]Uniforme Limpeza'!$Z$12+L86*'[2]Uniforme Limpeza'!$Z$12+O86*'[2]Uniforme Limpeza'!$Z$12</f>
        <v>119.28</v>
      </c>
      <c r="AN86" s="68">
        <f>I86*'[2]Materiais de Consumo'!$F$33+L86*'[2]Materiais de Consumo'!$F$34+O86*'[2]Materiais de Consumo'!$F$35</f>
        <v>123.87</v>
      </c>
      <c r="AO86" s="68">
        <f>'[2]Equipamentos  TOTAL'!$H$19*'Res. Geral limpeza conferencia'!F86+'Res. Geral limpeza conferencia'!I86*'[2]Equipamentos  TOTAL'!$I$11+'[2]Equipamentos  TOTAL'!$I$12*'Res. Geral limpeza conferencia'!L86+'Res. Geral limpeza conferencia'!O86*'[2]Equipamentos  TOTAL'!$I$13</f>
        <v>17.61</v>
      </c>
      <c r="AP86" s="68">
        <f>(I86*'[2]PRODUTOS DE LIMPEZA'!$I$36+L86*'[2]PRODUTOS DE LIMPEZA'!$I$37+O86*'[2]PRODUTOS DE LIMPEZA'!$I$38)</f>
        <v>540.75</v>
      </c>
      <c r="AQ86" s="68">
        <f t="shared" si="100"/>
        <v>801.51</v>
      </c>
      <c r="AR86" s="195">
        <f t="shared" si="101"/>
        <v>525.80482909090904</v>
      </c>
      <c r="AS86" s="195">
        <f t="shared" si="80"/>
        <v>39.435362181818178</v>
      </c>
      <c r="AT86" s="196">
        <f t="shared" si="81"/>
        <v>26.290241454545452</v>
      </c>
      <c r="AU86" s="195">
        <f t="shared" si="82"/>
        <v>5.2580482909090911</v>
      </c>
      <c r="AV86" s="196">
        <f t="shared" si="83"/>
        <v>65.72560363636363</v>
      </c>
      <c r="AW86" s="195">
        <f t="shared" si="84"/>
        <v>210.32193163636362</v>
      </c>
      <c r="AX86" s="196">
        <f t="shared" si="85"/>
        <v>78.870724363636356</v>
      </c>
      <c r="AY86" s="195">
        <f t="shared" si="86"/>
        <v>15.774144872727272</v>
      </c>
      <c r="AZ86" s="195">
        <f t="shared" si="69"/>
        <v>967.48088552727256</v>
      </c>
      <c r="BA86" s="68">
        <f t="shared" si="102"/>
        <v>218.99771131636362</v>
      </c>
      <c r="BB86" s="68">
        <f t="shared" si="103"/>
        <v>73.086871243636352</v>
      </c>
      <c r="BC86" s="68">
        <f t="shared" si="104"/>
        <v>107.52708754909089</v>
      </c>
      <c r="BD86" s="68">
        <f t="shared" si="105"/>
        <v>399.61167010909082</v>
      </c>
      <c r="BE86" s="68">
        <f t="shared" si="106"/>
        <v>3.4177313890909087</v>
      </c>
      <c r="BF86" s="68">
        <f t="shared" si="107"/>
        <v>1.3145120727272728</v>
      </c>
      <c r="BG86" s="68">
        <f t="shared" si="87"/>
        <v>4.7322434618181815</v>
      </c>
      <c r="BH86" s="68">
        <f t="shared" si="108"/>
        <v>19.717681090909089</v>
      </c>
      <c r="BI86" s="68">
        <f t="shared" si="109"/>
        <v>1.5774144872727272</v>
      </c>
      <c r="BJ86" s="68">
        <f t="shared" si="110"/>
        <v>0.78870724363636358</v>
      </c>
      <c r="BK86" s="68">
        <f t="shared" si="111"/>
        <v>9.2015845090909085</v>
      </c>
      <c r="BL86" s="68">
        <f t="shared" si="112"/>
        <v>3.4177313890909087</v>
      </c>
      <c r="BM86" s="68">
        <f t="shared" si="113"/>
        <v>113.04803825454545</v>
      </c>
      <c r="BN86" s="68">
        <f t="shared" si="114"/>
        <v>4.4693410472727271</v>
      </c>
      <c r="BO86" s="68">
        <f t="shared" si="115"/>
        <v>152.22049802181817</v>
      </c>
      <c r="BP86" s="68">
        <f t="shared" si="116"/>
        <v>218.99771131636362</v>
      </c>
      <c r="BQ86" s="68">
        <f t="shared" si="117"/>
        <v>36.543435621818176</v>
      </c>
      <c r="BR86" s="68">
        <f t="shared" si="118"/>
        <v>22.083802821818178</v>
      </c>
      <c r="BS86" s="68">
        <f t="shared" si="119"/>
        <v>8.6757796799999998</v>
      </c>
      <c r="BT86" s="68">
        <f t="shared" si="120"/>
        <v>0</v>
      </c>
      <c r="BU86" s="68">
        <f t="shared" si="121"/>
        <v>105.42386823272726</v>
      </c>
      <c r="BV86" s="68">
        <f t="shared" si="122"/>
        <v>391.72459767272721</v>
      </c>
      <c r="BW86" s="68">
        <f t="shared" si="123"/>
        <v>1915.7698947927274</v>
      </c>
      <c r="BX86" s="68">
        <f t="shared" si="88"/>
        <v>1915.769894792727</v>
      </c>
      <c r="BY86" s="68">
        <f t="shared" si="89"/>
        <v>6499.3714402472724</v>
      </c>
      <c r="BZ86" s="68" t="e">
        <f t="shared" si="124"/>
        <v>#VALUE!</v>
      </c>
      <c r="CA86" s="197">
        <f t="shared" si="90"/>
        <v>2</v>
      </c>
      <c r="CB86" s="198">
        <f t="shared" si="91"/>
        <v>11.25</v>
      </c>
      <c r="CC86" s="199">
        <f t="shared" si="92"/>
        <v>2.2535211267605644</v>
      </c>
      <c r="CD86" s="200" t="e">
        <f t="shared" si="125"/>
        <v>#VALUE!</v>
      </c>
      <c r="CE86" s="199">
        <f t="shared" si="93"/>
        <v>8.5633802816901436</v>
      </c>
      <c r="CF86" s="201" t="e">
        <f t="shared" si="68"/>
        <v>#VALUE!</v>
      </c>
      <c r="CG86" s="199">
        <f t="shared" si="94"/>
        <v>1.8591549295774654</v>
      </c>
      <c r="CH86" s="68" t="e">
        <f t="shared" si="126"/>
        <v>#VALUE!</v>
      </c>
      <c r="CI86" s="68" t="e">
        <f t="shared" si="127"/>
        <v>#VALUE!</v>
      </c>
      <c r="CJ86" s="68" t="e">
        <f t="shared" si="128"/>
        <v>#VALUE!</v>
      </c>
      <c r="CK86" s="202" t="e">
        <f t="shared" si="129"/>
        <v>#VALUE!</v>
      </c>
      <c r="CL86" s="203"/>
    </row>
    <row r="87" spans="1:90" ht="15" customHeight="1">
      <c r="A87" s="84" t="str">
        <f>[2]CCT!D94</f>
        <v>Fethemg Interior</v>
      </c>
      <c r="B87" s="76" t="str">
        <f>[2]CCT!C94</f>
        <v>Resplendor</v>
      </c>
      <c r="C87" s="18"/>
      <c r="D87" s="17"/>
      <c r="E87" s="17">
        <f t="shared" si="70"/>
        <v>0</v>
      </c>
      <c r="F87" s="18"/>
      <c r="G87" s="17"/>
      <c r="H87" s="77">
        <f t="shared" si="71"/>
        <v>0</v>
      </c>
      <c r="I87" s="18"/>
      <c r="J87" s="17"/>
      <c r="K87" s="17">
        <f t="shared" si="72"/>
        <v>0</v>
      </c>
      <c r="L87" s="18"/>
      <c r="M87" s="17"/>
      <c r="N87" s="17">
        <f t="shared" si="73"/>
        <v>0</v>
      </c>
      <c r="O87" s="21">
        <f>[2]CCT!N94</f>
        <v>1</v>
      </c>
      <c r="P87" s="17">
        <f>[2]CCT!M94</f>
        <v>212.14</v>
      </c>
      <c r="Q87" s="80">
        <f t="shared" si="74"/>
        <v>212.14</v>
      </c>
      <c r="R87" s="66">
        <f t="shared" si="95"/>
        <v>1</v>
      </c>
      <c r="S87" s="67">
        <f t="shared" si="96"/>
        <v>212.14</v>
      </c>
      <c r="T87" s="19"/>
      <c r="U87" s="19"/>
      <c r="V87" s="19"/>
      <c r="W87" s="19"/>
      <c r="X87" s="19"/>
      <c r="Y87" s="19"/>
      <c r="Z87" s="19"/>
      <c r="AA87" s="68">
        <f t="shared" si="97"/>
        <v>6.9427636363636358</v>
      </c>
      <c r="AB87" s="67">
        <f t="shared" si="98"/>
        <v>219.08276363636361</v>
      </c>
      <c r="AC87" s="67"/>
      <c r="AD87" s="67">
        <f>(VLOOKUP('Res. Geral limpeza conferencia'!A87,VATOTAL,6,FALSE)*20-1)*R87</f>
        <v>279</v>
      </c>
      <c r="AE87" s="67">
        <f t="shared" si="75"/>
        <v>111.27160000000001</v>
      </c>
      <c r="AF87" s="67"/>
      <c r="AG87" s="67">
        <f t="shared" si="99"/>
        <v>3.12</v>
      </c>
      <c r="AH87" s="67">
        <f t="shared" si="76"/>
        <v>0</v>
      </c>
      <c r="AI87" s="67">
        <f t="shared" si="77"/>
        <v>8.43</v>
      </c>
      <c r="AJ87" s="67">
        <f t="shared" si="78"/>
        <v>0</v>
      </c>
      <c r="AK87" s="67">
        <v>0</v>
      </c>
      <c r="AL87" s="67">
        <f t="shared" si="79"/>
        <v>401.82160000000005</v>
      </c>
      <c r="AM87" s="67">
        <f>C87*'[2]Uniforme Limpeza'!$Z$10+F87*'[2]Uniforme Limpeza'!$Z$11+I87*'[2]Uniforme Limpeza'!$Z$12+L87*'[2]Uniforme Limpeza'!$Z$12+O87*'[2]Uniforme Limpeza'!$Z$12</f>
        <v>39.76</v>
      </c>
      <c r="AN87" s="67">
        <f>I87*'[2]Materiais de Consumo'!$F$33+L87*'[2]Materiais de Consumo'!$F$34+O87*'[2]Materiais de Consumo'!$F$35</f>
        <v>10.32</v>
      </c>
      <c r="AO87" s="67">
        <f>'[2]Equipamentos  TOTAL'!$H$19*'Res. Geral limpeza conferencia'!F87+'Res. Geral limpeza conferencia'!I87*'[2]Equipamentos  TOTAL'!$I$11+'[2]Equipamentos  TOTAL'!$I$12*'Res. Geral limpeza conferencia'!L87+'Res. Geral limpeza conferencia'!O87*'[2]Equipamentos  TOTAL'!$I$13</f>
        <v>1.47</v>
      </c>
      <c r="AP87" s="67">
        <f>(I87*'[2]PRODUTOS DE LIMPEZA'!$I$36+L87*'[2]PRODUTOS DE LIMPEZA'!$I$37+O87*'[2]PRODUTOS DE LIMPEZA'!$I$38)</f>
        <v>45.06</v>
      </c>
      <c r="AQ87" s="67">
        <f t="shared" si="100"/>
        <v>96.61</v>
      </c>
      <c r="AR87" s="19">
        <f>AB87*$AR$2</f>
        <v>43.816552727272722</v>
      </c>
      <c r="AS87" s="19">
        <f t="shared" si="80"/>
        <v>3.2862414545454541</v>
      </c>
      <c r="AT87" s="81">
        <f t="shared" si="81"/>
        <v>2.1908276363636361</v>
      </c>
      <c r="AU87" s="19">
        <f t="shared" si="82"/>
        <v>0.43816552727272723</v>
      </c>
      <c r="AV87" s="81">
        <f t="shared" si="83"/>
        <v>5.4770690909090902</v>
      </c>
      <c r="AW87" s="19">
        <f t="shared" si="84"/>
        <v>17.526621090909089</v>
      </c>
      <c r="AX87" s="81">
        <f t="shared" si="85"/>
        <v>6.5724829090909083</v>
      </c>
      <c r="AY87" s="19">
        <f t="shared" si="86"/>
        <v>1.3144965818181817</v>
      </c>
      <c r="AZ87" s="19">
        <f t="shared" si="69"/>
        <v>80.622457018181805</v>
      </c>
      <c r="BA87" s="67">
        <f t="shared" si="102"/>
        <v>18.249594210909088</v>
      </c>
      <c r="BB87" s="67">
        <f t="shared" si="103"/>
        <v>6.0905008290909084</v>
      </c>
      <c r="BC87" s="67">
        <f t="shared" si="104"/>
        <v>8.9604850327272718</v>
      </c>
      <c r="BD87" s="67">
        <f t="shared" si="105"/>
        <v>33.300580072727264</v>
      </c>
      <c r="BE87" s="67">
        <f t="shared" si="106"/>
        <v>0.28480759272727268</v>
      </c>
      <c r="BF87" s="67">
        <f t="shared" si="107"/>
        <v>0.10954138181818181</v>
      </c>
      <c r="BG87" s="67">
        <f t="shared" si="87"/>
        <v>0.39434897454545448</v>
      </c>
      <c r="BH87" s="67">
        <f t="shared" si="108"/>
        <v>1.6431207272727271</v>
      </c>
      <c r="BI87" s="67">
        <f t="shared" si="109"/>
        <v>0.13144965818181814</v>
      </c>
      <c r="BJ87" s="67">
        <f t="shared" si="110"/>
        <v>6.572482909090907E-2</v>
      </c>
      <c r="BK87" s="67">
        <f t="shared" si="111"/>
        <v>0.76678967272727261</v>
      </c>
      <c r="BL87" s="67">
        <f t="shared" si="112"/>
        <v>0.28480759272727268</v>
      </c>
      <c r="BM87" s="67">
        <f t="shared" si="113"/>
        <v>9.4205588363636341</v>
      </c>
      <c r="BN87" s="67">
        <f t="shared" si="114"/>
        <v>0.37244069818181813</v>
      </c>
      <c r="BO87" s="67">
        <f t="shared" si="115"/>
        <v>12.684892014545451</v>
      </c>
      <c r="BP87" s="67">
        <f t="shared" si="116"/>
        <v>18.249594210909088</v>
      </c>
      <c r="BQ87" s="67">
        <f t="shared" si="117"/>
        <v>3.0452504145454542</v>
      </c>
      <c r="BR87" s="67">
        <f t="shared" si="118"/>
        <v>1.8402952145454543</v>
      </c>
      <c r="BS87" s="67">
        <f t="shared" si="119"/>
        <v>0.72297311999999991</v>
      </c>
      <c r="BT87" s="67">
        <f t="shared" si="120"/>
        <v>0</v>
      </c>
      <c r="BU87" s="67">
        <f t="shared" si="121"/>
        <v>8.7852188218181801</v>
      </c>
      <c r="BV87" s="67">
        <f t="shared" si="122"/>
        <v>32.643331781818176</v>
      </c>
      <c r="BW87" s="67">
        <f t="shared" si="123"/>
        <v>159.6456098618182</v>
      </c>
      <c r="BX87" s="67">
        <f t="shared" si="88"/>
        <v>159.64560986181817</v>
      </c>
      <c r="BY87" s="67">
        <f t="shared" si="89"/>
        <v>877.1599734981819</v>
      </c>
      <c r="BZ87" s="67" t="e">
        <f t="shared" si="124"/>
        <v>#VALUE!</v>
      </c>
      <c r="CA87" s="70">
        <f t="shared" si="90"/>
        <v>5</v>
      </c>
      <c r="CB87" s="82">
        <f t="shared" si="91"/>
        <v>14.25</v>
      </c>
      <c r="CC87" s="20">
        <f t="shared" si="92"/>
        <v>5.8309037900874632</v>
      </c>
      <c r="CD87" s="69" t="e">
        <f t="shared" si="125"/>
        <v>#VALUE!</v>
      </c>
      <c r="CE87" s="20">
        <f t="shared" si="93"/>
        <v>8.8629737609329435</v>
      </c>
      <c r="CF87" s="73" t="e">
        <f t="shared" si="68"/>
        <v>#VALUE!</v>
      </c>
      <c r="CG87" s="20">
        <f t="shared" si="94"/>
        <v>1.9241982507288626</v>
      </c>
      <c r="CH87" s="67" t="e">
        <f t="shared" si="126"/>
        <v>#VALUE!</v>
      </c>
      <c r="CI87" s="67" t="e">
        <f t="shared" si="127"/>
        <v>#VALUE!</v>
      </c>
      <c r="CJ87" s="67" t="e">
        <f t="shared" si="128"/>
        <v>#VALUE!</v>
      </c>
      <c r="CK87" s="74" t="e">
        <f t="shared" si="129"/>
        <v>#VALUE!</v>
      </c>
    </row>
    <row r="88" spans="1:90" ht="15" customHeight="1">
      <c r="A88" s="84" t="str">
        <f>[2]CCT!D95</f>
        <v>Sind - Asseio</v>
      </c>
      <c r="B88" s="76" t="str">
        <f>[2]CCT!C95</f>
        <v>Ribeirão das Neves</v>
      </c>
      <c r="C88" s="18"/>
      <c r="D88" s="17"/>
      <c r="E88" s="17">
        <f t="shared" si="70"/>
        <v>0</v>
      </c>
      <c r="F88" s="18"/>
      <c r="G88" s="17"/>
      <c r="H88" s="77">
        <f t="shared" si="71"/>
        <v>0</v>
      </c>
      <c r="I88" s="21">
        <f>[2]CCT!J95</f>
        <v>1</v>
      </c>
      <c r="J88" s="17">
        <f>[2]CCT!I95</f>
        <v>876.66</v>
      </c>
      <c r="K88" s="17">
        <f t="shared" si="72"/>
        <v>876.66</v>
      </c>
      <c r="L88" s="21">
        <f>[2]CCT!L95</f>
        <v>1</v>
      </c>
      <c r="M88" s="17">
        <f>[2]CCT!K95</f>
        <v>438.33</v>
      </c>
      <c r="N88" s="17">
        <f t="shared" si="73"/>
        <v>438.33</v>
      </c>
      <c r="O88" s="18"/>
      <c r="P88" s="17"/>
      <c r="Q88" s="80">
        <f t="shared" si="74"/>
        <v>0</v>
      </c>
      <c r="R88" s="66">
        <f t="shared" si="95"/>
        <v>2</v>
      </c>
      <c r="S88" s="67">
        <f t="shared" si="96"/>
        <v>1314.99</v>
      </c>
      <c r="T88" s="19"/>
      <c r="U88" s="19"/>
      <c r="V88" s="19"/>
      <c r="W88" s="19"/>
      <c r="X88" s="19"/>
      <c r="Y88" s="19"/>
      <c r="Z88" s="19"/>
      <c r="AA88" s="68">
        <f t="shared" si="97"/>
        <v>43.036036363636363</v>
      </c>
      <c r="AB88" s="67">
        <f t="shared" si="98"/>
        <v>1358.0260363636364</v>
      </c>
      <c r="AC88" s="67"/>
      <c r="AD88" s="67">
        <f>(VLOOKUP('Res. Geral limpeza conferencia'!A88,VATOTAL,6,FALSE)*20-1)*R88</f>
        <v>558</v>
      </c>
      <c r="AE88" s="67">
        <f t="shared" si="75"/>
        <v>169.10059999999999</v>
      </c>
      <c r="AF88" s="67"/>
      <c r="AG88" s="67">
        <f t="shared" si="99"/>
        <v>6.24</v>
      </c>
      <c r="AH88" s="67">
        <f t="shared" si="76"/>
        <v>0</v>
      </c>
      <c r="AI88" s="67">
        <f t="shared" si="77"/>
        <v>16.86</v>
      </c>
      <c r="AJ88" s="67">
        <f t="shared" si="78"/>
        <v>82.06</v>
      </c>
      <c r="AK88" s="67">
        <v>0</v>
      </c>
      <c r="AL88" s="67">
        <f t="shared" si="79"/>
        <v>832.26060000000007</v>
      </c>
      <c r="AM88" s="67">
        <f>C88*'[2]Uniforme Limpeza'!$Z$10+F88*'[2]Uniforme Limpeza'!$Z$11+I88*'[2]Uniforme Limpeza'!$Z$12+L88*'[2]Uniforme Limpeza'!$Z$12+O88*'[2]Uniforme Limpeza'!$Z$12</f>
        <v>79.52</v>
      </c>
      <c r="AN88" s="67">
        <f>I88*'[2]Materiais de Consumo'!$F$33+L88*'[2]Materiais de Consumo'!$F$34+O88*'[2]Materiais de Consumo'!$F$35</f>
        <v>61.94</v>
      </c>
      <c r="AO88" s="67">
        <f>'[2]Equipamentos  TOTAL'!$H$19*'Res. Geral limpeza conferencia'!F88+'Res. Geral limpeza conferencia'!I88*'[2]Equipamentos  TOTAL'!$I$11+'[2]Equipamentos  TOTAL'!$I$12*'Res. Geral limpeza conferencia'!L88+'Res. Geral limpeza conferencia'!O88*'[2]Equipamentos  TOTAL'!$I$13</f>
        <v>8.81</v>
      </c>
      <c r="AP88" s="67">
        <f>(I88*'[2]PRODUTOS DE LIMPEZA'!$I$36+L88*'[2]PRODUTOS DE LIMPEZA'!$I$37+O88*'[2]PRODUTOS DE LIMPEZA'!$I$38)</f>
        <v>270.38</v>
      </c>
      <c r="AQ88" s="67">
        <f t="shared" si="100"/>
        <v>420.65</v>
      </c>
      <c r="AR88" s="19">
        <f t="shared" si="101"/>
        <v>271.60520727272728</v>
      </c>
      <c r="AS88" s="19">
        <f t="shared" si="80"/>
        <v>20.370390545454544</v>
      </c>
      <c r="AT88" s="81">
        <f t="shared" si="81"/>
        <v>13.580260363636365</v>
      </c>
      <c r="AU88" s="19">
        <f t="shared" si="82"/>
        <v>2.716052072727273</v>
      </c>
      <c r="AV88" s="81">
        <f t="shared" si="83"/>
        <v>33.950650909090911</v>
      </c>
      <c r="AW88" s="19">
        <f t="shared" si="84"/>
        <v>108.64208290909092</v>
      </c>
      <c r="AX88" s="81">
        <f t="shared" si="85"/>
        <v>40.740781090909088</v>
      </c>
      <c r="AY88" s="19">
        <f t="shared" si="86"/>
        <v>8.1481562181818195</v>
      </c>
      <c r="AZ88" s="19">
        <f t="shared" si="69"/>
        <v>499.75358138181815</v>
      </c>
      <c r="BA88" s="67">
        <f t="shared" si="102"/>
        <v>113.12356882909091</v>
      </c>
      <c r="BB88" s="67">
        <f t="shared" si="103"/>
        <v>37.753123810909088</v>
      </c>
      <c r="BC88" s="67">
        <f t="shared" si="104"/>
        <v>55.543264887272727</v>
      </c>
      <c r="BD88" s="67">
        <f t="shared" si="105"/>
        <v>206.41995752727271</v>
      </c>
      <c r="BE88" s="67">
        <f t="shared" si="106"/>
        <v>1.7654338472727273</v>
      </c>
      <c r="BF88" s="67">
        <f t="shared" si="107"/>
        <v>0.67901301818181825</v>
      </c>
      <c r="BG88" s="67">
        <f t="shared" si="87"/>
        <v>2.4444468654545455</v>
      </c>
      <c r="BH88" s="67">
        <f t="shared" si="108"/>
        <v>10.185195272727272</v>
      </c>
      <c r="BI88" s="67">
        <f t="shared" si="109"/>
        <v>0.81481562181818179</v>
      </c>
      <c r="BJ88" s="67">
        <f t="shared" si="110"/>
        <v>0.4074078109090909</v>
      </c>
      <c r="BK88" s="67">
        <f t="shared" si="111"/>
        <v>4.7530911272727279</v>
      </c>
      <c r="BL88" s="67">
        <f t="shared" si="112"/>
        <v>1.7654338472727273</v>
      </c>
      <c r="BM88" s="67">
        <f t="shared" si="113"/>
        <v>58.395119563636364</v>
      </c>
      <c r="BN88" s="67">
        <f t="shared" si="114"/>
        <v>2.3086442618181819</v>
      </c>
      <c r="BO88" s="67">
        <f t="shared" si="115"/>
        <v>78.629707505454547</v>
      </c>
      <c r="BP88" s="67">
        <f t="shared" si="116"/>
        <v>113.12356882909091</v>
      </c>
      <c r="BQ88" s="67">
        <f t="shared" si="117"/>
        <v>18.876561905454544</v>
      </c>
      <c r="BR88" s="67">
        <f t="shared" si="118"/>
        <v>11.407418705454544</v>
      </c>
      <c r="BS88" s="67">
        <f t="shared" si="119"/>
        <v>4.4814859199999999</v>
      </c>
      <c r="BT88" s="67">
        <f t="shared" si="120"/>
        <v>0</v>
      </c>
      <c r="BU88" s="67">
        <f t="shared" si="121"/>
        <v>54.456844058181815</v>
      </c>
      <c r="BV88" s="67">
        <f t="shared" si="122"/>
        <v>202.34587941818182</v>
      </c>
      <c r="BW88" s="67">
        <f t="shared" si="123"/>
        <v>989.59357269818202</v>
      </c>
      <c r="BX88" s="67">
        <f t="shared" si="88"/>
        <v>989.59357269818179</v>
      </c>
      <c r="BY88" s="67">
        <f t="shared" si="89"/>
        <v>3600.5302090618179</v>
      </c>
      <c r="BZ88" s="67" t="e">
        <f t="shared" si="124"/>
        <v>#VALUE!</v>
      </c>
      <c r="CA88" s="70">
        <f t="shared" si="90"/>
        <v>5</v>
      </c>
      <c r="CB88" s="82">
        <f t="shared" si="91"/>
        <v>14.25</v>
      </c>
      <c r="CC88" s="20">
        <f t="shared" si="92"/>
        <v>5.8309037900874632</v>
      </c>
      <c r="CD88" s="69" t="e">
        <f t="shared" si="125"/>
        <v>#VALUE!</v>
      </c>
      <c r="CE88" s="20">
        <f t="shared" si="93"/>
        <v>8.8629737609329435</v>
      </c>
      <c r="CF88" s="73" t="e">
        <f t="shared" si="68"/>
        <v>#VALUE!</v>
      </c>
      <c r="CG88" s="20">
        <f t="shared" si="94"/>
        <v>1.9241982507288626</v>
      </c>
      <c r="CH88" s="67" t="e">
        <f t="shared" si="126"/>
        <v>#VALUE!</v>
      </c>
      <c r="CI88" s="67" t="e">
        <f t="shared" si="127"/>
        <v>#VALUE!</v>
      </c>
      <c r="CJ88" s="67" t="e">
        <f t="shared" si="128"/>
        <v>#VALUE!</v>
      </c>
      <c r="CK88" s="74" t="e">
        <f t="shared" si="129"/>
        <v>#VALUE!</v>
      </c>
    </row>
    <row r="89" spans="1:90" ht="15" customHeight="1">
      <c r="A89" s="84" t="str">
        <f>[2]CCT!D96</f>
        <v>Sind - Asseio</v>
      </c>
      <c r="B89" s="76" t="str">
        <f>[2]CCT!C96</f>
        <v>Sabará</v>
      </c>
      <c r="C89" s="18"/>
      <c r="D89" s="17"/>
      <c r="E89" s="17">
        <f>C89*D89</f>
        <v>0</v>
      </c>
      <c r="F89" s="18"/>
      <c r="G89" s="17"/>
      <c r="H89" s="77">
        <f>F89*G89</f>
        <v>0</v>
      </c>
      <c r="I89" s="18"/>
      <c r="J89" s="17"/>
      <c r="K89" s="17">
        <f>I89*J89</f>
        <v>0</v>
      </c>
      <c r="L89" s="21">
        <f>[2]CCT!L96</f>
        <v>1</v>
      </c>
      <c r="M89" s="17">
        <f>[2]CCT!K96</f>
        <v>438.33</v>
      </c>
      <c r="N89" s="17">
        <f>L89*M89</f>
        <v>438.33</v>
      </c>
      <c r="O89" s="18"/>
      <c r="P89" s="17"/>
      <c r="Q89" s="80">
        <f>O89*P89</f>
        <v>0</v>
      </c>
      <c r="R89" s="66">
        <f t="shared" si="95"/>
        <v>1</v>
      </c>
      <c r="S89" s="67">
        <f t="shared" si="96"/>
        <v>438.33</v>
      </c>
      <c r="T89" s="19"/>
      <c r="U89" s="19"/>
      <c r="V89" s="19"/>
      <c r="W89" s="19"/>
      <c r="X89" s="19"/>
      <c r="Y89" s="19"/>
      <c r="Z89" s="19"/>
      <c r="AA89" s="68">
        <f t="shared" si="97"/>
        <v>14.345345454545454</v>
      </c>
      <c r="AB89" s="67">
        <f t="shared" si="98"/>
        <v>452.67534545454544</v>
      </c>
      <c r="AC89" s="67"/>
      <c r="AD89" s="67">
        <f>(VLOOKUP('Res. Geral limpeza conferencia'!A89,VATOTAL,6,FALSE)*20-1)*R89</f>
        <v>279</v>
      </c>
      <c r="AE89" s="67">
        <f t="shared" si="75"/>
        <v>97.700199999999995</v>
      </c>
      <c r="AF89" s="67"/>
      <c r="AG89" s="67">
        <f t="shared" si="99"/>
        <v>3.12</v>
      </c>
      <c r="AH89" s="67">
        <f t="shared" si="76"/>
        <v>0</v>
      </c>
      <c r="AI89" s="67">
        <f t="shared" si="77"/>
        <v>8.43</v>
      </c>
      <c r="AJ89" s="67">
        <f t="shared" si="78"/>
        <v>41.03</v>
      </c>
      <c r="AK89" s="67">
        <v>0</v>
      </c>
      <c r="AL89" s="67">
        <f t="shared" si="79"/>
        <v>429.28020000000004</v>
      </c>
      <c r="AM89" s="67">
        <f>C89*'[2]Uniforme Limpeza'!$Z$10+F89*'[2]Uniforme Limpeza'!$Z$11+I89*'[2]Uniforme Limpeza'!$Z$12+L89*'[2]Uniforme Limpeza'!$Z$12+O89*'[2]Uniforme Limpeza'!$Z$12</f>
        <v>39.76</v>
      </c>
      <c r="AN89" s="67">
        <f>I89*'[2]Materiais de Consumo'!$F$33+L89*'[2]Materiais de Consumo'!$F$34+O89*'[2]Materiais de Consumo'!$F$35</f>
        <v>20.65</v>
      </c>
      <c r="AO89" s="67">
        <f>'[2]Equipamentos  TOTAL'!$H$19*'Res. Geral limpeza conferencia'!F89+'Res. Geral limpeza conferencia'!I89*'[2]Equipamentos  TOTAL'!$I$11+'[2]Equipamentos  TOTAL'!$I$12*'Res. Geral limpeza conferencia'!L89+'Res. Geral limpeza conferencia'!O89*'[2]Equipamentos  TOTAL'!$I$13</f>
        <v>2.94</v>
      </c>
      <c r="AP89" s="67">
        <f>(I89*'[2]PRODUTOS DE LIMPEZA'!$I$36+L89*'[2]PRODUTOS DE LIMPEZA'!$I$37+O89*'[2]PRODUTOS DE LIMPEZA'!$I$38)</f>
        <v>90.13</v>
      </c>
      <c r="AQ89" s="67">
        <f t="shared" si="100"/>
        <v>153.47999999999999</v>
      </c>
      <c r="AR89" s="19">
        <f t="shared" si="101"/>
        <v>90.53506909090909</v>
      </c>
      <c r="AS89" s="19">
        <f>AB89*$AS$2</f>
        <v>6.7901301818181814</v>
      </c>
      <c r="AT89" s="81">
        <f>AB89*$AT$2</f>
        <v>4.5267534545454549</v>
      </c>
      <c r="AU89" s="19">
        <f>AB89*$AU$2</f>
        <v>0.90535069090909093</v>
      </c>
      <c r="AV89" s="81">
        <f>AB89*$AV$2</f>
        <v>11.316883636363636</v>
      </c>
      <c r="AW89" s="19">
        <f>AB89*$AW$2</f>
        <v>36.214027636363639</v>
      </c>
      <c r="AX89" s="81">
        <f>AB89*$AX$2</f>
        <v>13.580260363636363</v>
      </c>
      <c r="AY89" s="19">
        <f>AB89*$AY$2</f>
        <v>2.7160520727272726</v>
      </c>
      <c r="AZ89" s="19">
        <f>SUM(AR89:AY89)</f>
        <v>166.58452712727276</v>
      </c>
      <c r="BA89" s="67">
        <f t="shared" si="102"/>
        <v>37.707856276363636</v>
      </c>
      <c r="BB89" s="67">
        <f t="shared" si="103"/>
        <v>12.584374603636363</v>
      </c>
      <c r="BC89" s="67">
        <f t="shared" si="104"/>
        <v>18.514421629090908</v>
      </c>
      <c r="BD89" s="67">
        <f t="shared" si="105"/>
        <v>68.80665250909091</v>
      </c>
      <c r="BE89" s="67">
        <f t="shared" si="106"/>
        <v>0.588477949090909</v>
      </c>
      <c r="BF89" s="67">
        <f t="shared" si="107"/>
        <v>0.22633767272727273</v>
      </c>
      <c r="BG89" s="67">
        <f t="shared" si="87"/>
        <v>0.81481562181818168</v>
      </c>
      <c r="BH89" s="67">
        <f t="shared" si="108"/>
        <v>3.3950650909090907</v>
      </c>
      <c r="BI89" s="67">
        <f t="shared" si="109"/>
        <v>0.27160520727272724</v>
      </c>
      <c r="BJ89" s="67">
        <f t="shared" si="110"/>
        <v>0.13580260363636362</v>
      </c>
      <c r="BK89" s="67">
        <f t="shared" si="111"/>
        <v>1.5843637090909091</v>
      </c>
      <c r="BL89" s="67">
        <f t="shared" si="112"/>
        <v>0.588477949090909</v>
      </c>
      <c r="BM89" s="67">
        <f t="shared" si="113"/>
        <v>19.465039854545452</v>
      </c>
      <c r="BN89" s="67">
        <f t="shared" si="114"/>
        <v>0.76954808727272717</v>
      </c>
      <c r="BO89" s="67">
        <f t="shared" si="115"/>
        <v>26.209902501818181</v>
      </c>
      <c r="BP89" s="67">
        <f t="shared" si="116"/>
        <v>37.707856276363636</v>
      </c>
      <c r="BQ89" s="67">
        <f t="shared" si="117"/>
        <v>6.2921873018181813</v>
      </c>
      <c r="BR89" s="67">
        <f t="shared" si="118"/>
        <v>3.8024729018181813</v>
      </c>
      <c r="BS89" s="67">
        <f t="shared" si="119"/>
        <v>1.49382864</v>
      </c>
      <c r="BT89" s="67">
        <f t="shared" si="120"/>
        <v>0</v>
      </c>
      <c r="BU89" s="67">
        <f t="shared" si="121"/>
        <v>18.152281352727272</v>
      </c>
      <c r="BV89" s="67">
        <f t="shared" si="122"/>
        <v>67.44862647272727</v>
      </c>
      <c r="BW89" s="67">
        <f t="shared" si="123"/>
        <v>329.86452423272732</v>
      </c>
      <c r="BX89" s="67">
        <f t="shared" si="88"/>
        <v>329.86452423272726</v>
      </c>
      <c r="BY89" s="67">
        <f t="shared" si="89"/>
        <v>1365.3000696872728</v>
      </c>
      <c r="BZ89" s="67" t="e">
        <f t="shared" si="124"/>
        <v>#VALUE!</v>
      </c>
      <c r="CA89" s="70">
        <f t="shared" si="90"/>
        <v>2</v>
      </c>
      <c r="CB89" s="82">
        <f t="shared" si="91"/>
        <v>11.25</v>
      </c>
      <c r="CC89" s="20">
        <f>((100/((100-CB89)%)-100)*CA89)/CB89</f>
        <v>2.2535211267605644</v>
      </c>
      <c r="CD89" s="69" t="e">
        <f t="shared" si="125"/>
        <v>#VALUE!</v>
      </c>
      <c r="CE89" s="20">
        <f>((100/((100-CB89)%)-100)*$CF$2)/CB89</f>
        <v>8.5633802816901436</v>
      </c>
      <c r="CF89" s="73" t="e">
        <f t="shared" si="68"/>
        <v>#VALUE!</v>
      </c>
      <c r="CG89" s="20">
        <f>((100/((100-CB89)%)-100)*$CH$2)/CB89</f>
        <v>1.8591549295774654</v>
      </c>
      <c r="CH89" s="67" t="e">
        <f t="shared" si="126"/>
        <v>#VALUE!</v>
      </c>
      <c r="CI89" s="67" t="e">
        <f t="shared" si="127"/>
        <v>#VALUE!</v>
      </c>
      <c r="CJ89" s="67" t="e">
        <f t="shared" si="128"/>
        <v>#VALUE!</v>
      </c>
      <c r="CK89" s="74" t="e">
        <f t="shared" si="129"/>
        <v>#VALUE!</v>
      </c>
    </row>
    <row r="90" spans="1:90" ht="15" customHeight="1">
      <c r="A90" s="84" t="str">
        <f>[2]CCT!D97</f>
        <v>Região Uberaba</v>
      </c>
      <c r="B90" s="76" t="str">
        <f>[2]CCT!C97</f>
        <v>Sacramento</v>
      </c>
      <c r="C90" s="18"/>
      <c r="D90" s="17"/>
      <c r="E90" s="17">
        <f t="shared" si="70"/>
        <v>0</v>
      </c>
      <c r="F90" s="18"/>
      <c r="G90" s="17"/>
      <c r="H90" s="77">
        <f t="shared" si="71"/>
        <v>0</v>
      </c>
      <c r="I90" s="18"/>
      <c r="J90" s="17"/>
      <c r="K90" s="17">
        <f t="shared" si="72"/>
        <v>0</v>
      </c>
      <c r="L90" s="21">
        <f>[2]CCT!L97</f>
        <v>1</v>
      </c>
      <c r="M90" s="17">
        <f>[2]CCT!K97</f>
        <v>424.28</v>
      </c>
      <c r="N90" s="17">
        <f t="shared" si="73"/>
        <v>424.28</v>
      </c>
      <c r="O90" s="18"/>
      <c r="P90" s="17"/>
      <c r="Q90" s="80">
        <f t="shared" si="74"/>
        <v>0</v>
      </c>
      <c r="R90" s="66">
        <f t="shared" si="95"/>
        <v>1</v>
      </c>
      <c r="S90" s="67">
        <f t="shared" si="96"/>
        <v>424.28</v>
      </c>
      <c r="T90" s="19"/>
      <c r="U90" s="19"/>
      <c r="V90" s="19"/>
      <c r="W90" s="19"/>
      <c r="X90" s="19"/>
      <c r="Y90" s="19"/>
      <c r="Z90" s="19"/>
      <c r="AA90" s="68">
        <f t="shared" si="97"/>
        <v>13.885527272727272</v>
      </c>
      <c r="AB90" s="67">
        <f t="shared" si="98"/>
        <v>438.16552727272722</v>
      </c>
      <c r="AC90" s="67"/>
      <c r="AD90" s="67">
        <f>(VLOOKUP('Res. Geral limpeza conferencia'!A90,VATOTAL,6,FALSE)*20-1)*R90</f>
        <v>279</v>
      </c>
      <c r="AE90" s="67">
        <f t="shared" si="75"/>
        <v>98.543199999999999</v>
      </c>
      <c r="AF90" s="67"/>
      <c r="AG90" s="67">
        <f t="shared" si="99"/>
        <v>3.12</v>
      </c>
      <c r="AH90" s="67">
        <f t="shared" si="76"/>
        <v>28.19</v>
      </c>
      <c r="AI90" s="67">
        <f t="shared" si="77"/>
        <v>0</v>
      </c>
      <c r="AJ90" s="67">
        <f t="shared" si="78"/>
        <v>0</v>
      </c>
      <c r="AK90" s="67">
        <v>0</v>
      </c>
      <c r="AL90" s="67">
        <f t="shared" si="79"/>
        <v>408.85320000000002</v>
      </c>
      <c r="AM90" s="67">
        <f>C90*'[2]Uniforme Limpeza'!$Z$10+F90*'[2]Uniforme Limpeza'!$Z$11+I90*'[2]Uniforme Limpeza'!$Z$12+L90*'[2]Uniforme Limpeza'!$Z$12+O90*'[2]Uniforme Limpeza'!$Z$12</f>
        <v>39.76</v>
      </c>
      <c r="AN90" s="67">
        <f>I90*'[2]Materiais de Consumo'!$F$33+L90*'[2]Materiais de Consumo'!$F$34+O90*'[2]Materiais de Consumo'!$F$35</f>
        <v>20.65</v>
      </c>
      <c r="AO90" s="67">
        <f>'[2]Equipamentos  TOTAL'!$H$19*'Res. Geral limpeza conferencia'!F90+'Res. Geral limpeza conferencia'!I90*'[2]Equipamentos  TOTAL'!$I$11+'[2]Equipamentos  TOTAL'!$I$12*'Res. Geral limpeza conferencia'!L90+'Res. Geral limpeza conferencia'!O90*'[2]Equipamentos  TOTAL'!$I$13</f>
        <v>2.94</v>
      </c>
      <c r="AP90" s="67">
        <f>(I90*'[2]PRODUTOS DE LIMPEZA'!$I$36+L90*'[2]PRODUTOS DE LIMPEZA'!$I$37+O90*'[2]PRODUTOS DE LIMPEZA'!$I$38)</f>
        <v>90.13</v>
      </c>
      <c r="AQ90" s="67">
        <f t="shared" si="100"/>
        <v>153.47999999999999</v>
      </c>
      <c r="AR90" s="19">
        <f t="shared" si="101"/>
        <v>87.633105454545444</v>
      </c>
      <c r="AS90" s="19">
        <f t="shared" si="80"/>
        <v>6.5724829090909083</v>
      </c>
      <c r="AT90" s="81">
        <f t="shared" si="81"/>
        <v>4.3816552727272722</v>
      </c>
      <c r="AU90" s="19">
        <f t="shared" si="82"/>
        <v>0.87633105454545446</v>
      </c>
      <c r="AV90" s="81">
        <f t="shared" si="83"/>
        <v>10.95413818181818</v>
      </c>
      <c r="AW90" s="19">
        <f t="shared" si="84"/>
        <v>35.053242181818177</v>
      </c>
      <c r="AX90" s="81">
        <f t="shared" si="85"/>
        <v>13.144965818181817</v>
      </c>
      <c r="AY90" s="19">
        <f t="shared" si="86"/>
        <v>2.6289931636363635</v>
      </c>
      <c r="AZ90" s="19">
        <f t="shared" si="69"/>
        <v>161.24491403636361</v>
      </c>
      <c r="BA90" s="67">
        <f t="shared" si="102"/>
        <v>36.499188421818175</v>
      </c>
      <c r="BB90" s="67">
        <f t="shared" si="103"/>
        <v>12.181001658181817</v>
      </c>
      <c r="BC90" s="67">
        <f t="shared" si="104"/>
        <v>17.920970065454544</v>
      </c>
      <c r="BD90" s="67">
        <f t="shared" si="105"/>
        <v>66.601160145454529</v>
      </c>
      <c r="BE90" s="67">
        <f t="shared" si="106"/>
        <v>0.56961518545454537</v>
      </c>
      <c r="BF90" s="67">
        <f t="shared" si="107"/>
        <v>0.21908276363636361</v>
      </c>
      <c r="BG90" s="67">
        <f t="shared" si="87"/>
        <v>0.78869794909090896</v>
      </c>
      <c r="BH90" s="67">
        <f t="shared" si="108"/>
        <v>3.2862414545454541</v>
      </c>
      <c r="BI90" s="67">
        <f t="shared" si="109"/>
        <v>0.26289931636363628</v>
      </c>
      <c r="BJ90" s="67">
        <f t="shared" si="110"/>
        <v>0.13144965818181814</v>
      </c>
      <c r="BK90" s="67">
        <f t="shared" si="111"/>
        <v>1.5335793454545452</v>
      </c>
      <c r="BL90" s="67">
        <f t="shared" si="112"/>
        <v>0.56961518545454537</v>
      </c>
      <c r="BM90" s="67">
        <f t="shared" si="113"/>
        <v>18.841117672727268</v>
      </c>
      <c r="BN90" s="67">
        <f t="shared" si="114"/>
        <v>0.74488139636363626</v>
      </c>
      <c r="BO90" s="67">
        <f t="shared" si="115"/>
        <v>25.369784029090901</v>
      </c>
      <c r="BP90" s="67">
        <f t="shared" si="116"/>
        <v>36.499188421818175</v>
      </c>
      <c r="BQ90" s="67">
        <f t="shared" si="117"/>
        <v>6.0905008290909084</v>
      </c>
      <c r="BR90" s="67">
        <f t="shared" si="118"/>
        <v>3.6805904290909086</v>
      </c>
      <c r="BS90" s="67">
        <f t="shared" si="119"/>
        <v>1.4459462399999998</v>
      </c>
      <c r="BT90" s="67">
        <f t="shared" si="120"/>
        <v>0</v>
      </c>
      <c r="BU90" s="67">
        <f t="shared" si="121"/>
        <v>17.57043764363636</v>
      </c>
      <c r="BV90" s="67">
        <f t="shared" si="122"/>
        <v>65.286663563636353</v>
      </c>
      <c r="BW90" s="67">
        <f t="shared" si="123"/>
        <v>319.2912197236364</v>
      </c>
      <c r="BX90" s="67">
        <f t="shared" si="88"/>
        <v>319.29121972363635</v>
      </c>
      <c r="BY90" s="67">
        <f t="shared" si="89"/>
        <v>1319.7899469963636</v>
      </c>
      <c r="BZ90" s="67" t="e">
        <f t="shared" si="124"/>
        <v>#VALUE!</v>
      </c>
      <c r="CA90" s="70">
        <f t="shared" si="90"/>
        <v>3</v>
      </c>
      <c r="CB90" s="82">
        <f t="shared" si="91"/>
        <v>12.25</v>
      </c>
      <c r="CC90" s="20">
        <f t="shared" si="92"/>
        <v>3.4188034188034218</v>
      </c>
      <c r="CD90" s="69" t="e">
        <f t="shared" si="125"/>
        <v>#VALUE!</v>
      </c>
      <c r="CE90" s="20">
        <f t="shared" si="93"/>
        <v>8.6609686609686669</v>
      </c>
      <c r="CF90" s="73" t="e">
        <f t="shared" si="68"/>
        <v>#VALUE!</v>
      </c>
      <c r="CG90" s="20">
        <f t="shared" si="94"/>
        <v>1.8803418803418819</v>
      </c>
      <c r="CH90" s="67" t="e">
        <f t="shared" si="126"/>
        <v>#VALUE!</v>
      </c>
      <c r="CI90" s="67" t="e">
        <f t="shared" si="127"/>
        <v>#VALUE!</v>
      </c>
      <c r="CJ90" s="67" t="e">
        <f t="shared" si="128"/>
        <v>#VALUE!</v>
      </c>
      <c r="CK90" s="74" t="e">
        <f t="shared" si="129"/>
        <v>#VALUE!</v>
      </c>
    </row>
    <row r="91" spans="1:90" ht="15" customHeight="1">
      <c r="A91" s="193" t="str">
        <f>[2]CCT!D98</f>
        <v>Sethac Norte de Minas</v>
      </c>
      <c r="B91" s="76" t="str">
        <f>[2]CCT!C98</f>
        <v>Salinas</v>
      </c>
      <c r="C91" s="90"/>
      <c r="D91" s="91"/>
      <c r="E91" s="91">
        <f t="shared" si="70"/>
        <v>0</v>
      </c>
      <c r="F91" s="90"/>
      <c r="G91" s="91"/>
      <c r="H91" s="92">
        <f t="shared" si="71"/>
        <v>0</v>
      </c>
      <c r="I91" s="90"/>
      <c r="J91" s="91"/>
      <c r="K91" s="91">
        <f t="shared" si="72"/>
        <v>0</v>
      </c>
      <c r="L91" s="90"/>
      <c r="M91" s="91"/>
      <c r="N91" s="91">
        <f t="shared" si="73"/>
        <v>0</v>
      </c>
      <c r="O91" s="93">
        <f>[2]CCT!N98</f>
        <v>1</v>
      </c>
      <c r="P91" s="91">
        <f>[2]CCT!M98</f>
        <v>212.14</v>
      </c>
      <c r="Q91" s="94">
        <f t="shared" si="74"/>
        <v>212.14</v>
      </c>
      <c r="R91" s="66">
        <f t="shared" si="95"/>
        <v>1</v>
      </c>
      <c r="S91" s="67">
        <f t="shared" si="96"/>
        <v>212.14</v>
      </c>
      <c r="T91" s="22"/>
      <c r="U91" s="22"/>
      <c r="V91" s="22"/>
      <c r="W91" s="22"/>
      <c r="X91" s="22"/>
      <c r="Y91" s="22"/>
      <c r="Z91" s="22"/>
      <c r="AA91" s="68">
        <f t="shared" si="97"/>
        <v>6.9427636363636358</v>
      </c>
      <c r="AB91" s="67">
        <f t="shared" si="98"/>
        <v>219.08276363636361</v>
      </c>
      <c r="AC91" s="95"/>
      <c r="AD91" s="67">
        <f>(VLOOKUP('Res. Geral limpeza conferencia'!A91,VATOTAL,6,FALSE)*20-1)*R91</f>
        <v>279</v>
      </c>
      <c r="AE91" s="67">
        <f t="shared" si="75"/>
        <v>111.27160000000001</v>
      </c>
      <c r="AF91" s="95"/>
      <c r="AG91" s="67">
        <f t="shared" si="99"/>
        <v>3.12</v>
      </c>
      <c r="AH91" s="67">
        <f t="shared" si="76"/>
        <v>28.19</v>
      </c>
      <c r="AI91" s="67">
        <f t="shared" si="77"/>
        <v>0</v>
      </c>
      <c r="AJ91" s="67">
        <f t="shared" si="78"/>
        <v>0</v>
      </c>
      <c r="AK91" s="67">
        <v>0</v>
      </c>
      <c r="AL91" s="67">
        <f t="shared" si="79"/>
        <v>421.58160000000004</v>
      </c>
      <c r="AM91" s="67">
        <f>C91*'[2]Uniforme Limpeza'!$Z$10+F91*'[2]Uniforme Limpeza'!$Z$11+I91*'[2]Uniforme Limpeza'!$Z$12+L91*'[2]Uniforme Limpeza'!$Z$12+O91*'[2]Uniforme Limpeza'!$Z$12</f>
        <v>39.76</v>
      </c>
      <c r="AN91" s="67">
        <f>I91*'[2]Materiais de Consumo'!$F$33+L91*'[2]Materiais de Consumo'!$F$34+O91*'[2]Materiais de Consumo'!$F$35</f>
        <v>10.32</v>
      </c>
      <c r="AO91" s="67">
        <f>'[2]Equipamentos  TOTAL'!$H$19*'Res. Geral limpeza conferencia'!F91+'Res. Geral limpeza conferencia'!I91*'[2]Equipamentos  TOTAL'!$I$11+'[2]Equipamentos  TOTAL'!$I$12*'Res. Geral limpeza conferencia'!L91+'Res. Geral limpeza conferencia'!O91*'[2]Equipamentos  TOTAL'!$I$13</f>
        <v>1.47</v>
      </c>
      <c r="AP91" s="67">
        <f>(I91*'[2]PRODUTOS DE LIMPEZA'!$I$36+L91*'[2]PRODUTOS DE LIMPEZA'!$I$37+O91*'[2]PRODUTOS DE LIMPEZA'!$I$38)</f>
        <v>45.06</v>
      </c>
      <c r="AQ91" s="67">
        <f t="shared" si="100"/>
        <v>96.61</v>
      </c>
      <c r="AR91" s="22">
        <f t="shared" si="101"/>
        <v>43.816552727272722</v>
      </c>
      <c r="AS91" s="22">
        <f t="shared" si="80"/>
        <v>3.2862414545454541</v>
      </c>
      <c r="AT91" s="96">
        <f t="shared" si="81"/>
        <v>2.1908276363636361</v>
      </c>
      <c r="AU91" s="22">
        <f t="shared" si="82"/>
        <v>0.43816552727272723</v>
      </c>
      <c r="AV91" s="96">
        <f t="shared" si="83"/>
        <v>5.4770690909090902</v>
      </c>
      <c r="AW91" s="22">
        <f t="shared" si="84"/>
        <v>17.526621090909089</v>
      </c>
      <c r="AX91" s="96">
        <f t="shared" si="85"/>
        <v>6.5724829090909083</v>
      </c>
      <c r="AY91" s="22">
        <f t="shared" si="86"/>
        <v>1.3144965818181817</v>
      </c>
      <c r="AZ91" s="22">
        <f t="shared" si="69"/>
        <v>80.622457018181805</v>
      </c>
      <c r="BA91" s="67">
        <f t="shared" si="102"/>
        <v>18.249594210909088</v>
      </c>
      <c r="BB91" s="67">
        <f t="shared" si="103"/>
        <v>6.0905008290909084</v>
      </c>
      <c r="BC91" s="67">
        <f t="shared" si="104"/>
        <v>8.9604850327272718</v>
      </c>
      <c r="BD91" s="67">
        <f t="shared" si="105"/>
        <v>33.300580072727264</v>
      </c>
      <c r="BE91" s="67">
        <f t="shared" si="106"/>
        <v>0.28480759272727268</v>
      </c>
      <c r="BF91" s="67">
        <f t="shared" si="107"/>
        <v>0.10954138181818181</v>
      </c>
      <c r="BG91" s="67">
        <f t="shared" si="87"/>
        <v>0.39434897454545448</v>
      </c>
      <c r="BH91" s="67">
        <f t="shared" si="108"/>
        <v>1.6431207272727271</v>
      </c>
      <c r="BI91" s="67">
        <f t="shared" si="109"/>
        <v>0.13144965818181814</v>
      </c>
      <c r="BJ91" s="67">
        <f t="shared" si="110"/>
        <v>6.572482909090907E-2</v>
      </c>
      <c r="BK91" s="67">
        <f t="shared" si="111"/>
        <v>0.76678967272727261</v>
      </c>
      <c r="BL91" s="67">
        <f t="shared" si="112"/>
        <v>0.28480759272727268</v>
      </c>
      <c r="BM91" s="67">
        <f t="shared" si="113"/>
        <v>9.4205588363636341</v>
      </c>
      <c r="BN91" s="67">
        <f t="shared" si="114"/>
        <v>0.37244069818181813</v>
      </c>
      <c r="BO91" s="67">
        <f t="shared" si="115"/>
        <v>12.684892014545451</v>
      </c>
      <c r="BP91" s="67">
        <f t="shared" si="116"/>
        <v>18.249594210909088</v>
      </c>
      <c r="BQ91" s="67">
        <f t="shared" si="117"/>
        <v>3.0452504145454542</v>
      </c>
      <c r="BR91" s="67">
        <f t="shared" si="118"/>
        <v>1.8402952145454543</v>
      </c>
      <c r="BS91" s="67">
        <f t="shared" si="119"/>
        <v>0.72297311999999991</v>
      </c>
      <c r="BT91" s="67">
        <f t="shared" si="120"/>
        <v>0</v>
      </c>
      <c r="BU91" s="67">
        <f t="shared" si="121"/>
        <v>8.7852188218181801</v>
      </c>
      <c r="BV91" s="67">
        <f t="shared" si="122"/>
        <v>32.643331781818176</v>
      </c>
      <c r="BW91" s="67">
        <f t="shared" si="123"/>
        <v>159.6456098618182</v>
      </c>
      <c r="BX91" s="67">
        <f t="shared" si="88"/>
        <v>159.64560986181817</v>
      </c>
      <c r="BY91" s="67">
        <f t="shared" si="89"/>
        <v>896.91997349818189</v>
      </c>
      <c r="BZ91" s="67" t="e">
        <f t="shared" si="124"/>
        <v>#VALUE!</v>
      </c>
      <c r="CA91" s="70">
        <f t="shared" si="90"/>
        <v>3</v>
      </c>
      <c r="CB91" s="97">
        <f t="shared" si="91"/>
        <v>12.25</v>
      </c>
      <c r="CC91" s="98">
        <f t="shared" si="92"/>
        <v>3.4188034188034218</v>
      </c>
      <c r="CD91" s="69" t="e">
        <f t="shared" si="125"/>
        <v>#VALUE!</v>
      </c>
      <c r="CE91" s="98">
        <f t="shared" si="93"/>
        <v>8.6609686609686669</v>
      </c>
      <c r="CF91" s="73" t="e">
        <f t="shared" si="68"/>
        <v>#VALUE!</v>
      </c>
      <c r="CG91" s="98">
        <f t="shared" si="94"/>
        <v>1.8803418803418819</v>
      </c>
      <c r="CH91" s="67" t="e">
        <f t="shared" si="126"/>
        <v>#VALUE!</v>
      </c>
      <c r="CI91" s="67" t="e">
        <f t="shared" si="127"/>
        <v>#VALUE!</v>
      </c>
      <c r="CJ91" s="67" t="e">
        <f t="shared" si="128"/>
        <v>#VALUE!</v>
      </c>
      <c r="CK91" s="74" t="e">
        <f t="shared" si="129"/>
        <v>#VALUE!</v>
      </c>
      <c r="CL91" s="99"/>
    </row>
    <row r="92" spans="1:90" ht="15" customHeight="1">
      <c r="A92" s="84" t="str">
        <f>[2]CCT!D99</f>
        <v>Região de São Lourenço</v>
      </c>
      <c r="B92" s="76" t="str">
        <f>[2]CCT!C99</f>
        <v>Santa Rita do Sapucaí</v>
      </c>
      <c r="C92" s="18"/>
      <c r="D92" s="17"/>
      <c r="E92" s="17">
        <f t="shared" si="70"/>
        <v>0</v>
      </c>
      <c r="F92" s="18"/>
      <c r="G92" s="17"/>
      <c r="H92" s="77">
        <f t="shared" si="71"/>
        <v>0</v>
      </c>
      <c r="I92" s="18"/>
      <c r="J92" s="17"/>
      <c r="K92" s="17">
        <f t="shared" si="72"/>
        <v>0</v>
      </c>
      <c r="L92" s="18"/>
      <c r="M92" s="17"/>
      <c r="N92" s="17">
        <f t="shared" si="73"/>
        <v>0</v>
      </c>
      <c r="O92" s="21">
        <f>[2]CCT!N99</f>
        <v>1</v>
      </c>
      <c r="P92" s="17">
        <f>[2]CCT!M99</f>
        <v>212.14</v>
      </c>
      <c r="Q92" s="80">
        <f t="shared" si="74"/>
        <v>212.14</v>
      </c>
      <c r="R92" s="66">
        <f t="shared" si="95"/>
        <v>1</v>
      </c>
      <c r="S92" s="67">
        <f t="shared" si="96"/>
        <v>212.14</v>
      </c>
      <c r="T92" s="19"/>
      <c r="U92" s="19"/>
      <c r="V92" s="19"/>
      <c r="W92" s="19"/>
      <c r="X92" s="19"/>
      <c r="Y92" s="19"/>
      <c r="Z92" s="19"/>
      <c r="AA92" s="68">
        <f t="shared" si="97"/>
        <v>6.9427636363636358</v>
      </c>
      <c r="AB92" s="67">
        <f t="shared" si="98"/>
        <v>219.08276363636361</v>
      </c>
      <c r="AC92" s="67"/>
      <c r="AD92" s="67">
        <f>(VLOOKUP('Res. Geral limpeza conferencia'!A92,VATOTAL,6,FALSE)*20-1)*R92</f>
        <v>279</v>
      </c>
      <c r="AE92" s="67">
        <f t="shared" si="75"/>
        <v>111.27160000000001</v>
      </c>
      <c r="AF92" s="67"/>
      <c r="AG92" s="67">
        <f t="shared" si="99"/>
        <v>3.12</v>
      </c>
      <c r="AH92" s="67">
        <v>0</v>
      </c>
      <c r="AI92" s="67">
        <f t="shared" si="77"/>
        <v>0</v>
      </c>
      <c r="AJ92" s="67">
        <f t="shared" si="78"/>
        <v>0</v>
      </c>
      <c r="AK92" s="67">
        <v>0</v>
      </c>
      <c r="AL92" s="67">
        <f t="shared" si="79"/>
        <v>393.39160000000004</v>
      </c>
      <c r="AM92" s="67">
        <f>C92*'[2]Uniforme Limpeza'!$Z$10+F92*'[2]Uniforme Limpeza'!$Z$11+I92*'[2]Uniforme Limpeza'!$Z$12+L92*'[2]Uniforme Limpeza'!$Z$12+O92*'[2]Uniforme Limpeza'!$Z$12</f>
        <v>39.76</v>
      </c>
      <c r="AN92" s="67">
        <f>I92*'[2]Materiais de Consumo'!$F$33+L92*'[2]Materiais de Consumo'!$F$34+O92*'[2]Materiais de Consumo'!$F$35</f>
        <v>10.32</v>
      </c>
      <c r="AO92" s="67">
        <f>'[2]Equipamentos  TOTAL'!$H$19*'Res. Geral limpeza conferencia'!F92+'Res. Geral limpeza conferencia'!I92*'[2]Equipamentos  TOTAL'!$I$11+'[2]Equipamentos  TOTAL'!$I$12*'Res. Geral limpeza conferencia'!L92+'Res. Geral limpeza conferencia'!O92*'[2]Equipamentos  TOTAL'!$I$13</f>
        <v>1.47</v>
      </c>
      <c r="AP92" s="67">
        <f>(I92*'[2]PRODUTOS DE LIMPEZA'!$I$36+L92*'[2]PRODUTOS DE LIMPEZA'!$I$37+O92*'[2]PRODUTOS DE LIMPEZA'!$I$38)</f>
        <v>45.06</v>
      </c>
      <c r="AQ92" s="67">
        <f t="shared" si="100"/>
        <v>96.61</v>
      </c>
      <c r="AR92" s="19">
        <f t="shared" si="101"/>
        <v>43.816552727272722</v>
      </c>
      <c r="AS92" s="19">
        <f t="shared" si="80"/>
        <v>3.2862414545454541</v>
      </c>
      <c r="AT92" s="81">
        <f t="shared" si="81"/>
        <v>2.1908276363636361</v>
      </c>
      <c r="AU92" s="19">
        <f t="shared" si="82"/>
        <v>0.43816552727272723</v>
      </c>
      <c r="AV92" s="81">
        <f t="shared" si="83"/>
        <v>5.4770690909090902</v>
      </c>
      <c r="AW92" s="19">
        <f t="shared" si="84"/>
        <v>17.526621090909089</v>
      </c>
      <c r="AX92" s="81">
        <f t="shared" si="85"/>
        <v>6.5724829090909083</v>
      </c>
      <c r="AY92" s="19">
        <f t="shared" si="86"/>
        <v>1.3144965818181817</v>
      </c>
      <c r="AZ92" s="19">
        <f t="shared" si="69"/>
        <v>80.622457018181805</v>
      </c>
      <c r="BA92" s="67">
        <f t="shared" si="102"/>
        <v>18.249594210909088</v>
      </c>
      <c r="BB92" s="67">
        <f t="shared" si="103"/>
        <v>6.0905008290909084</v>
      </c>
      <c r="BC92" s="67">
        <f t="shared" si="104"/>
        <v>8.9604850327272718</v>
      </c>
      <c r="BD92" s="67">
        <f t="shared" si="105"/>
        <v>33.300580072727264</v>
      </c>
      <c r="BE92" s="67">
        <f t="shared" si="106"/>
        <v>0.28480759272727268</v>
      </c>
      <c r="BF92" s="67">
        <f t="shared" si="107"/>
        <v>0.10954138181818181</v>
      </c>
      <c r="BG92" s="67">
        <f t="shared" si="87"/>
        <v>0.39434897454545448</v>
      </c>
      <c r="BH92" s="67">
        <f t="shared" si="108"/>
        <v>1.6431207272727271</v>
      </c>
      <c r="BI92" s="67">
        <f t="shared" si="109"/>
        <v>0.13144965818181814</v>
      </c>
      <c r="BJ92" s="67">
        <f t="shared" si="110"/>
        <v>6.572482909090907E-2</v>
      </c>
      <c r="BK92" s="67">
        <f t="shared" si="111"/>
        <v>0.76678967272727261</v>
      </c>
      <c r="BL92" s="67">
        <f t="shared" si="112"/>
        <v>0.28480759272727268</v>
      </c>
      <c r="BM92" s="67">
        <f t="shared" si="113"/>
        <v>9.4205588363636341</v>
      </c>
      <c r="BN92" s="67">
        <f t="shared" si="114"/>
        <v>0.37244069818181813</v>
      </c>
      <c r="BO92" s="67">
        <f t="shared" si="115"/>
        <v>12.684892014545451</v>
      </c>
      <c r="BP92" s="67">
        <f t="shared" si="116"/>
        <v>18.249594210909088</v>
      </c>
      <c r="BQ92" s="67">
        <f t="shared" si="117"/>
        <v>3.0452504145454542</v>
      </c>
      <c r="BR92" s="67">
        <f t="shared" si="118"/>
        <v>1.8402952145454543</v>
      </c>
      <c r="BS92" s="67">
        <f t="shared" si="119"/>
        <v>0.72297311999999991</v>
      </c>
      <c r="BT92" s="67">
        <f t="shared" si="120"/>
        <v>0</v>
      </c>
      <c r="BU92" s="67">
        <f t="shared" si="121"/>
        <v>8.7852188218181801</v>
      </c>
      <c r="BV92" s="67">
        <f t="shared" si="122"/>
        <v>32.643331781818176</v>
      </c>
      <c r="BW92" s="67">
        <f t="shared" si="123"/>
        <v>159.6456098618182</v>
      </c>
      <c r="BX92" s="67">
        <f t="shared" si="88"/>
        <v>159.64560986181817</v>
      </c>
      <c r="BY92" s="67">
        <f t="shared" si="89"/>
        <v>868.72997349818183</v>
      </c>
      <c r="BZ92" s="67" t="e">
        <f t="shared" si="124"/>
        <v>#VALUE!</v>
      </c>
      <c r="CA92" s="70">
        <f t="shared" si="90"/>
        <v>3</v>
      </c>
      <c r="CB92" s="82">
        <f t="shared" si="91"/>
        <v>12.25</v>
      </c>
      <c r="CC92" s="20">
        <f t="shared" si="92"/>
        <v>3.4188034188034218</v>
      </c>
      <c r="CD92" s="69" t="e">
        <f t="shared" si="125"/>
        <v>#VALUE!</v>
      </c>
      <c r="CE92" s="20">
        <f t="shared" si="93"/>
        <v>8.6609686609686669</v>
      </c>
      <c r="CF92" s="73" t="e">
        <f t="shared" si="68"/>
        <v>#VALUE!</v>
      </c>
      <c r="CG92" s="20">
        <f t="shared" si="94"/>
        <v>1.8803418803418819</v>
      </c>
      <c r="CH92" s="67" t="e">
        <f t="shared" si="126"/>
        <v>#VALUE!</v>
      </c>
      <c r="CI92" s="67" t="e">
        <f t="shared" si="127"/>
        <v>#VALUE!</v>
      </c>
      <c r="CJ92" s="67" t="e">
        <f t="shared" si="128"/>
        <v>#VALUE!</v>
      </c>
      <c r="CK92" s="74" t="e">
        <f t="shared" si="129"/>
        <v>#VALUE!</v>
      </c>
    </row>
    <row r="93" spans="1:90" ht="15" customHeight="1">
      <c r="A93" s="84" t="str">
        <f>[2]CCT!D100</f>
        <v>Alto Paranaiba</v>
      </c>
      <c r="B93" s="76" t="str">
        <f>[2]CCT!C100</f>
        <v>Santa Vitória</v>
      </c>
      <c r="C93" s="18"/>
      <c r="D93" s="17"/>
      <c r="E93" s="17">
        <f t="shared" si="70"/>
        <v>0</v>
      </c>
      <c r="F93" s="18"/>
      <c r="G93" s="17"/>
      <c r="H93" s="77">
        <f t="shared" si="71"/>
        <v>0</v>
      </c>
      <c r="I93" s="18"/>
      <c r="J93" s="17"/>
      <c r="K93" s="17">
        <f t="shared" si="72"/>
        <v>0</v>
      </c>
      <c r="L93" s="18"/>
      <c r="M93" s="17"/>
      <c r="N93" s="17">
        <f t="shared" si="73"/>
        <v>0</v>
      </c>
      <c r="O93" s="21">
        <f>[2]CCT!N100</f>
        <v>1</v>
      </c>
      <c r="P93" s="17">
        <f>[2]CCT!M100</f>
        <v>212.14</v>
      </c>
      <c r="Q93" s="80">
        <f t="shared" si="74"/>
        <v>212.14</v>
      </c>
      <c r="R93" s="66">
        <f t="shared" si="95"/>
        <v>1</v>
      </c>
      <c r="S93" s="67">
        <f t="shared" si="96"/>
        <v>212.14</v>
      </c>
      <c r="T93" s="19"/>
      <c r="U93" s="19"/>
      <c r="V93" s="19"/>
      <c r="W93" s="19"/>
      <c r="X93" s="19"/>
      <c r="Y93" s="19"/>
      <c r="Z93" s="19"/>
      <c r="AA93" s="68">
        <f t="shared" si="97"/>
        <v>6.9427636363636358</v>
      </c>
      <c r="AB93" s="67">
        <f t="shared" si="98"/>
        <v>219.08276363636361</v>
      </c>
      <c r="AC93" s="67"/>
      <c r="AD93" s="67">
        <f>(VLOOKUP('Res. Geral limpeza conferencia'!A93,VATOTAL,6,FALSE))*R93</f>
        <v>219.02</v>
      </c>
      <c r="AE93" s="67">
        <f t="shared" si="75"/>
        <v>111.27160000000001</v>
      </c>
      <c r="AF93" s="67"/>
      <c r="AG93" s="67">
        <f t="shared" si="99"/>
        <v>3.12</v>
      </c>
      <c r="AH93" s="67">
        <f t="shared" si="76"/>
        <v>19.440000000000001</v>
      </c>
      <c r="AI93" s="67">
        <f t="shared" si="77"/>
        <v>0</v>
      </c>
      <c r="AJ93" s="67">
        <f t="shared" si="78"/>
        <v>0</v>
      </c>
      <c r="AK93" s="67">
        <v>0</v>
      </c>
      <c r="AL93" s="67">
        <f t="shared" si="79"/>
        <v>352.85160000000002</v>
      </c>
      <c r="AM93" s="67">
        <f>C93*'[2]Uniforme Limpeza'!$Z$10+F93*'[2]Uniforme Limpeza'!$Z$11+I93*'[2]Uniforme Limpeza'!$Z$12+L93*'[2]Uniforme Limpeza'!$Z$12+O93*'[2]Uniforme Limpeza'!$Z$12</f>
        <v>39.76</v>
      </c>
      <c r="AN93" s="67">
        <f>I93*'[2]Materiais de Consumo'!$F$33+L93*'[2]Materiais de Consumo'!$F$34+O93*'[2]Materiais de Consumo'!$F$35</f>
        <v>10.32</v>
      </c>
      <c r="AO93" s="67">
        <f>'[2]Equipamentos  TOTAL'!$H$19*'Res. Geral limpeza conferencia'!F93+'Res. Geral limpeza conferencia'!I93*'[2]Equipamentos  TOTAL'!$I$11+'[2]Equipamentos  TOTAL'!$I$12*'Res. Geral limpeza conferencia'!L93+'Res. Geral limpeza conferencia'!O93*'[2]Equipamentos  TOTAL'!$I$13</f>
        <v>1.47</v>
      </c>
      <c r="AP93" s="67">
        <f>(I93*'[2]PRODUTOS DE LIMPEZA'!$I$36+L93*'[2]PRODUTOS DE LIMPEZA'!$I$37+O93*'[2]PRODUTOS DE LIMPEZA'!$I$38)</f>
        <v>45.06</v>
      </c>
      <c r="AQ93" s="67">
        <f t="shared" si="100"/>
        <v>96.61</v>
      </c>
      <c r="AR93" s="19">
        <f t="shared" si="101"/>
        <v>43.816552727272722</v>
      </c>
      <c r="AS93" s="19">
        <f t="shared" si="80"/>
        <v>3.2862414545454541</v>
      </c>
      <c r="AT93" s="81">
        <f t="shared" si="81"/>
        <v>2.1908276363636361</v>
      </c>
      <c r="AU93" s="19">
        <f t="shared" si="82"/>
        <v>0.43816552727272723</v>
      </c>
      <c r="AV93" s="81">
        <f t="shared" si="83"/>
        <v>5.4770690909090902</v>
      </c>
      <c r="AW93" s="19">
        <f t="shared" si="84"/>
        <v>17.526621090909089</v>
      </c>
      <c r="AX93" s="81">
        <f t="shared" si="85"/>
        <v>6.5724829090909083</v>
      </c>
      <c r="AY93" s="19">
        <f t="shared" si="86"/>
        <v>1.3144965818181817</v>
      </c>
      <c r="AZ93" s="19">
        <f t="shared" si="69"/>
        <v>80.622457018181805</v>
      </c>
      <c r="BA93" s="67">
        <f t="shared" si="102"/>
        <v>18.249594210909088</v>
      </c>
      <c r="BB93" s="67">
        <f t="shared" si="103"/>
        <v>6.0905008290909084</v>
      </c>
      <c r="BC93" s="67">
        <f t="shared" si="104"/>
        <v>8.9604850327272718</v>
      </c>
      <c r="BD93" s="67">
        <f t="shared" si="105"/>
        <v>33.300580072727264</v>
      </c>
      <c r="BE93" s="67">
        <f t="shared" si="106"/>
        <v>0.28480759272727268</v>
      </c>
      <c r="BF93" s="67">
        <f t="shared" si="107"/>
        <v>0.10954138181818181</v>
      </c>
      <c r="BG93" s="67">
        <f t="shared" si="87"/>
        <v>0.39434897454545448</v>
      </c>
      <c r="BH93" s="67">
        <f t="shared" si="108"/>
        <v>1.6431207272727271</v>
      </c>
      <c r="BI93" s="67">
        <f t="shared" si="109"/>
        <v>0.13144965818181814</v>
      </c>
      <c r="BJ93" s="67">
        <f t="shared" si="110"/>
        <v>6.572482909090907E-2</v>
      </c>
      <c r="BK93" s="67">
        <f t="shared" si="111"/>
        <v>0.76678967272727261</v>
      </c>
      <c r="BL93" s="67">
        <f t="shared" si="112"/>
        <v>0.28480759272727268</v>
      </c>
      <c r="BM93" s="67">
        <f t="shared" si="113"/>
        <v>9.4205588363636341</v>
      </c>
      <c r="BN93" s="67">
        <f t="shared" si="114"/>
        <v>0.37244069818181813</v>
      </c>
      <c r="BO93" s="67">
        <f t="shared" si="115"/>
        <v>12.684892014545451</v>
      </c>
      <c r="BP93" s="67">
        <f t="shared" si="116"/>
        <v>18.249594210909088</v>
      </c>
      <c r="BQ93" s="67">
        <f t="shared" si="117"/>
        <v>3.0452504145454542</v>
      </c>
      <c r="BR93" s="67">
        <f t="shared" si="118"/>
        <v>1.8402952145454543</v>
      </c>
      <c r="BS93" s="67">
        <f t="shared" si="119"/>
        <v>0.72297311999999991</v>
      </c>
      <c r="BT93" s="67">
        <f t="shared" si="120"/>
        <v>0</v>
      </c>
      <c r="BU93" s="67">
        <f t="shared" si="121"/>
        <v>8.7852188218181801</v>
      </c>
      <c r="BV93" s="67">
        <f t="shared" si="122"/>
        <v>32.643331781818176</v>
      </c>
      <c r="BW93" s="67">
        <f t="shared" si="123"/>
        <v>159.6456098618182</v>
      </c>
      <c r="BX93" s="67">
        <f t="shared" si="88"/>
        <v>159.64560986181817</v>
      </c>
      <c r="BY93" s="67">
        <f t="shared" si="89"/>
        <v>828.18997349818187</v>
      </c>
      <c r="BZ93" s="67" t="e">
        <f t="shared" si="124"/>
        <v>#VALUE!</v>
      </c>
      <c r="CA93" s="70">
        <f t="shared" si="90"/>
        <v>4</v>
      </c>
      <c r="CB93" s="82">
        <f t="shared" si="91"/>
        <v>13.25</v>
      </c>
      <c r="CC93" s="20">
        <f t="shared" si="92"/>
        <v>4.6109510086455305</v>
      </c>
      <c r="CD93" s="69" t="e">
        <f t="shared" si="125"/>
        <v>#VALUE!</v>
      </c>
      <c r="CE93" s="20">
        <f t="shared" si="93"/>
        <v>8.7608069164265068</v>
      </c>
      <c r="CF93" s="73" t="e">
        <f t="shared" si="68"/>
        <v>#VALUE!</v>
      </c>
      <c r="CG93" s="20">
        <f t="shared" si="94"/>
        <v>1.9020172910662811</v>
      </c>
      <c r="CH93" s="67" t="e">
        <f t="shared" si="126"/>
        <v>#VALUE!</v>
      </c>
      <c r="CI93" s="67" t="e">
        <f t="shared" si="127"/>
        <v>#VALUE!</v>
      </c>
      <c r="CJ93" s="67" t="e">
        <f t="shared" si="128"/>
        <v>#VALUE!</v>
      </c>
      <c r="CK93" s="74" t="e">
        <f t="shared" si="129"/>
        <v>#VALUE!</v>
      </c>
    </row>
    <row r="94" spans="1:90" ht="15" customHeight="1">
      <c r="A94" s="84" t="str">
        <f>[2]CCT!D101</f>
        <v>Região de Divinopolis</v>
      </c>
      <c r="B94" s="89" t="str">
        <f>[2]CCT!C101</f>
        <v>Santo Antônio do Monte</v>
      </c>
      <c r="C94" s="18"/>
      <c r="D94" s="17"/>
      <c r="E94" s="17">
        <f t="shared" si="70"/>
        <v>0</v>
      </c>
      <c r="F94" s="18"/>
      <c r="G94" s="17"/>
      <c r="H94" s="77">
        <f t="shared" si="71"/>
        <v>0</v>
      </c>
      <c r="I94" s="21">
        <f>[2]CCT!J101</f>
        <v>1</v>
      </c>
      <c r="J94" s="17">
        <f>[2]CCT!I101</f>
        <v>848.57</v>
      </c>
      <c r="K94" s="17">
        <f t="shared" si="72"/>
        <v>848.57</v>
      </c>
      <c r="L94" s="18"/>
      <c r="M94" s="17"/>
      <c r="N94" s="17">
        <f t="shared" si="73"/>
        <v>0</v>
      </c>
      <c r="O94" s="18"/>
      <c r="P94" s="17"/>
      <c r="Q94" s="80">
        <f t="shared" si="74"/>
        <v>0</v>
      </c>
      <c r="R94" s="66">
        <f t="shared" si="95"/>
        <v>1</v>
      </c>
      <c r="S94" s="67">
        <f t="shared" si="96"/>
        <v>848.57</v>
      </c>
      <c r="T94" s="19"/>
      <c r="U94" s="19"/>
      <c r="V94" s="19"/>
      <c r="W94" s="19"/>
      <c r="X94" s="19"/>
      <c r="Y94" s="19"/>
      <c r="Z94" s="19"/>
      <c r="AA94" s="68">
        <f t="shared" si="97"/>
        <v>27.771381818181816</v>
      </c>
      <c r="AB94" s="67">
        <f t="shared" si="98"/>
        <v>876.34138181818184</v>
      </c>
      <c r="AC94" s="67"/>
      <c r="AD94" s="67">
        <f>(VLOOKUP('Res. Geral limpeza conferencia'!A94,VATOTAL,6,FALSE)*20-1)*R94</f>
        <v>279</v>
      </c>
      <c r="AE94" s="67">
        <f t="shared" si="75"/>
        <v>73.085800000000006</v>
      </c>
      <c r="AF94" s="67"/>
      <c r="AG94" s="67">
        <f t="shared" si="99"/>
        <v>3.12</v>
      </c>
      <c r="AH94" s="67">
        <f t="shared" si="76"/>
        <v>28.19</v>
      </c>
      <c r="AI94" s="67">
        <f t="shared" si="77"/>
        <v>0</v>
      </c>
      <c r="AJ94" s="67">
        <f t="shared" si="78"/>
        <v>0</v>
      </c>
      <c r="AK94" s="67">
        <v>0</v>
      </c>
      <c r="AL94" s="67">
        <f t="shared" si="79"/>
        <v>383.39580000000001</v>
      </c>
      <c r="AM94" s="67">
        <f>C94*'[2]Uniforme Limpeza'!$Z$10+F94*'[2]Uniforme Limpeza'!$Z$11+I94*'[2]Uniforme Limpeza'!$Z$12+L94*'[2]Uniforme Limpeza'!$Z$12+O94*'[2]Uniforme Limpeza'!$Z$12</f>
        <v>39.76</v>
      </c>
      <c r="AN94" s="67">
        <f>I94*'[2]Materiais de Consumo'!$F$33+L94*'[2]Materiais de Consumo'!$F$34+O94*'[2]Materiais de Consumo'!$F$35</f>
        <v>41.29</v>
      </c>
      <c r="AO94" s="67">
        <f>'[2]Equipamentos  TOTAL'!$H$19*'Res. Geral limpeza conferencia'!F94+'Res. Geral limpeza conferencia'!I94*'[2]Equipamentos  TOTAL'!$I$11+'[2]Equipamentos  TOTAL'!$I$12*'Res. Geral limpeza conferencia'!L94+'Res. Geral limpeza conferencia'!O94*'[2]Equipamentos  TOTAL'!$I$13</f>
        <v>5.87</v>
      </c>
      <c r="AP94" s="67">
        <f>(I94*'[2]PRODUTOS DE LIMPEZA'!$I$36+L94*'[2]PRODUTOS DE LIMPEZA'!$I$37+O94*'[2]PRODUTOS DE LIMPEZA'!$I$38)</f>
        <v>180.25</v>
      </c>
      <c r="AQ94" s="67">
        <f t="shared" si="100"/>
        <v>267.17</v>
      </c>
      <c r="AR94" s="19">
        <f t="shared" si="101"/>
        <v>175.26827636363637</v>
      </c>
      <c r="AS94" s="19">
        <f t="shared" si="80"/>
        <v>13.145120727272728</v>
      </c>
      <c r="AT94" s="81">
        <f t="shared" si="81"/>
        <v>8.7634138181818191</v>
      </c>
      <c r="AU94" s="19">
        <f t="shared" si="82"/>
        <v>1.7526827636363638</v>
      </c>
      <c r="AV94" s="81">
        <f t="shared" si="83"/>
        <v>21.908534545454547</v>
      </c>
      <c r="AW94" s="19">
        <f t="shared" si="84"/>
        <v>70.107310545454553</v>
      </c>
      <c r="AX94" s="81">
        <f t="shared" si="85"/>
        <v>26.290241454545455</v>
      </c>
      <c r="AY94" s="19">
        <f t="shared" si="86"/>
        <v>5.2580482909090911</v>
      </c>
      <c r="AZ94" s="19">
        <f t="shared" si="69"/>
        <v>322.49362850909097</v>
      </c>
      <c r="BA94" s="67">
        <f t="shared" si="102"/>
        <v>72.99923710545454</v>
      </c>
      <c r="BB94" s="67">
        <f t="shared" si="103"/>
        <v>24.362290414545456</v>
      </c>
      <c r="BC94" s="67">
        <f t="shared" si="104"/>
        <v>35.842362516363636</v>
      </c>
      <c r="BD94" s="67">
        <f t="shared" si="105"/>
        <v>133.20389003636365</v>
      </c>
      <c r="BE94" s="67">
        <f t="shared" si="106"/>
        <v>1.1392437963636364</v>
      </c>
      <c r="BF94" s="67">
        <f t="shared" si="107"/>
        <v>0.43817069090909094</v>
      </c>
      <c r="BG94" s="67">
        <f t="shared" si="87"/>
        <v>1.5774144872727274</v>
      </c>
      <c r="BH94" s="67">
        <f t="shared" si="108"/>
        <v>6.5725603636363639</v>
      </c>
      <c r="BI94" s="67">
        <f t="shared" si="109"/>
        <v>0.52580482909090909</v>
      </c>
      <c r="BJ94" s="67">
        <f t="shared" si="110"/>
        <v>0.26290241454545454</v>
      </c>
      <c r="BK94" s="67">
        <f t="shared" si="111"/>
        <v>3.0671948363636363</v>
      </c>
      <c r="BL94" s="67">
        <f t="shared" si="112"/>
        <v>1.1392437963636364</v>
      </c>
      <c r="BM94" s="67">
        <f t="shared" si="113"/>
        <v>37.682679418181813</v>
      </c>
      <c r="BN94" s="67">
        <f t="shared" si="114"/>
        <v>1.489780349090909</v>
      </c>
      <c r="BO94" s="67">
        <f t="shared" si="115"/>
        <v>50.74016600727272</v>
      </c>
      <c r="BP94" s="67">
        <f t="shared" si="116"/>
        <v>72.99923710545454</v>
      </c>
      <c r="BQ94" s="67">
        <f t="shared" si="117"/>
        <v>12.181145207272728</v>
      </c>
      <c r="BR94" s="67">
        <f t="shared" si="118"/>
        <v>7.361267607272727</v>
      </c>
      <c r="BS94" s="67">
        <f t="shared" si="119"/>
        <v>2.8919265599999999</v>
      </c>
      <c r="BT94" s="67">
        <f t="shared" si="120"/>
        <v>0</v>
      </c>
      <c r="BU94" s="67">
        <f t="shared" si="121"/>
        <v>35.141289410909089</v>
      </c>
      <c r="BV94" s="67">
        <f t="shared" si="122"/>
        <v>130.57486589090908</v>
      </c>
      <c r="BW94" s="67">
        <f t="shared" si="123"/>
        <v>638.58996493090922</v>
      </c>
      <c r="BX94" s="67">
        <f t="shared" si="88"/>
        <v>638.58996493090922</v>
      </c>
      <c r="BY94" s="67">
        <f t="shared" si="89"/>
        <v>2165.4971467490914</v>
      </c>
      <c r="BZ94" s="67" t="e">
        <f t="shared" si="124"/>
        <v>#VALUE!</v>
      </c>
      <c r="CA94" s="70">
        <f t="shared" si="90"/>
        <v>3</v>
      </c>
      <c r="CB94" s="82">
        <f t="shared" si="91"/>
        <v>12.25</v>
      </c>
      <c r="CC94" s="20">
        <f t="shared" si="92"/>
        <v>3.4188034188034218</v>
      </c>
      <c r="CD94" s="69" t="e">
        <f t="shared" si="125"/>
        <v>#VALUE!</v>
      </c>
      <c r="CE94" s="20">
        <f t="shared" si="93"/>
        <v>8.6609686609686669</v>
      </c>
      <c r="CF94" s="73" t="e">
        <f t="shared" si="68"/>
        <v>#VALUE!</v>
      </c>
      <c r="CG94" s="20">
        <f t="shared" si="94"/>
        <v>1.8803418803418819</v>
      </c>
      <c r="CH94" s="67" t="e">
        <f t="shared" si="126"/>
        <v>#VALUE!</v>
      </c>
      <c r="CI94" s="67" t="e">
        <f t="shared" si="127"/>
        <v>#VALUE!</v>
      </c>
      <c r="CJ94" s="67" t="e">
        <f t="shared" si="128"/>
        <v>#VALUE!</v>
      </c>
      <c r="CK94" s="74" t="e">
        <f t="shared" si="129"/>
        <v>#VALUE!</v>
      </c>
    </row>
    <row r="95" spans="1:90" ht="15" customHeight="1">
      <c r="A95" s="84" t="str">
        <f>[2]CCT!D102</f>
        <v>Sethac Norte de Minas</v>
      </c>
      <c r="B95" s="76" t="str">
        <f>[2]CCT!C102</f>
        <v>São Francisco</v>
      </c>
      <c r="C95" s="18"/>
      <c r="D95" s="17"/>
      <c r="E95" s="17">
        <f t="shared" si="70"/>
        <v>0</v>
      </c>
      <c r="F95" s="18"/>
      <c r="G95" s="17"/>
      <c r="H95" s="77">
        <f t="shared" si="71"/>
        <v>0</v>
      </c>
      <c r="I95" s="21">
        <f>[2]CCT!J102</f>
        <v>1</v>
      </c>
      <c r="J95" s="17">
        <f>[2]CCT!I102</f>
        <v>848.57</v>
      </c>
      <c r="K95" s="17">
        <f t="shared" si="72"/>
        <v>848.57</v>
      </c>
      <c r="L95" s="21"/>
      <c r="M95" s="17"/>
      <c r="N95" s="17">
        <f t="shared" si="73"/>
        <v>0</v>
      </c>
      <c r="O95" s="18"/>
      <c r="P95" s="17"/>
      <c r="Q95" s="80">
        <f t="shared" si="74"/>
        <v>0</v>
      </c>
      <c r="R95" s="66">
        <f t="shared" si="95"/>
        <v>1</v>
      </c>
      <c r="S95" s="67">
        <f t="shared" si="96"/>
        <v>848.57</v>
      </c>
      <c r="T95" s="19"/>
      <c r="U95" s="19"/>
      <c r="V95" s="19"/>
      <c r="W95" s="19"/>
      <c r="X95" s="19"/>
      <c r="Y95" s="19"/>
      <c r="Z95" s="19"/>
      <c r="AA95" s="68">
        <f t="shared" si="97"/>
        <v>27.771381818181816</v>
      </c>
      <c r="AB95" s="67">
        <f t="shared" si="98"/>
        <v>876.34138181818184</v>
      </c>
      <c r="AC95" s="67"/>
      <c r="AD95" s="67">
        <f>(VLOOKUP('Res. Geral limpeza conferencia'!A95,VATOTAL,6,FALSE)*20-1)*R95</f>
        <v>279</v>
      </c>
      <c r="AE95" s="67">
        <f t="shared" si="75"/>
        <v>73.085800000000006</v>
      </c>
      <c r="AF95" s="67"/>
      <c r="AG95" s="67">
        <f t="shared" si="99"/>
        <v>3.12</v>
      </c>
      <c r="AH95" s="67">
        <f t="shared" si="76"/>
        <v>28.19</v>
      </c>
      <c r="AI95" s="67">
        <f t="shared" si="77"/>
        <v>0</v>
      </c>
      <c r="AJ95" s="67">
        <f t="shared" si="78"/>
        <v>0</v>
      </c>
      <c r="AK95" s="67">
        <v>0</v>
      </c>
      <c r="AL95" s="67">
        <f t="shared" si="79"/>
        <v>383.39580000000001</v>
      </c>
      <c r="AM95" s="67">
        <f>C95*'[2]Uniforme Limpeza'!$Z$10+F95*'[2]Uniforme Limpeza'!$Z$11+I95*'[2]Uniforme Limpeza'!$Z$12+L95*'[2]Uniforme Limpeza'!$Z$12+O95*'[2]Uniforme Limpeza'!$Z$12</f>
        <v>39.76</v>
      </c>
      <c r="AN95" s="67">
        <f>I95*'[2]Materiais de Consumo'!$F$33+L95*'[2]Materiais de Consumo'!$F$34+O95*'[2]Materiais de Consumo'!$F$35</f>
        <v>41.29</v>
      </c>
      <c r="AO95" s="67">
        <f>'[2]Equipamentos  TOTAL'!$H$19*'Res. Geral limpeza conferencia'!F95+'Res. Geral limpeza conferencia'!I95*'[2]Equipamentos  TOTAL'!$I$11+'[2]Equipamentos  TOTAL'!$I$12*'Res. Geral limpeza conferencia'!L95+'Res. Geral limpeza conferencia'!O95*'[2]Equipamentos  TOTAL'!$I$13</f>
        <v>5.87</v>
      </c>
      <c r="AP95" s="67">
        <f>(I95*'[2]PRODUTOS DE LIMPEZA'!$I$36+L95*'[2]PRODUTOS DE LIMPEZA'!$I$37+O95*'[2]PRODUTOS DE LIMPEZA'!$I$38)</f>
        <v>180.25</v>
      </c>
      <c r="AQ95" s="67">
        <f t="shared" si="100"/>
        <v>267.17</v>
      </c>
      <c r="AR95" s="19">
        <f t="shared" si="101"/>
        <v>175.26827636363637</v>
      </c>
      <c r="AS95" s="19">
        <f t="shared" si="80"/>
        <v>13.145120727272728</v>
      </c>
      <c r="AT95" s="81">
        <f t="shared" si="81"/>
        <v>8.7634138181818191</v>
      </c>
      <c r="AU95" s="19">
        <f t="shared" si="82"/>
        <v>1.7526827636363638</v>
      </c>
      <c r="AV95" s="81">
        <f t="shared" si="83"/>
        <v>21.908534545454547</v>
      </c>
      <c r="AW95" s="19">
        <f t="shared" si="84"/>
        <v>70.107310545454553</v>
      </c>
      <c r="AX95" s="81">
        <f t="shared" si="85"/>
        <v>26.290241454545455</v>
      </c>
      <c r="AY95" s="19">
        <f t="shared" si="86"/>
        <v>5.2580482909090911</v>
      </c>
      <c r="AZ95" s="19">
        <f t="shared" si="69"/>
        <v>322.49362850909097</v>
      </c>
      <c r="BA95" s="67">
        <f t="shared" si="102"/>
        <v>72.99923710545454</v>
      </c>
      <c r="BB95" s="67">
        <f t="shared" si="103"/>
        <v>24.362290414545456</v>
      </c>
      <c r="BC95" s="67">
        <f t="shared" si="104"/>
        <v>35.842362516363636</v>
      </c>
      <c r="BD95" s="67">
        <f t="shared" si="105"/>
        <v>133.20389003636365</v>
      </c>
      <c r="BE95" s="67">
        <f t="shared" si="106"/>
        <v>1.1392437963636364</v>
      </c>
      <c r="BF95" s="67">
        <f t="shared" si="107"/>
        <v>0.43817069090909094</v>
      </c>
      <c r="BG95" s="67">
        <f t="shared" si="87"/>
        <v>1.5774144872727274</v>
      </c>
      <c r="BH95" s="67">
        <f t="shared" si="108"/>
        <v>6.5725603636363639</v>
      </c>
      <c r="BI95" s="67">
        <f t="shared" si="109"/>
        <v>0.52580482909090909</v>
      </c>
      <c r="BJ95" s="67">
        <f t="shared" si="110"/>
        <v>0.26290241454545454</v>
      </c>
      <c r="BK95" s="67">
        <f t="shared" si="111"/>
        <v>3.0671948363636363</v>
      </c>
      <c r="BL95" s="67">
        <f t="shared" si="112"/>
        <v>1.1392437963636364</v>
      </c>
      <c r="BM95" s="67">
        <f t="shared" si="113"/>
        <v>37.682679418181813</v>
      </c>
      <c r="BN95" s="67">
        <f t="shared" si="114"/>
        <v>1.489780349090909</v>
      </c>
      <c r="BO95" s="67">
        <f t="shared" si="115"/>
        <v>50.74016600727272</v>
      </c>
      <c r="BP95" s="67">
        <f t="shared" si="116"/>
        <v>72.99923710545454</v>
      </c>
      <c r="BQ95" s="67">
        <f t="shared" si="117"/>
        <v>12.181145207272728</v>
      </c>
      <c r="BR95" s="67">
        <f t="shared" si="118"/>
        <v>7.361267607272727</v>
      </c>
      <c r="BS95" s="67">
        <f t="shared" si="119"/>
        <v>2.8919265599999999</v>
      </c>
      <c r="BT95" s="67">
        <f t="shared" si="120"/>
        <v>0</v>
      </c>
      <c r="BU95" s="67">
        <f t="shared" si="121"/>
        <v>35.141289410909089</v>
      </c>
      <c r="BV95" s="67">
        <f t="shared" si="122"/>
        <v>130.57486589090908</v>
      </c>
      <c r="BW95" s="67">
        <f t="shared" si="123"/>
        <v>638.58996493090922</v>
      </c>
      <c r="BX95" s="67">
        <f t="shared" si="88"/>
        <v>638.58996493090922</v>
      </c>
      <c r="BY95" s="67">
        <f t="shared" si="89"/>
        <v>2165.4971467490914</v>
      </c>
      <c r="BZ95" s="67" t="e">
        <f t="shared" si="124"/>
        <v>#VALUE!</v>
      </c>
      <c r="CA95" s="70">
        <f t="shared" si="90"/>
        <v>2</v>
      </c>
      <c r="CB95" s="82">
        <f t="shared" si="91"/>
        <v>11.25</v>
      </c>
      <c r="CC95" s="20">
        <f t="shared" si="92"/>
        <v>2.2535211267605644</v>
      </c>
      <c r="CD95" s="69" t="e">
        <f t="shared" si="125"/>
        <v>#VALUE!</v>
      </c>
      <c r="CE95" s="20">
        <f t="shared" si="93"/>
        <v>8.5633802816901436</v>
      </c>
      <c r="CF95" s="73" t="e">
        <f t="shared" si="68"/>
        <v>#VALUE!</v>
      </c>
      <c r="CG95" s="20">
        <f t="shared" si="94"/>
        <v>1.8591549295774654</v>
      </c>
      <c r="CH95" s="67" t="e">
        <f t="shared" si="126"/>
        <v>#VALUE!</v>
      </c>
      <c r="CI95" s="67" t="e">
        <f t="shared" si="127"/>
        <v>#VALUE!</v>
      </c>
      <c r="CJ95" s="67" t="e">
        <f t="shared" si="128"/>
        <v>#VALUE!</v>
      </c>
      <c r="CK95" s="74" t="e">
        <f t="shared" si="129"/>
        <v>#VALUE!</v>
      </c>
    </row>
    <row r="96" spans="1:90" ht="15" customHeight="1">
      <c r="A96" s="84" t="str">
        <f>[2]CCT!D103</f>
        <v>Região de São Lourenço</v>
      </c>
      <c r="B96" s="76" t="str">
        <f>[2]CCT!C103</f>
        <v>São Gonçalo do Sapucaí</v>
      </c>
      <c r="C96" s="18"/>
      <c r="D96" s="17"/>
      <c r="E96" s="17">
        <f t="shared" si="70"/>
        <v>0</v>
      </c>
      <c r="F96" s="18"/>
      <c r="G96" s="17"/>
      <c r="H96" s="77">
        <f t="shared" si="71"/>
        <v>0</v>
      </c>
      <c r="I96" s="18"/>
      <c r="J96" s="17"/>
      <c r="K96" s="17">
        <f>I96*J96</f>
        <v>0</v>
      </c>
      <c r="L96" s="18"/>
      <c r="M96" s="17"/>
      <c r="N96" s="17">
        <f t="shared" si="73"/>
        <v>0</v>
      </c>
      <c r="O96" s="21">
        <f>[2]CCT!N103</f>
        <v>1</v>
      </c>
      <c r="P96" s="17">
        <f>[2]CCT!M103</f>
        <v>212.14</v>
      </c>
      <c r="Q96" s="80">
        <f t="shared" si="74"/>
        <v>212.14</v>
      </c>
      <c r="R96" s="66">
        <f t="shared" si="95"/>
        <v>1</v>
      </c>
      <c r="S96" s="67">
        <f t="shared" si="96"/>
        <v>212.14</v>
      </c>
      <c r="T96" s="19"/>
      <c r="U96" s="19"/>
      <c r="V96" s="19"/>
      <c r="W96" s="19"/>
      <c r="X96" s="19"/>
      <c r="Y96" s="19"/>
      <c r="Z96" s="19"/>
      <c r="AA96" s="68">
        <f t="shared" si="97"/>
        <v>6.9427636363636358</v>
      </c>
      <c r="AB96" s="67">
        <f t="shared" si="98"/>
        <v>219.08276363636361</v>
      </c>
      <c r="AC96" s="67"/>
      <c r="AD96" s="67">
        <f>(VLOOKUP('Res. Geral limpeza conferencia'!A96,VATOTAL,6,FALSE)*20-1)*R96</f>
        <v>279</v>
      </c>
      <c r="AE96" s="67">
        <f t="shared" si="75"/>
        <v>111.27160000000001</v>
      </c>
      <c r="AF96" s="67"/>
      <c r="AG96" s="67">
        <f t="shared" si="99"/>
        <v>3.12</v>
      </c>
      <c r="AH96" s="67">
        <v>0</v>
      </c>
      <c r="AI96" s="67">
        <f t="shared" si="77"/>
        <v>0</v>
      </c>
      <c r="AJ96" s="67">
        <f t="shared" si="78"/>
        <v>0</v>
      </c>
      <c r="AK96" s="67">
        <v>0</v>
      </c>
      <c r="AL96" s="67">
        <f t="shared" si="79"/>
        <v>393.39160000000004</v>
      </c>
      <c r="AM96" s="67">
        <f>C96*'[2]Uniforme Limpeza'!$Z$10+F96*'[2]Uniforme Limpeza'!$Z$11+I96*'[2]Uniforme Limpeza'!$Z$12+L96*'[2]Uniforme Limpeza'!$Z$12+O96*'[2]Uniforme Limpeza'!$Z$12</f>
        <v>39.76</v>
      </c>
      <c r="AN96" s="67">
        <f>I96*'[2]Materiais de Consumo'!$F$33+L96*'[2]Materiais de Consumo'!$F$34+O96*'[2]Materiais de Consumo'!$F$35</f>
        <v>10.32</v>
      </c>
      <c r="AO96" s="67">
        <f>'[2]Equipamentos  TOTAL'!$H$19*'Res. Geral limpeza conferencia'!F96+'Res. Geral limpeza conferencia'!I96*'[2]Equipamentos  TOTAL'!$I$11+'[2]Equipamentos  TOTAL'!$I$12*'Res. Geral limpeza conferencia'!L96+'Res. Geral limpeza conferencia'!O96*'[2]Equipamentos  TOTAL'!$I$13</f>
        <v>1.47</v>
      </c>
      <c r="AP96" s="67">
        <f>(I96*'[2]PRODUTOS DE LIMPEZA'!$I$36+L96*'[2]PRODUTOS DE LIMPEZA'!$I$37+O96*'[2]PRODUTOS DE LIMPEZA'!$I$38)</f>
        <v>45.06</v>
      </c>
      <c r="AQ96" s="67">
        <f t="shared" si="100"/>
        <v>96.61</v>
      </c>
      <c r="AR96" s="19">
        <f t="shared" si="101"/>
        <v>43.816552727272722</v>
      </c>
      <c r="AS96" s="19">
        <f t="shared" si="80"/>
        <v>3.2862414545454541</v>
      </c>
      <c r="AT96" s="81">
        <f t="shared" si="81"/>
        <v>2.1908276363636361</v>
      </c>
      <c r="AU96" s="19">
        <f t="shared" si="82"/>
        <v>0.43816552727272723</v>
      </c>
      <c r="AV96" s="81">
        <f t="shared" si="83"/>
        <v>5.4770690909090902</v>
      </c>
      <c r="AW96" s="19">
        <f t="shared" si="84"/>
        <v>17.526621090909089</v>
      </c>
      <c r="AX96" s="81">
        <f t="shared" si="85"/>
        <v>6.5724829090909083</v>
      </c>
      <c r="AY96" s="19">
        <f t="shared" si="86"/>
        <v>1.3144965818181817</v>
      </c>
      <c r="AZ96" s="19">
        <f t="shared" si="69"/>
        <v>80.622457018181805</v>
      </c>
      <c r="BA96" s="67">
        <f t="shared" si="102"/>
        <v>18.249594210909088</v>
      </c>
      <c r="BB96" s="67">
        <f t="shared" si="103"/>
        <v>6.0905008290909084</v>
      </c>
      <c r="BC96" s="67">
        <f t="shared" si="104"/>
        <v>8.9604850327272718</v>
      </c>
      <c r="BD96" s="67">
        <f t="shared" si="105"/>
        <v>33.300580072727264</v>
      </c>
      <c r="BE96" s="67">
        <f t="shared" si="106"/>
        <v>0.28480759272727268</v>
      </c>
      <c r="BF96" s="67">
        <f t="shared" si="107"/>
        <v>0.10954138181818181</v>
      </c>
      <c r="BG96" s="67">
        <f t="shared" si="87"/>
        <v>0.39434897454545448</v>
      </c>
      <c r="BH96" s="67">
        <f t="shared" si="108"/>
        <v>1.6431207272727271</v>
      </c>
      <c r="BI96" s="67">
        <f t="shared" si="109"/>
        <v>0.13144965818181814</v>
      </c>
      <c r="BJ96" s="67">
        <f t="shared" si="110"/>
        <v>6.572482909090907E-2</v>
      </c>
      <c r="BK96" s="67">
        <f t="shared" si="111"/>
        <v>0.76678967272727261</v>
      </c>
      <c r="BL96" s="67">
        <f t="shared" si="112"/>
        <v>0.28480759272727268</v>
      </c>
      <c r="BM96" s="67">
        <f t="shared" si="113"/>
        <v>9.4205588363636341</v>
      </c>
      <c r="BN96" s="67">
        <f t="shared" si="114"/>
        <v>0.37244069818181813</v>
      </c>
      <c r="BO96" s="67">
        <f t="shared" si="115"/>
        <v>12.684892014545451</v>
      </c>
      <c r="BP96" s="67">
        <f t="shared" si="116"/>
        <v>18.249594210909088</v>
      </c>
      <c r="BQ96" s="67">
        <f t="shared" si="117"/>
        <v>3.0452504145454542</v>
      </c>
      <c r="BR96" s="67">
        <f t="shared" si="118"/>
        <v>1.8402952145454543</v>
      </c>
      <c r="BS96" s="67">
        <f t="shared" si="119"/>
        <v>0.72297311999999991</v>
      </c>
      <c r="BT96" s="67">
        <f t="shared" si="120"/>
        <v>0</v>
      </c>
      <c r="BU96" s="67">
        <f t="shared" si="121"/>
        <v>8.7852188218181801</v>
      </c>
      <c r="BV96" s="67">
        <f t="shared" si="122"/>
        <v>32.643331781818176</v>
      </c>
      <c r="BW96" s="67">
        <f t="shared" si="123"/>
        <v>159.6456098618182</v>
      </c>
      <c r="BX96" s="67">
        <f t="shared" si="88"/>
        <v>159.64560986181817</v>
      </c>
      <c r="BY96" s="67">
        <f t="shared" si="89"/>
        <v>868.72997349818183</v>
      </c>
      <c r="BZ96" s="67" t="e">
        <f t="shared" si="124"/>
        <v>#VALUE!</v>
      </c>
      <c r="CA96" s="70">
        <f t="shared" si="90"/>
        <v>2</v>
      </c>
      <c r="CB96" s="82">
        <f t="shared" si="91"/>
        <v>11.25</v>
      </c>
      <c r="CC96" s="20">
        <f t="shared" si="92"/>
        <v>2.2535211267605644</v>
      </c>
      <c r="CD96" s="69" t="e">
        <f t="shared" si="125"/>
        <v>#VALUE!</v>
      </c>
      <c r="CE96" s="20">
        <f t="shared" si="93"/>
        <v>8.5633802816901436</v>
      </c>
      <c r="CF96" s="73" t="e">
        <f t="shared" si="68"/>
        <v>#VALUE!</v>
      </c>
      <c r="CG96" s="20">
        <f t="shared" si="94"/>
        <v>1.8591549295774654</v>
      </c>
      <c r="CH96" s="67" t="e">
        <f t="shared" si="126"/>
        <v>#VALUE!</v>
      </c>
      <c r="CI96" s="67" t="e">
        <f t="shared" si="127"/>
        <v>#VALUE!</v>
      </c>
      <c r="CJ96" s="67" t="e">
        <f t="shared" si="128"/>
        <v>#VALUE!</v>
      </c>
      <c r="CK96" s="74" t="e">
        <f t="shared" si="129"/>
        <v>#VALUE!</v>
      </c>
    </row>
    <row r="97" spans="1:90" ht="15" customHeight="1">
      <c r="A97" s="84" t="str">
        <f>[2]CCT!D104</f>
        <v>Sethac Norte de Minas</v>
      </c>
      <c r="B97" s="76" t="str">
        <f>[2]CCT!C104</f>
        <v>São João da Ponte</v>
      </c>
      <c r="C97" s="18"/>
      <c r="D97" s="17"/>
      <c r="E97" s="17">
        <f t="shared" si="70"/>
        <v>0</v>
      </c>
      <c r="F97" s="18"/>
      <c r="G97" s="17"/>
      <c r="H97" s="77">
        <f t="shared" si="71"/>
        <v>0</v>
      </c>
      <c r="I97" s="18"/>
      <c r="J97" s="17"/>
      <c r="K97" s="17">
        <f t="shared" si="72"/>
        <v>0</v>
      </c>
      <c r="L97" s="18"/>
      <c r="M97" s="17"/>
      <c r="N97" s="17">
        <f t="shared" si="73"/>
        <v>0</v>
      </c>
      <c r="O97" s="21">
        <f>[2]CCT!N104</f>
        <v>1</v>
      </c>
      <c r="P97" s="17">
        <f>[2]CCT!M104</f>
        <v>212.14</v>
      </c>
      <c r="Q97" s="80">
        <f t="shared" si="74"/>
        <v>212.14</v>
      </c>
      <c r="R97" s="66">
        <f t="shared" si="95"/>
        <v>1</v>
      </c>
      <c r="S97" s="67">
        <f t="shared" si="96"/>
        <v>212.14</v>
      </c>
      <c r="T97" s="19"/>
      <c r="U97" s="19"/>
      <c r="V97" s="19"/>
      <c r="W97" s="19"/>
      <c r="X97" s="19"/>
      <c r="Y97" s="19"/>
      <c r="Z97" s="19"/>
      <c r="AA97" s="68">
        <f t="shared" si="97"/>
        <v>6.9427636363636358</v>
      </c>
      <c r="AB97" s="67">
        <f t="shared" si="98"/>
        <v>219.08276363636361</v>
      </c>
      <c r="AC97" s="67"/>
      <c r="AD97" s="67">
        <f>(VLOOKUP('Res. Geral limpeza conferencia'!A97,VATOTAL,6,FALSE)*20-1)*R97</f>
        <v>279</v>
      </c>
      <c r="AE97" s="67">
        <f t="shared" si="75"/>
        <v>111.27160000000001</v>
      </c>
      <c r="AF97" s="67"/>
      <c r="AG97" s="67">
        <f t="shared" si="99"/>
        <v>3.12</v>
      </c>
      <c r="AH97" s="67">
        <f t="shared" si="76"/>
        <v>28.19</v>
      </c>
      <c r="AI97" s="67">
        <f t="shared" si="77"/>
        <v>0</v>
      </c>
      <c r="AJ97" s="67">
        <f t="shared" si="78"/>
        <v>0</v>
      </c>
      <c r="AK97" s="67">
        <v>0</v>
      </c>
      <c r="AL97" s="67">
        <f t="shared" si="79"/>
        <v>421.58160000000004</v>
      </c>
      <c r="AM97" s="67">
        <f>C97*'[2]Uniforme Limpeza'!$Z$10+F97*'[2]Uniforme Limpeza'!$Z$11+I97*'[2]Uniforme Limpeza'!$Z$12+L97*'[2]Uniforme Limpeza'!$Z$12+O97*'[2]Uniforme Limpeza'!$Z$12</f>
        <v>39.76</v>
      </c>
      <c r="AN97" s="67">
        <f>I97*'[2]Materiais de Consumo'!$F$33+L97*'[2]Materiais de Consumo'!$F$34+O97*'[2]Materiais de Consumo'!$F$35</f>
        <v>10.32</v>
      </c>
      <c r="AO97" s="67">
        <f>'[2]Equipamentos  TOTAL'!$H$19*'Res. Geral limpeza conferencia'!F97+'Res. Geral limpeza conferencia'!I97*'[2]Equipamentos  TOTAL'!$I$11+'[2]Equipamentos  TOTAL'!$I$12*'Res. Geral limpeza conferencia'!L97+'Res. Geral limpeza conferencia'!O97*'[2]Equipamentos  TOTAL'!$I$13</f>
        <v>1.47</v>
      </c>
      <c r="AP97" s="67">
        <f>(I97*'[2]PRODUTOS DE LIMPEZA'!$I$36+L97*'[2]PRODUTOS DE LIMPEZA'!$I$37+O97*'[2]PRODUTOS DE LIMPEZA'!$I$38)</f>
        <v>45.06</v>
      </c>
      <c r="AQ97" s="67">
        <f t="shared" si="100"/>
        <v>96.61</v>
      </c>
      <c r="AR97" s="19">
        <f t="shared" si="101"/>
        <v>43.816552727272722</v>
      </c>
      <c r="AS97" s="19">
        <f t="shared" si="80"/>
        <v>3.2862414545454541</v>
      </c>
      <c r="AT97" s="81">
        <f t="shared" si="81"/>
        <v>2.1908276363636361</v>
      </c>
      <c r="AU97" s="19">
        <f t="shared" si="82"/>
        <v>0.43816552727272723</v>
      </c>
      <c r="AV97" s="81">
        <f t="shared" si="83"/>
        <v>5.4770690909090902</v>
      </c>
      <c r="AW97" s="19">
        <f t="shared" si="84"/>
        <v>17.526621090909089</v>
      </c>
      <c r="AX97" s="81">
        <f t="shared" si="85"/>
        <v>6.5724829090909083</v>
      </c>
      <c r="AY97" s="19">
        <f t="shared" si="86"/>
        <v>1.3144965818181817</v>
      </c>
      <c r="AZ97" s="19">
        <f t="shared" si="69"/>
        <v>80.622457018181805</v>
      </c>
      <c r="BA97" s="67">
        <f t="shared" si="102"/>
        <v>18.249594210909088</v>
      </c>
      <c r="BB97" s="67">
        <f t="shared" si="103"/>
        <v>6.0905008290909084</v>
      </c>
      <c r="BC97" s="67">
        <f t="shared" si="104"/>
        <v>8.9604850327272718</v>
      </c>
      <c r="BD97" s="67">
        <f t="shared" si="105"/>
        <v>33.300580072727264</v>
      </c>
      <c r="BE97" s="67">
        <f t="shared" si="106"/>
        <v>0.28480759272727268</v>
      </c>
      <c r="BF97" s="67">
        <f t="shared" si="107"/>
        <v>0.10954138181818181</v>
      </c>
      <c r="BG97" s="67">
        <f t="shared" si="87"/>
        <v>0.39434897454545448</v>
      </c>
      <c r="BH97" s="67">
        <f t="shared" si="108"/>
        <v>1.6431207272727271</v>
      </c>
      <c r="BI97" s="67">
        <f t="shared" si="109"/>
        <v>0.13144965818181814</v>
      </c>
      <c r="BJ97" s="67">
        <f t="shared" si="110"/>
        <v>6.572482909090907E-2</v>
      </c>
      <c r="BK97" s="67">
        <f t="shared" si="111"/>
        <v>0.76678967272727261</v>
      </c>
      <c r="BL97" s="67">
        <f t="shared" si="112"/>
        <v>0.28480759272727268</v>
      </c>
      <c r="BM97" s="67">
        <f t="shared" si="113"/>
        <v>9.4205588363636341</v>
      </c>
      <c r="BN97" s="67">
        <f t="shared" si="114"/>
        <v>0.37244069818181813</v>
      </c>
      <c r="BO97" s="67">
        <f t="shared" si="115"/>
        <v>12.684892014545451</v>
      </c>
      <c r="BP97" s="67">
        <f t="shared" si="116"/>
        <v>18.249594210909088</v>
      </c>
      <c r="BQ97" s="67">
        <f t="shared" si="117"/>
        <v>3.0452504145454542</v>
      </c>
      <c r="BR97" s="67">
        <f t="shared" si="118"/>
        <v>1.8402952145454543</v>
      </c>
      <c r="BS97" s="67">
        <f t="shared" si="119"/>
        <v>0.72297311999999991</v>
      </c>
      <c r="BT97" s="67">
        <f t="shared" si="120"/>
        <v>0</v>
      </c>
      <c r="BU97" s="67">
        <f t="shared" si="121"/>
        <v>8.7852188218181801</v>
      </c>
      <c r="BV97" s="67">
        <f t="shared" si="122"/>
        <v>32.643331781818176</v>
      </c>
      <c r="BW97" s="67">
        <f t="shared" si="123"/>
        <v>159.6456098618182</v>
      </c>
      <c r="BX97" s="67">
        <f t="shared" si="88"/>
        <v>159.64560986181817</v>
      </c>
      <c r="BY97" s="67">
        <f t="shared" si="89"/>
        <v>896.91997349818189</v>
      </c>
      <c r="BZ97" s="67" t="e">
        <f t="shared" si="124"/>
        <v>#VALUE!</v>
      </c>
      <c r="CA97" s="70">
        <f t="shared" si="90"/>
        <v>5</v>
      </c>
      <c r="CB97" s="82">
        <f t="shared" si="91"/>
        <v>14.25</v>
      </c>
      <c r="CC97" s="20">
        <f t="shared" si="92"/>
        <v>5.8309037900874632</v>
      </c>
      <c r="CD97" s="69" t="e">
        <f t="shared" si="125"/>
        <v>#VALUE!</v>
      </c>
      <c r="CE97" s="20">
        <f t="shared" si="93"/>
        <v>8.8629737609329435</v>
      </c>
      <c r="CF97" s="73" t="e">
        <f t="shared" si="68"/>
        <v>#VALUE!</v>
      </c>
      <c r="CG97" s="20">
        <f t="shared" si="94"/>
        <v>1.9241982507288626</v>
      </c>
      <c r="CH97" s="67" t="e">
        <f t="shared" si="126"/>
        <v>#VALUE!</v>
      </c>
      <c r="CI97" s="67" t="e">
        <f t="shared" si="127"/>
        <v>#VALUE!</v>
      </c>
      <c r="CJ97" s="67" t="e">
        <f t="shared" si="128"/>
        <v>#VALUE!</v>
      </c>
      <c r="CK97" s="74" t="e">
        <f t="shared" si="129"/>
        <v>#VALUE!</v>
      </c>
    </row>
    <row r="98" spans="1:90" ht="15" customHeight="1">
      <c r="A98" s="84" t="str">
        <f>[2]CCT!D105</f>
        <v>Região de Juiz de Fora</v>
      </c>
      <c r="B98" s="76" t="str">
        <f>[2]CCT!C105</f>
        <v>São João Del Rey</v>
      </c>
      <c r="C98" s="18"/>
      <c r="D98" s="17"/>
      <c r="E98" s="17">
        <f t="shared" si="70"/>
        <v>0</v>
      </c>
      <c r="F98" s="18"/>
      <c r="G98" s="17"/>
      <c r="H98" s="77">
        <f t="shared" si="71"/>
        <v>0</v>
      </c>
      <c r="I98" s="21">
        <f>[2]CCT!J105</f>
        <v>2</v>
      </c>
      <c r="J98" s="17">
        <f>[2]CCT!I105</f>
        <v>848.57</v>
      </c>
      <c r="K98" s="17">
        <f t="shared" si="72"/>
        <v>1697.14</v>
      </c>
      <c r="L98" s="18"/>
      <c r="M98" s="17"/>
      <c r="N98" s="17">
        <f t="shared" si="73"/>
        <v>0</v>
      </c>
      <c r="O98" s="21"/>
      <c r="P98" s="17"/>
      <c r="Q98" s="80">
        <f t="shared" si="74"/>
        <v>0</v>
      </c>
      <c r="R98" s="66">
        <f t="shared" si="95"/>
        <v>2</v>
      </c>
      <c r="S98" s="67">
        <f t="shared" si="96"/>
        <v>1697.14</v>
      </c>
      <c r="T98" s="19"/>
      <c r="U98" s="19"/>
      <c r="V98" s="19"/>
      <c r="W98" s="19"/>
      <c r="X98" s="19"/>
      <c r="Y98" s="19"/>
      <c r="Z98" s="19"/>
      <c r="AA98" s="68">
        <f t="shared" si="97"/>
        <v>55.542763636363631</v>
      </c>
      <c r="AB98" s="67">
        <f t="shared" si="98"/>
        <v>1752.6827636363637</v>
      </c>
      <c r="AC98" s="67"/>
      <c r="AD98" s="67">
        <f>(VLOOKUP('Res. Geral limpeza conferencia'!A98,VATOTAL,6,FALSE)*20-1)*R98</f>
        <v>558</v>
      </c>
      <c r="AE98" s="67">
        <f t="shared" si="75"/>
        <v>146.17160000000001</v>
      </c>
      <c r="AF98" s="67"/>
      <c r="AG98" s="67">
        <f t="shared" si="99"/>
        <v>6.24</v>
      </c>
      <c r="AH98" s="67">
        <f t="shared" si="76"/>
        <v>0</v>
      </c>
      <c r="AI98" s="67">
        <f t="shared" si="77"/>
        <v>0</v>
      </c>
      <c r="AJ98" s="67">
        <f t="shared" si="78"/>
        <v>0</v>
      </c>
      <c r="AK98" s="67">
        <v>0</v>
      </c>
      <c r="AL98" s="67">
        <f t="shared" si="79"/>
        <v>710.41160000000002</v>
      </c>
      <c r="AM98" s="67">
        <f>C98*'[2]Uniforme Limpeza'!$Z$10+F98*'[2]Uniforme Limpeza'!$Z$11+I98*'[2]Uniforme Limpeza'!$Z$12+L98*'[2]Uniforme Limpeza'!$Z$12+O98*'[2]Uniforme Limpeza'!$Z$12</f>
        <v>79.52</v>
      </c>
      <c r="AN98" s="67">
        <f>I98*'[2]Materiais de Consumo'!$F$33+L98*'[2]Materiais de Consumo'!$F$34+O98*'[2]Materiais de Consumo'!$F$35</f>
        <v>82.58</v>
      </c>
      <c r="AO98" s="67">
        <f>'[2]Equipamentos  TOTAL'!$H$19*'Res. Geral limpeza conferencia'!F98+'Res. Geral limpeza conferencia'!I98*'[2]Equipamentos  TOTAL'!$I$11+'[2]Equipamentos  TOTAL'!$I$12*'Res. Geral limpeza conferencia'!L98+'Res. Geral limpeza conferencia'!O98*'[2]Equipamentos  TOTAL'!$I$13</f>
        <v>11.74</v>
      </c>
      <c r="AP98" s="67">
        <f>(I98*'[2]PRODUTOS DE LIMPEZA'!$I$36+L98*'[2]PRODUTOS DE LIMPEZA'!$I$37+O98*'[2]PRODUTOS DE LIMPEZA'!$I$38)</f>
        <v>360.5</v>
      </c>
      <c r="AQ98" s="67">
        <f t="shared" si="100"/>
        <v>534.34</v>
      </c>
      <c r="AR98" s="19">
        <f t="shared" si="101"/>
        <v>350.53655272727275</v>
      </c>
      <c r="AS98" s="19">
        <f t="shared" si="80"/>
        <v>26.290241454545455</v>
      </c>
      <c r="AT98" s="81">
        <f t="shared" si="81"/>
        <v>17.526827636363638</v>
      </c>
      <c r="AU98" s="19">
        <f t="shared" si="82"/>
        <v>3.5053655272727275</v>
      </c>
      <c r="AV98" s="81">
        <f t="shared" si="83"/>
        <v>43.817069090909094</v>
      </c>
      <c r="AW98" s="19">
        <f t="shared" si="84"/>
        <v>140.21462109090911</v>
      </c>
      <c r="AX98" s="81">
        <f t="shared" si="85"/>
        <v>52.580482909090911</v>
      </c>
      <c r="AY98" s="19">
        <f t="shared" si="86"/>
        <v>10.516096581818182</v>
      </c>
      <c r="AZ98" s="19">
        <f t="shared" si="69"/>
        <v>644.98725701818194</v>
      </c>
      <c r="BA98" s="67">
        <f t="shared" si="102"/>
        <v>145.99847421090908</v>
      </c>
      <c r="BB98" s="67">
        <f t="shared" si="103"/>
        <v>48.724580829090911</v>
      </c>
      <c r="BC98" s="67">
        <f t="shared" si="104"/>
        <v>71.684725032727272</v>
      </c>
      <c r="BD98" s="67">
        <f t="shared" si="105"/>
        <v>266.40778007272729</v>
      </c>
      <c r="BE98" s="67">
        <f t="shared" si="106"/>
        <v>2.2784875927272727</v>
      </c>
      <c r="BF98" s="67">
        <f t="shared" si="107"/>
        <v>0.87634138181818189</v>
      </c>
      <c r="BG98" s="67">
        <f t="shared" si="87"/>
        <v>3.1548289745454547</v>
      </c>
      <c r="BH98" s="67">
        <f t="shared" si="108"/>
        <v>13.145120727272728</v>
      </c>
      <c r="BI98" s="67">
        <f t="shared" si="109"/>
        <v>1.0516096581818182</v>
      </c>
      <c r="BJ98" s="67">
        <f t="shared" si="110"/>
        <v>0.52580482909090909</v>
      </c>
      <c r="BK98" s="67">
        <f t="shared" si="111"/>
        <v>6.1343896727272726</v>
      </c>
      <c r="BL98" s="67">
        <f t="shared" si="112"/>
        <v>2.2784875927272727</v>
      </c>
      <c r="BM98" s="67">
        <f t="shared" si="113"/>
        <v>75.365358836363626</v>
      </c>
      <c r="BN98" s="67">
        <f t="shared" si="114"/>
        <v>2.9795606981818179</v>
      </c>
      <c r="BO98" s="67">
        <f t="shared" si="115"/>
        <v>101.48033201454544</v>
      </c>
      <c r="BP98" s="67">
        <f t="shared" si="116"/>
        <v>145.99847421090908</v>
      </c>
      <c r="BQ98" s="67">
        <f t="shared" si="117"/>
        <v>24.362290414545456</v>
      </c>
      <c r="BR98" s="67">
        <f t="shared" si="118"/>
        <v>14.722535214545454</v>
      </c>
      <c r="BS98" s="67">
        <f t="shared" si="119"/>
        <v>5.7838531199999998</v>
      </c>
      <c r="BT98" s="67">
        <f t="shared" si="120"/>
        <v>0</v>
      </c>
      <c r="BU98" s="67">
        <f t="shared" si="121"/>
        <v>70.282578821818177</v>
      </c>
      <c r="BV98" s="67">
        <f t="shared" si="122"/>
        <v>261.14973178181816</v>
      </c>
      <c r="BW98" s="67">
        <f t="shared" si="123"/>
        <v>1277.1799298618184</v>
      </c>
      <c r="BX98" s="67">
        <f t="shared" si="88"/>
        <v>1277.1799298618184</v>
      </c>
      <c r="BY98" s="67">
        <f t="shared" si="89"/>
        <v>4274.6142934981817</v>
      </c>
      <c r="BZ98" s="67" t="e">
        <f t="shared" si="124"/>
        <v>#VALUE!</v>
      </c>
      <c r="CA98" s="70">
        <f t="shared" si="90"/>
        <v>5</v>
      </c>
      <c r="CB98" s="82">
        <f t="shared" si="91"/>
        <v>14.25</v>
      </c>
      <c r="CC98" s="20">
        <f t="shared" si="92"/>
        <v>5.8309037900874632</v>
      </c>
      <c r="CD98" s="69" t="e">
        <f t="shared" si="125"/>
        <v>#VALUE!</v>
      </c>
      <c r="CE98" s="20">
        <f t="shared" si="93"/>
        <v>8.8629737609329435</v>
      </c>
      <c r="CF98" s="73" t="e">
        <f t="shared" si="68"/>
        <v>#VALUE!</v>
      </c>
      <c r="CG98" s="20">
        <f t="shared" si="94"/>
        <v>1.9241982507288626</v>
      </c>
      <c r="CH98" s="67" t="e">
        <f t="shared" si="126"/>
        <v>#VALUE!</v>
      </c>
      <c r="CI98" s="67" t="e">
        <f t="shared" si="127"/>
        <v>#VALUE!</v>
      </c>
      <c r="CJ98" s="67" t="e">
        <f t="shared" si="128"/>
        <v>#VALUE!</v>
      </c>
      <c r="CK98" s="74" t="e">
        <f t="shared" si="129"/>
        <v>#VALUE!</v>
      </c>
    </row>
    <row r="99" spans="1:90" ht="15" customHeight="1">
      <c r="A99" s="84" t="str">
        <f>[2]CCT!D106</f>
        <v>São Lourenço</v>
      </c>
      <c r="B99" s="76" t="str">
        <f>[2]CCT!C106</f>
        <v>São Lourenço</v>
      </c>
      <c r="C99" s="18"/>
      <c r="D99" s="77"/>
      <c r="E99" s="17">
        <f t="shared" si="70"/>
        <v>0</v>
      </c>
      <c r="F99" s="78"/>
      <c r="G99" s="17"/>
      <c r="H99" s="77">
        <f t="shared" si="71"/>
        <v>0</v>
      </c>
      <c r="I99" s="18"/>
      <c r="J99" s="77"/>
      <c r="K99" s="17">
        <f t="shared" si="72"/>
        <v>0</v>
      </c>
      <c r="L99" s="21">
        <f>[2]CCT!L106</f>
        <v>1</v>
      </c>
      <c r="M99" s="77">
        <f>[2]CCT!K106</f>
        <v>438.32</v>
      </c>
      <c r="N99" s="17">
        <f t="shared" si="73"/>
        <v>438.32</v>
      </c>
      <c r="O99" s="21"/>
      <c r="P99" s="77"/>
      <c r="Q99" s="80">
        <f t="shared" si="74"/>
        <v>0</v>
      </c>
      <c r="R99" s="66">
        <f t="shared" si="95"/>
        <v>1</v>
      </c>
      <c r="S99" s="67">
        <f t="shared" si="96"/>
        <v>438.32</v>
      </c>
      <c r="T99" s="19"/>
      <c r="U99" s="19"/>
      <c r="V99" s="19"/>
      <c r="W99" s="19"/>
      <c r="X99" s="19"/>
      <c r="Y99" s="19"/>
      <c r="Z99" s="19"/>
      <c r="AA99" s="68">
        <f t="shared" si="97"/>
        <v>14.345018181818181</v>
      </c>
      <c r="AB99" s="67">
        <f t="shared" si="98"/>
        <v>452.6650181818182</v>
      </c>
      <c r="AC99" s="67"/>
      <c r="AD99" s="67">
        <f>(VLOOKUP('Res. Geral limpeza conferencia'!A99,VATOTAL,6,FALSE)*20-1)*R99</f>
        <v>279</v>
      </c>
      <c r="AE99" s="67">
        <f t="shared" si="75"/>
        <v>97.700800000000001</v>
      </c>
      <c r="AF99" s="67"/>
      <c r="AG99" s="67">
        <f t="shared" si="99"/>
        <v>3.12</v>
      </c>
      <c r="AH99" s="67">
        <f t="shared" si="76"/>
        <v>29.15</v>
      </c>
      <c r="AI99" s="67">
        <f t="shared" si="77"/>
        <v>0</v>
      </c>
      <c r="AJ99" s="67">
        <f t="shared" si="78"/>
        <v>0</v>
      </c>
      <c r="AK99" s="67">
        <v>0</v>
      </c>
      <c r="AL99" s="67">
        <f t="shared" si="79"/>
        <v>408.9708</v>
      </c>
      <c r="AM99" s="67">
        <f>C99*'[2]Uniforme Limpeza'!$Z$10+F99*'[2]Uniforme Limpeza'!$Z$11+I99*'[2]Uniforme Limpeza'!$Z$12+L99*'[2]Uniforme Limpeza'!$Z$12+O99*'[2]Uniforme Limpeza'!$Z$12</f>
        <v>39.76</v>
      </c>
      <c r="AN99" s="67">
        <f>I99*'[2]Materiais de Consumo'!$F$33+L99*'[2]Materiais de Consumo'!$F$34+O99*'[2]Materiais de Consumo'!$F$35</f>
        <v>20.65</v>
      </c>
      <c r="AO99" s="67">
        <f>'[2]Equipamentos  TOTAL'!$H$19*'Res. Geral limpeza conferencia'!F99+'Res. Geral limpeza conferencia'!I99*'[2]Equipamentos  TOTAL'!$I$11+'[2]Equipamentos  TOTAL'!$I$12*'Res. Geral limpeza conferencia'!L99+'Res. Geral limpeza conferencia'!O99*'[2]Equipamentos  TOTAL'!$I$13</f>
        <v>2.94</v>
      </c>
      <c r="AP99" s="67">
        <f>(I99*'[2]PRODUTOS DE LIMPEZA'!$I$36+L99*'[2]PRODUTOS DE LIMPEZA'!$I$37+O99*'[2]PRODUTOS DE LIMPEZA'!$I$38)</f>
        <v>90.13</v>
      </c>
      <c r="AQ99" s="67">
        <f t="shared" si="100"/>
        <v>153.47999999999999</v>
      </c>
      <c r="AR99" s="19">
        <f t="shared" si="101"/>
        <v>90.533003636363645</v>
      </c>
      <c r="AS99" s="19">
        <f t="shared" si="80"/>
        <v>6.7899752727272729</v>
      </c>
      <c r="AT99" s="81">
        <f t="shared" si="81"/>
        <v>4.5266501818181819</v>
      </c>
      <c r="AU99" s="19">
        <f t="shared" si="82"/>
        <v>0.9053300363636364</v>
      </c>
      <c r="AV99" s="81">
        <f t="shared" si="83"/>
        <v>11.316625454545456</v>
      </c>
      <c r="AW99" s="19">
        <f t="shared" si="84"/>
        <v>36.213201454545455</v>
      </c>
      <c r="AX99" s="81">
        <f t="shared" si="85"/>
        <v>13.579950545454546</v>
      </c>
      <c r="AY99" s="19">
        <f t="shared" si="86"/>
        <v>2.7159901090909093</v>
      </c>
      <c r="AZ99" s="19">
        <f t="shared" si="69"/>
        <v>166.5807266909091</v>
      </c>
      <c r="BA99" s="67">
        <f t="shared" si="102"/>
        <v>37.706996014545453</v>
      </c>
      <c r="BB99" s="67">
        <f t="shared" si="103"/>
        <v>12.584087505454546</v>
      </c>
      <c r="BC99" s="67">
        <f t="shared" si="104"/>
        <v>18.513999243636363</v>
      </c>
      <c r="BD99" s="67">
        <f t="shared" si="105"/>
        <v>68.805082763636364</v>
      </c>
      <c r="BE99" s="67">
        <f t="shared" si="106"/>
        <v>0.58846452363636359</v>
      </c>
      <c r="BF99" s="67">
        <f t="shared" si="107"/>
        <v>0.2263325090909091</v>
      </c>
      <c r="BG99" s="67">
        <f t="shared" si="87"/>
        <v>0.81479703272727266</v>
      </c>
      <c r="BH99" s="67">
        <f t="shared" si="108"/>
        <v>3.3949876363636364</v>
      </c>
      <c r="BI99" s="67">
        <f t="shared" si="109"/>
        <v>0.27159901090909089</v>
      </c>
      <c r="BJ99" s="67">
        <f t="shared" si="110"/>
        <v>0.13579950545454544</v>
      </c>
      <c r="BK99" s="67">
        <f t="shared" si="111"/>
        <v>1.5843275636363636</v>
      </c>
      <c r="BL99" s="67">
        <f t="shared" si="112"/>
        <v>0.58846452363636359</v>
      </c>
      <c r="BM99" s="67">
        <f t="shared" si="113"/>
        <v>19.464595781818179</v>
      </c>
      <c r="BN99" s="67">
        <f t="shared" si="114"/>
        <v>0.76953053090909085</v>
      </c>
      <c r="BO99" s="67">
        <f t="shared" si="115"/>
        <v>26.209304552727271</v>
      </c>
      <c r="BP99" s="67">
        <f t="shared" si="116"/>
        <v>37.706996014545453</v>
      </c>
      <c r="BQ99" s="67">
        <f t="shared" si="117"/>
        <v>6.292043752727273</v>
      </c>
      <c r="BR99" s="67">
        <f t="shared" si="118"/>
        <v>3.8023861527272724</v>
      </c>
      <c r="BS99" s="67">
        <f t="shared" si="119"/>
        <v>1.49379456</v>
      </c>
      <c r="BT99" s="67">
        <f t="shared" si="120"/>
        <v>0</v>
      </c>
      <c r="BU99" s="67">
        <f t="shared" si="121"/>
        <v>18.151867229090907</v>
      </c>
      <c r="BV99" s="67">
        <f t="shared" si="122"/>
        <v>67.447087709090908</v>
      </c>
      <c r="BW99" s="67">
        <f t="shared" si="123"/>
        <v>329.85699874909096</v>
      </c>
      <c r="BX99" s="67">
        <f t="shared" si="88"/>
        <v>329.85699874909091</v>
      </c>
      <c r="BY99" s="67">
        <f t="shared" si="89"/>
        <v>1344.9728169309089</v>
      </c>
      <c r="BZ99" s="67" t="e">
        <f t="shared" si="124"/>
        <v>#VALUE!</v>
      </c>
      <c r="CA99" s="70">
        <f t="shared" si="90"/>
        <v>3</v>
      </c>
      <c r="CB99" s="82">
        <f t="shared" si="91"/>
        <v>12.25</v>
      </c>
      <c r="CC99" s="20">
        <f t="shared" si="92"/>
        <v>3.4188034188034218</v>
      </c>
      <c r="CD99" s="69" t="e">
        <f t="shared" si="125"/>
        <v>#VALUE!</v>
      </c>
      <c r="CE99" s="20">
        <f t="shared" si="93"/>
        <v>8.6609686609686669</v>
      </c>
      <c r="CF99" s="73" t="e">
        <f t="shared" si="68"/>
        <v>#VALUE!</v>
      </c>
      <c r="CG99" s="20">
        <f t="shared" si="94"/>
        <v>1.8803418803418819</v>
      </c>
      <c r="CH99" s="67" t="e">
        <f t="shared" si="126"/>
        <v>#VALUE!</v>
      </c>
      <c r="CI99" s="67" t="e">
        <f t="shared" si="127"/>
        <v>#VALUE!</v>
      </c>
      <c r="CJ99" s="67" t="e">
        <f t="shared" si="128"/>
        <v>#VALUE!</v>
      </c>
      <c r="CK99" s="74" t="e">
        <f t="shared" si="129"/>
        <v>#VALUE!</v>
      </c>
    </row>
    <row r="100" spans="1:90" ht="15" customHeight="1">
      <c r="A100" s="84" t="str">
        <f>[2]CCT!D107</f>
        <v>Região de São Lourenço</v>
      </c>
      <c r="B100" s="76" t="str">
        <f>[2]CCT!C107</f>
        <v>São Sebastião do Paraíso</v>
      </c>
      <c r="C100" s="18"/>
      <c r="D100" s="17"/>
      <c r="E100" s="17">
        <f t="shared" si="70"/>
        <v>0</v>
      </c>
      <c r="F100" s="18"/>
      <c r="G100" s="17"/>
      <c r="H100" s="77">
        <f t="shared" si="71"/>
        <v>0</v>
      </c>
      <c r="I100" s="21">
        <f>[2]CCT!J107</f>
        <v>1</v>
      </c>
      <c r="J100" s="17">
        <f>[2]CCT!I107</f>
        <v>848.57</v>
      </c>
      <c r="K100" s="17">
        <f t="shared" si="72"/>
        <v>848.57</v>
      </c>
      <c r="L100" s="18"/>
      <c r="M100" s="17"/>
      <c r="N100" s="17">
        <f t="shared" si="73"/>
        <v>0</v>
      </c>
      <c r="O100" s="18"/>
      <c r="P100" s="17"/>
      <c r="Q100" s="80">
        <f t="shared" si="74"/>
        <v>0</v>
      </c>
      <c r="R100" s="66">
        <f t="shared" si="95"/>
        <v>1</v>
      </c>
      <c r="S100" s="67">
        <f t="shared" si="96"/>
        <v>848.57</v>
      </c>
      <c r="T100" s="19"/>
      <c r="U100" s="19"/>
      <c r="V100" s="19"/>
      <c r="W100" s="19"/>
      <c r="X100" s="19"/>
      <c r="Y100" s="19"/>
      <c r="Z100" s="19"/>
      <c r="AA100" s="68">
        <f t="shared" si="97"/>
        <v>27.771381818181816</v>
      </c>
      <c r="AB100" s="67">
        <f t="shared" si="98"/>
        <v>876.34138181818184</v>
      </c>
      <c r="AC100" s="67"/>
      <c r="AD100" s="67">
        <f>(VLOOKUP('Res. Geral limpeza conferencia'!A100,VATOTAL,6,FALSE)*20-1)*R100</f>
        <v>279</v>
      </c>
      <c r="AE100" s="67">
        <f t="shared" ref="AE100:AE111" si="130">(VLOOKUP(B100,valetransporte1,4,FALSE)*(2*20*R100))-(IF(S100*6%&lt;=(VLOOKUP(B100,valetransporte1,4,FALSE)*(2*20*R100)),S100*6%,VLOOKUP(B100,valetransporte1,4,FALSE)*(2*20*R100)))</f>
        <v>73.085800000000006</v>
      </c>
      <c r="AF100" s="67"/>
      <c r="AG100" s="67">
        <f t="shared" si="99"/>
        <v>3.12</v>
      </c>
      <c r="AH100" s="67">
        <v>0</v>
      </c>
      <c r="AI100" s="67">
        <f t="shared" ref="AI100:AI111" si="131">VLOOKUP(A100,VATOTAL,3,FALSE)*R100</f>
        <v>0</v>
      </c>
      <c r="AJ100" s="67">
        <f t="shared" ref="AJ100:AJ111" si="132">VLOOKUP(A100,VATOTAL,4,FALSE)*R100</f>
        <v>0</v>
      </c>
      <c r="AK100" s="67">
        <v>0</v>
      </c>
      <c r="AL100" s="67">
        <f t="shared" si="79"/>
        <v>355.20580000000001</v>
      </c>
      <c r="AM100" s="67">
        <f>C100*'[2]Uniforme Limpeza'!$Z$10+F100*'[2]Uniforme Limpeza'!$Z$11+I100*'[2]Uniforme Limpeza'!$Z$12+L100*'[2]Uniforme Limpeza'!$Z$12+O100*'[2]Uniforme Limpeza'!$Z$12</f>
        <v>39.76</v>
      </c>
      <c r="AN100" s="67">
        <f>I100*'[2]Materiais de Consumo'!$F$33+L100*'[2]Materiais de Consumo'!$F$34+O100*'[2]Materiais de Consumo'!$F$35</f>
        <v>41.29</v>
      </c>
      <c r="AO100" s="67">
        <f>'[2]Equipamentos  TOTAL'!$H$19*'Res. Geral limpeza conferencia'!F100+'Res. Geral limpeza conferencia'!I100*'[2]Equipamentos  TOTAL'!$I$11+'[2]Equipamentos  TOTAL'!$I$12*'Res. Geral limpeza conferencia'!L100+'Res. Geral limpeza conferencia'!O100*'[2]Equipamentos  TOTAL'!$I$13</f>
        <v>5.87</v>
      </c>
      <c r="AP100" s="67">
        <f>(I100*'[2]PRODUTOS DE LIMPEZA'!$I$36+L100*'[2]PRODUTOS DE LIMPEZA'!$I$37+O100*'[2]PRODUTOS DE LIMPEZA'!$I$38)</f>
        <v>180.25</v>
      </c>
      <c r="AQ100" s="67">
        <f t="shared" si="100"/>
        <v>267.17</v>
      </c>
      <c r="AR100" s="19">
        <f t="shared" si="101"/>
        <v>175.26827636363637</v>
      </c>
      <c r="AS100" s="19">
        <f t="shared" si="80"/>
        <v>13.145120727272728</v>
      </c>
      <c r="AT100" s="81">
        <f t="shared" si="81"/>
        <v>8.7634138181818191</v>
      </c>
      <c r="AU100" s="19">
        <f t="shared" si="82"/>
        <v>1.7526827636363638</v>
      </c>
      <c r="AV100" s="81">
        <f t="shared" si="83"/>
        <v>21.908534545454547</v>
      </c>
      <c r="AW100" s="19">
        <f t="shared" si="84"/>
        <v>70.107310545454553</v>
      </c>
      <c r="AX100" s="81">
        <f t="shared" si="85"/>
        <v>26.290241454545455</v>
      </c>
      <c r="AY100" s="19">
        <f t="shared" si="86"/>
        <v>5.2580482909090911</v>
      </c>
      <c r="AZ100" s="19">
        <f t="shared" si="69"/>
        <v>322.49362850909097</v>
      </c>
      <c r="BA100" s="67">
        <f t="shared" si="102"/>
        <v>72.99923710545454</v>
      </c>
      <c r="BB100" s="67">
        <f t="shared" si="103"/>
        <v>24.362290414545456</v>
      </c>
      <c r="BC100" s="67">
        <f t="shared" si="104"/>
        <v>35.842362516363636</v>
      </c>
      <c r="BD100" s="67">
        <f t="shared" si="105"/>
        <v>133.20389003636365</v>
      </c>
      <c r="BE100" s="67">
        <f t="shared" si="106"/>
        <v>1.1392437963636364</v>
      </c>
      <c r="BF100" s="67">
        <f t="shared" si="107"/>
        <v>0.43817069090909094</v>
      </c>
      <c r="BG100" s="67">
        <f t="shared" ref="BG100:BG111" si="133">SUM(BE100:BF100)</f>
        <v>1.5774144872727274</v>
      </c>
      <c r="BH100" s="67">
        <f t="shared" si="108"/>
        <v>6.5725603636363639</v>
      </c>
      <c r="BI100" s="67">
        <f t="shared" si="109"/>
        <v>0.52580482909090909</v>
      </c>
      <c r="BJ100" s="67">
        <f t="shared" si="110"/>
        <v>0.26290241454545454</v>
      </c>
      <c r="BK100" s="67">
        <f t="shared" si="111"/>
        <v>3.0671948363636363</v>
      </c>
      <c r="BL100" s="67">
        <f t="shared" si="112"/>
        <v>1.1392437963636364</v>
      </c>
      <c r="BM100" s="67">
        <f t="shared" si="113"/>
        <v>37.682679418181813</v>
      </c>
      <c r="BN100" s="67">
        <f t="shared" si="114"/>
        <v>1.489780349090909</v>
      </c>
      <c r="BO100" s="67">
        <f t="shared" si="115"/>
        <v>50.74016600727272</v>
      </c>
      <c r="BP100" s="67">
        <f t="shared" si="116"/>
        <v>72.99923710545454</v>
      </c>
      <c r="BQ100" s="67">
        <f t="shared" si="117"/>
        <v>12.181145207272728</v>
      </c>
      <c r="BR100" s="67">
        <f t="shared" si="118"/>
        <v>7.361267607272727</v>
      </c>
      <c r="BS100" s="67">
        <f t="shared" si="119"/>
        <v>2.8919265599999999</v>
      </c>
      <c r="BT100" s="67">
        <f t="shared" si="120"/>
        <v>0</v>
      </c>
      <c r="BU100" s="67">
        <f t="shared" si="121"/>
        <v>35.141289410909089</v>
      </c>
      <c r="BV100" s="67">
        <f t="shared" si="122"/>
        <v>130.57486589090908</v>
      </c>
      <c r="BW100" s="67">
        <f t="shared" si="123"/>
        <v>638.58996493090922</v>
      </c>
      <c r="BX100" s="67">
        <f t="shared" si="88"/>
        <v>638.58996493090922</v>
      </c>
      <c r="BY100" s="67">
        <f t="shared" si="89"/>
        <v>2137.3071467490909</v>
      </c>
      <c r="BZ100" s="67" t="e">
        <f t="shared" si="124"/>
        <v>#VALUE!</v>
      </c>
      <c r="CA100" s="70">
        <f t="shared" ref="CA100:CA111" si="134">VLOOKUP(B100,ISS_LIMPEZA,2,FALSE)*100</f>
        <v>3</v>
      </c>
      <c r="CB100" s="82">
        <f t="shared" si="91"/>
        <v>12.25</v>
      </c>
      <c r="CC100" s="20">
        <f t="shared" si="92"/>
        <v>3.4188034188034218</v>
      </c>
      <c r="CD100" s="69" t="e">
        <f t="shared" si="125"/>
        <v>#VALUE!</v>
      </c>
      <c r="CE100" s="20">
        <f t="shared" si="93"/>
        <v>8.6609686609686669</v>
      </c>
      <c r="CF100" s="73" t="e">
        <f t="shared" si="68"/>
        <v>#VALUE!</v>
      </c>
      <c r="CG100" s="20">
        <f t="shared" si="94"/>
        <v>1.8803418803418819</v>
      </c>
      <c r="CH100" s="67" t="e">
        <f t="shared" si="126"/>
        <v>#VALUE!</v>
      </c>
      <c r="CI100" s="67" t="e">
        <f t="shared" si="127"/>
        <v>#VALUE!</v>
      </c>
      <c r="CJ100" s="67" t="e">
        <f t="shared" si="128"/>
        <v>#VALUE!</v>
      </c>
      <c r="CK100" s="74" t="e">
        <f t="shared" si="129"/>
        <v>#VALUE!</v>
      </c>
    </row>
    <row r="101" spans="1:90" ht="15" customHeight="1">
      <c r="A101" s="84" t="str">
        <f>[2]CCT!D108</f>
        <v>Sete Lagoas</v>
      </c>
      <c r="B101" s="76" t="str">
        <f>[2]CCT!C108</f>
        <v>Sete Lagoas</v>
      </c>
      <c r="C101" s="18"/>
      <c r="D101" s="17"/>
      <c r="E101" s="17">
        <f t="shared" si="70"/>
        <v>0</v>
      </c>
      <c r="F101" s="18"/>
      <c r="G101" s="17"/>
      <c r="H101" s="77">
        <f t="shared" si="71"/>
        <v>0</v>
      </c>
      <c r="I101" s="21">
        <f>[2]CCT!J108</f>
        <v>3</v>
      </c>
      <c r="J101" s="17">
        <f>[2]CCT!I108</f>
        <v>876.66</v>
      </c>
      <c r="K101" s="17">
        <f t="shared" si="72"/>
        <v>2629.98</v>
      </c>
      <c r="L101" s="18"/>
      <c r="M101" s="17"/>
      <c r="N101" s="17">
        <f t="shared" si="73"/>
        <v>0</v>
      </c>
      <c r="O101" s="21"/>
      <c r="P101" s="17"/>
      <c r="Q101" s="80">
        <f t="shared" si="74"/>
        <v>0</v>
      </c>
      <c r="R101" s="66">
        <f t="shared" si="95"/>
        <v>3</v>
      </c>
      <c r="S101" s="67">
        <f t="shared" si="96"/>
        <v>2629.98</v>
      </c>
      <c r="T101" s="19"/>
      <c r="U101" s="19"/>
      <c r="V101" s="19"/>
      <c r="W101" s="19"/>
      <c r="X101" s="19"/>
      <c r="Y101" s="19"/>
      <c r="Z101" s="19"/>
      <c r="AA101" s="68">
        <f t="shared" si="97"/>
        <v>86.072072727272726</v>
      </c>
      <c r="AB101" s="67">
        <f t="shared" si="98"/>
        <v>2716.0520727272728</v>
      </c>
      <c r="AC101" s="67"/>
      <c r="AD101" s="67">
        <f>(VLOOKUP('Res. Geral limpeza conferencia'!A101,VATOTAL,6,FALSE)*20-1)*R101</f>
        <v>837</v>
      </c>
      <c r="AE101" s="67">
        <f t="shared" si="130"/>
        <v>214.2012</v>
      </c>
      <c r="AF101" s="67"/>
      <c r="AG101" s="67">
        <f t="shared" si="99"/>
        <v>9.36</v>
      </c>
      <c r="AH101" s="67">
        <f t="shared" ref="AH101:AH111" si="135">VLOOKUP(A101,VATOTAL,2,FALSE)*R101</f>
        <v>84.570000000000007</v>
      </c>
      <c r="AI101" s="67">
        <f t="shared" si="131"/>
        <v>0</v>
      </c>
      <c r="AJ101" s="67">
        <f t="shared" si="132"/>
        <v>0</v>
      </c>
      <c r="AK101" s="67">
        <v>0</v>
      </c>
      <c r="AL101" s="67">
        <f t="shared" si="79"/>
        <v>1145.1311999999998</v>
      </c>
      <c r="AM101" s="67">
        <f>C101*'[2]Uniforme Limpeza'!$Z$10+F101*'[2]Uniforme Limpeza'!$Z$11+I101*'[2]Uniforme Limpeza'!$Z$12+L101*'[2]Uniforme Limpeza'!$Z$12+O101*'[2]Uniforme Limpeza'!$Z$12</f>
        <v>119.28</v>
      </c>
      <c r="AN101" s="67">
        <f>I101*'[2]Materiais de Consumo'!$F$33+L101*'[2]Materiais de Consumo'!$F$34+O101*'[2]Materiais de Consumo'!$F$35</f>
        <v>123.87</v>
      </c>
      <c r="AO101" s="67">
        <f>'[2]Equipamentos  TOTAL'!$H$19*'Res. Geral limpeza conferencia'!F101+'Res. Geral limpeza conferencia'!I101*'[2]Equipamentos  TOTAL'!$I$11+'[2]Equipamentos  TOTAL'!$I$12*'Res. Geral limpeza conferencia'!L101+'Res. Geral limpeza conferencia'!O101*'[2]Equipamentos  TOTAL'!$I$13</f>
        <v>17.61</v>
      </c>
      <c r="AP101" s="67">
        <f>(I101*'[2]PRODUTOS DE LIMPEZA'!$I$36+L101*'[2]PRODUTOS DE LIMPEZA'!$I$37+O101*'[2]PRODUTOS DE LIMPEZA'!$I$38)</f>
        <v>540.75</v>
      </c>
      <c r="AQ101" s="67">
        <f t="shared" si="100"/>
        <v>801.51</v>
      </c>
      <c r="AR101" s="19">
        <f t="shared" si="101"/>
        <v>543.21041454545457</v>
      </c>
      <c r="AS101" s="19">
        <f t="shared" si="80"/>
        <v>40.740781090909088</v>
      </c>
      <c r="AT101" s="81">
        <f t="shared" si="81"/>
        <v>27.160520727272729</v>
      </c>
      <c r="AU101" s="19">
        <f t="shared" si="82"/>
        <v>5.432104145454546</v>
      </c>
      <c r="AV101" s="81">
        <f t="shared" si="83"/>
        <v>67.901301818181821</v>
      </c>
      <c r="AW101" s="19">
        <f t="shared" si="84"/>
        <v>217.28416581818183</v>
      </c>
      <c r="AX101" s="81">
        <f t="shared" si="85"/>
        <v>81.481562181818177</v>
      </c>
      <c r="AY101" s="19">
        <f t="shared" si="86"/>
        <v>16.296312436363639</v>
      </c>
      <c r="AZ101" s="19">
        <f t="shared" si="69"/>
        <v>999.5071627636363</v>
      </c>
      <c r="BA101" s="67">
        <f t="shared" si="102"/>
        <v>226.24713765818183</v>
      </c>
      <c r="BB101" s="67">
        <f t="shared" si="103"/>
        <v>75.506247621818176</v>
      </c>
      <c r="BC101" s="67">
        <f t="shared" si="104"/>
        <v>111.08652977454545</v>
      </c>
      <c r="BD101" s="67">
        <f t="shared" si="105"/>
        <v>412.83991505454543</v>
      </c>
      <c r="BE101" s="67">
        <f t="shared" si="106"/>
        <v>3.5308676945454547</v>
      </c>
      <c r="BF101" s="67">
        <f t="shared" si="107"/>
        <v>1.3580260363636365</v>
      </c>
      <c r="BG101" s="67">
        <f t="shared" si="133"/>
        <v>4.888893730909091</v>
      </c>
      <c r="BH101" s="67">
        <f t="shared" si="108"/>
        <v>20.370390545454544</v>
      </c>
      <c r="BI101" s="67">
        <f t="shared" si="109"/>
        <v>1.6296312436363636</v>
      </c>
      <c r="BJ101" s="67">
        <f t="shared" si="110"/>
        <v>0.81481562181818179</v>
      </c>
      <c r="BK101" s="67">
        <f t="shared" si="111"/>
        <v>9.5061822545454557</v>
      </c>
      <c r="BL101" s="67">
        <f t="shared" si="112"/>
        <v>3.5308676945454547</v>
      </c>
      <c r="BM101" s="67">
        <f t="shared" si="113"/>
        <v>116.79023912727273</v>
      </c>
      <c r="BN101" s="67">
        <f t="shared" si="114"/>
        <v>4.6172885236363639</v>
      </c>
      <c r="BO101" s="67">
        <f t="shared" si="115"/>
        <v>157.25941501090909</v>
      </c>
      <c r="BP101" s="67">
        <f t="shared" si="116"/>
        <v>226.24713765818183</v>
      </c>
      <c r="BQ101" s="67">
        <f t="shared" si="117"/>
        <v>37.753123810909088</v>
      </c>
      <c r="BR101" s="67">
        <f t="shared" si="118"/>
        <v>22.814837410909089</v>
      </c>
      <c r="BS101" s="67">
        <f t="shared" si="119"/>
        <v>8.9629718399999998</v>
      </c>
      <c r="BT101" s="67">
        <f t="shared" si="120"/>
        <v>0</v>
      </c>
      <c r="BU101" s="67">
        <f t="shared" si="121"/>
        <v>108.91368811636363</v>
      </c>
      <c r="BV101" s="67">
        <f t="shared" si="122"/>
        <v>404.69175883636365</v>
      </c>
      <c r="BW101" s="67">
        <f t="shared" si="123"/>
        <v>1979.187145396364</v>
      </c>
      <c r="BX101" s="67">
        <f t="shared" si="88"/>
        <v>1979.1871453963636</v>
      </c>
      <c r="BY101" s="67">
        <f t="shared" si="89"/>
        <v>6641.8804181236355</v>
      </c>
      <c r="BZ101" s="67" t="e">
        <f t="shared" si="124"/>
        <v>#VALUE!</v>
      </c>
      <c r="CA101" s="70">
        <f t="shared" si="134"/>
        <v>3</v>
      </c>
      <c r="CB101" s="82">
        <f t="shared" si="91"/>
        <v>12.25</v>
      </c>
      <c r="CC101" s="20">
        <f t="shared" si="92"/>
        <v>3.4188034188034218</v>
      </c>
      <c r="CD101" s="69" t="e">
        <f t="shared" si="125"/>
        <v>#VALUE!</v>
      </c>
      <c r="CE101" s="20">
        <f t="shared" si="93"/>
        <v>8.6609686609686669</v>
      </c>
      <c r="CF101" s="73" t="e">
        <f t="shared" ref="CF101:CF110" si="136">((BY101+BZ101+CI101)*CE101)%</f>
        <v>#VALUE!</v>
      </c>
      <c r="CG101" s="20">
        <f t="shared" si="94"/>
        <v>1.8803418803418819</v>
      </c>
      <c r="CH101" s="67" t="e">
        <f t="shared" si="126"/>
        <v>#VALUE!</v>
      </c>
      <c r="CI101" s="67" t="e">
        <f t="shared" si="127"/>
        <v>#VALUE!</v>
      </c>
      <c r="CJ101" s="67" t="e">
        <f t="shared" si="128"/>
        <v>#VALUE!</v>
      </c>
      <c r="CK101" s="74" t="e">
        <f t="shared" si="129"/>
        <v>#VALUE!</v>
      </c>
    </row>
    <row r="102" spans="1:90" ht="15" customHeight="1">
      <c r="A102" s="84" t="str">
        <f>[2]CCT!D109</f>
        <v>Teófilo Otoni</v>
      </c>
      <c r="B102" s="76" t="str">
        <f>[2]CCT!C109</f>
        <v>Teófilo Otoni</v>
      </c>
      <c r="C102" s="18"/>
      <c r="D102" s="17"/>
      <c r="E102" s="17">
        <f t="shared" si="70"/>
        <v>0</v>
      </c>
      <c r="F102" s="18"/>
      <c r="G102" s="17"/>
      <c r="H102" s="77">
        <f t="shared" si="71"/>
        <v>0</v>
      </c>
      <c r="I102" s="21">
        <f>[2]CCT!J109</f>
        <v>3</v>
      </c>
      <c r="J102" s="17">
        <f>[2]CCT!I109</f>
        <v>876.66</v>
      </c>
      <c r="K102" s="17">
        <f t="shared" si="72"/>
        <v>2629.98</v>
      </c>
      <c r="L102" s="18"/>
      <c r="M102" s="17"/>
      <c r="N102" s="17">
        <f t="shared" si="73"/>
        <v>0</v>
      </c>
      <c r="O102" s="18"/>
      <c r="P102" s="17"/>
      <c r="Q102" s="80">
        <f t="shared" si="74"/>
        <v>0</v>
      </c>
      <c r="R102" s="66">
        <f t="shared" si="95"/>
        <v>3</v>
      </c>
      <c r="S102" s="67">
        <f t="shared" si="96"/>
        <v>2629.98</v>
      </c>
      <c r="T102" s="19"/>
      <c r="U102" s="19"/>
      <c r="V102" s="19"/>
      <c r="W102" s="19"/>
      <c r="X102" s="19"/>
      <c r="Y102" s="19"/>
      <c r="Z102" s="19"/>
      <c r="AA102" s="68">
        <f t="shared" si="97"/>
        <v>86.072072727272726</v>
      </c>
      <c r="AB102" s="67">
        <f t="shared" si="98"/>
        <v>2716.0520727272728</v>
      </c>
      <c r="AC102" s="67"/>
      <c r="AD102" s="67">
        <f>(VLOOKUP('Res. Geral limpeza conferencia'!A102,VATOTAL,6,FALSE)*20-1)*R102</f>
        <v>837</v>
      </c>
      <c r="AE102" s="67">
        <f t="shared" si="130"/>
        <v>214.2012</v>
      </c>
      <c r="AF102" s="67"/>
      <c r="AG102" s="67">
        <f t="shared" si="99"/>
        <v>9.36</v>
      </c>
      <c r="AH102" s="67">
        <f t="shared" si="135"/>
        <v>84.570000000000007</v>
      </c>
      <c r="AI102" s="67">
        <f t="shared" si="131"/>
        <v>0</v>
      </c>
      <c r="AJ102" s="67">
        <f t="shared" si="132"/>
        <v>0</v>
      </c>
      <c r="AK102" s="67">
        <v>0</v>
      </c>
      <c r="AL102" s="67">
        <f t="shared" si="79"/>
        <v>1145.1311999999998</v>
      </c>
      <c r="AM102" s="67">
        <f>C102*'[2]Uniforme Limpeza'!$Z$10+F102*'[2]Uniforme Limpeza'!$Z$11+I102*'[2]Uniforme Limpeza'!$Z$12+L102*'[2]Uniforme Limpeza'!$Z$12+O102*'[2]Uniforme Limpeza'!$Z$12</f>
        <v>119.28</v>
      </c>
      <c r="AN102" s="67">
        <f>I102*'[2]Materiais de Consumo'!$F$33+L102*'[2]Materiais de Consumo'!$F$34+O102*'[2]Materiais de Consumo'!$F$35</f>
        <v>123.87</v>
      </c>
      <c r="AO102" s="67">
        <f>'[2]Equipamentos  TOTAL'!$H$19*'Res. Geral limpeza conferencia'!F102+'Res. Geral limpeza conferencia'!I102*'[2]Equipamentos  TOTAL'!$I$11+'[2]Equipamentos  TOTAL'!$I$12*'Res. Geral limpeza conferencia'!L102+'Res. Geral limpeza conferencia'!O102*'[2]Equipamentos  TOTAL'!$I$13</f>
        <v>17.61</v>
      </c>
      <c r="AP102" s="67">
        <f>(I102*'[2]PRODUTOS DE LIMPEZA'!$I$36+L102*'[2]PRODUTOS DE LIMPEZA'!$I$37+O102*'[2]PRODUTOS DE LIMPEZA'!$I$38)</f>
        <v>540.75</v>
      </c>
      <c r="AQ102" s="67">
        <f t="shared" si="100"/>
        <v>801.51</v>
      </c>
      <c r="AR102" s="19">
        <f t="shared" si="101"/>
        <v>543.21041454545457</v>
      </c>
      <c r="AS102" s="19">
        <f t="shared" si="80"/>
        <v>40.740781090909088</v>
      </c>
      <c r="AT102" s="81">
        <f t="shared" si="81"/>
        <v>27.160520727272729</v>
      </c>
      <c r="AU102" s="19">
        <f t="shared" si="82"/>
        <v>5.432104145454546</v>
      </c>
      <c r="AV102" s="81">
        <f t="shared" si="83"/>
        <v>67.901301818181821</v>
      </c>
      <c r="AW102" s="19">
        <f t="shared" si="84"/>
        <v>217.28416581818183</v>
      </c>
      <c r="AX102" s="81">
        <f t="shared" si="85"/>
        <v>81.481562181818177</v>
      </c>
      <c r="AY102" s="19">
        <f t="shared" si="86"/>
        <v>16.296312436363639</v>
      </c>
      <c r="AZ102" s="19">
        <f t="shared" si="69"/>
        <v>999.5071627636363</v>
      </c>
      <c r="BA102" s="67">
        <f t="shared" si="102"/>
        <v>226.24713765818183</v>
      </c>
      <c r="BB102" s="67">
        <f t="shared" si="103"/>
        <v>75.506247621818176</v>
      </c>
      <c r="BC102" s="67">
        <f t="shared" si="104"/>
        <v>111.08652977454545</v>
      </c>
      <c r="BD102" s="67">
        <f t="shared" si="105"/>
        <v>412.83991505454543</v>
      </c>
      <c r="BE102" s="67">
        <f t="shared" si="106"/>
        <v>3.5308676945454547</v>
      </c>
      <c r="BF102" s="67">
        <f t="shared" si="107"/>
        <v>1.3580260363636365</v>
      </c>
      <c r="BG102" s="67">
        <f t="shared" si="133"/>
        <v>4.888893730909091</v>
      </c>
      <c r="BH102" s="67">
        <f t="shared" si="108"/>
        <v>20.370390545454544</v>
      </c>
      <c r="BI102" s="67">
        <f t="shared" si="109"/>
        <v>1.6296312436363636</v>
      </c>
      <c r="BJ102" s="67">
        <f t="shared" si="110"/>
        <v>0.81481562181818179</v>
      </c>
      <c r="BK102" s="67">
        <f t="shared" si="111"/>
        <v>9.5061822545454557</v>
      </c>
      <c r="BL102" s="67">
        <f t="shared" si="112"/>
        <v>3.5308676945454547</v>
      </c>
      <c r="BM102" s="67">
        <f t="shared" si="113"/>
        <v>116.79023912727273</v>
      </c>
      <c r="BN102" s="67">
        <f t="shared" si="114"/>
        <v>4.6172885236363639</v>
      </c>
      <c r="BO102" s="67">
        <f t="shared" si="115"/>
        <v>157.25941501090909</v>
      </c>
      <c r="BP102" s="67">
        <f t="shared" si="116"/>
        <v>226.24713765818183</v>
      </c>
      <c r="BQ102" s="67">
        <f t="shared" si="117"/>
        <v>37.753123810909088</v>
      </c>
      <c r="BR102" s="67">
        <f t="shared" si="118"/>
        <v>22.814837410909089</v>
      </c>
      <c r="BS102" s="67">
        <f t="shared" si="119"/>
        <v>8.9629718399999998</v>
      </c>
      <c r="BT102" s="67">
        <f t="shared" si="120"/>
        <v>0</v>
      </c>
      <c r="BU102" s="67">
        <f t="shared" si="121"/>
        <v>108.91368811636363</v>
      </c>
      <c r="BV102" s="67">
        <f t="shared" si="122"/>
        <v>404.69175883636365</v>
      </c>
      <c r="BW102" s="67">
        <f t="shared" si="123"/>
        <v>1979.187145396364</v>
      </c>
      <c r="BX102" s="67">
        <f t="shared" si="88"/>
        <v>1979.1871453963636</v>
      </c>
      <c r="BY102" s="67">
        <f t="shared" si="89"/>
        <v>6641.8804181236355</v>
      </c>
      <c r="BZ102" s="67" t="e">
        <f t="shared" si="124"/>
        <v>#VALUE!</v>
      </c>
      <c r="CA102" s="70">
        <f t="shared" si="134"/>
        <v>3</v>
      </c>
      <c r="CB102" s="82">
        <f t="shared" si="91"/>
        <v>12.25</v>
      </c>
      <c r="CC102" s="20">
        <f t="shared" si="92"/>
        <v>3.4188034188034218</v>
      </c>
      <c r="CD102" s="69" t="e">
        <f t="shared" si="125"/>
        <v>#VALUE!</v>
      </c>
      <c r="CE102" s="20">
        <f t="shared" si="93"/>
        <v>8.6609686609686669</v>
      </c>
      <c r="CF102" s="73" t="e">
        <f t="shared" si="136"/>
        <v>#VALUE!</v>
      </c>
      <c r="CG102" s="20">
        <f t="shared" si="94"/>
        <v>1.8803418803418819</v>
      </c>
      <c r="CH102" s="67" t="e">
        <f t="shared" si="126"/>
        <v>#VALUE!</v>
      </c>
      <c r="CI102" s="67" t="e">
        <f t="shared" si="127"/>
        <v>#VALUE!</v>
      </c>
      <c r="CJ102" s="67" t="e">
        <f t="shared" si="128"/>
        <v>#VALUE!</v>
      </c>
      <c r="CK102" s="74" t="e">
        <f t="shared" si="129"/>
        <v>#VALUE!</v>
      </c>
    </row>
    <row r="103" spans="1:90" ht="15" customHeight="1">
      <c r="A103" s="84" t="str">
        <f>[2]CCT!D110</f>
        <v>Região de São Lourenço</v>
      </c>
      <c r="B103" s="76" t="str">
        <f>[2]CCT!C110</f>
        <v>Três Pontas</v>
      </c>
      <c r="C103" s="18"/>
      <c r="D103" s="17"/>
      <c r="E103" s="17">
        <f t="shared" si="70"/>
        <v>0</v>
      </c>
      <c r="F103" s="18"/>
      <c r="G103" s="17"/>
      <c r="H103" s="77">
        <f t="shared" si="71"/>
        <v>0</v>
      </c>
      <c r="I103" s="18"/>
      <c r="J103" s="17"/>
      <c r="K103" s="17">
        <f t="shared" si="72"/>
        <v>0</v>
      </c>
      <c r="L103" s="21">
        <f>[2]CCT!L110</f>
        <v>1</v>
      </c>
      <c r="M103" s="17">
        <f>[2]CCT!K110</f>
        <v>424.28</v>
      </c>
      <c r="N103" s="17">
        <f t="shared" si="73"/>
        <v>424.28</v>
      </c>
      <c r="O103" s="18"/>
      <c r="P103" s="17"/>
      <c r="Q103" s="80">
        <f t="shared" si="74"/>
        <v>0</v>
      </c>
      <c r="R103" s="66">
        <f t="shared" si="95"/>
        <v>1</v>
      </c>
      <c r="S103" s="67">
        <f t="shared" si="96"/>
        <v>424.28</v>
      </c>
      <c r="T103" s="19"/>
      <c r="U103" s="19"/>
      <c r="V103" s="19"/>
      <c r="W103" s="19"/>
      <c r="X103" s="19"/>
      <c r="Y103" s="19"/>
      <c r="Z103" s="19"/>
      <c r="AA103" s="68">
        <f t="shared" si="97"/>
        <v>13.885527272727272</v>
      </c>
      <c r="AB103" s="67">
        <f t="shared" si="98"/>
        <v>438.16552727272722</v>
      </c>
      <c r="AC103" s="67"/>
      <c r="AD103" s="67">
        <f>(VLOOKUP('Res. Geral limpeza conferencia'!A103,VATOTAL,6,FALSE)*20-1)*R103</f>
        <v>279</v>
      </c>
      <c r="AE103" s="67">
        <f t="shared" si="130"/>
        <v>98.543199999999999</v>
      </c>
      <c r="AF103" s="67"/>
      <c r="AG103" s="67">
        <f t="shared" si="99"/>
        <v>3.12</v>
      </c>
      <c r="AH103" s="67">
        <v>0</v>
      </c>
      <c r="AI103" s="67">
        <f t="shared" si="131"/>
        <v>0</v>
      </c>
      <c r="AJ103" s="67">
        <f t="shared" si="132"/>
        <v>0</v>
      </c>
      <c r="AK103" s="67">
        <v>0</v>
      </c>
      <c r="AL103" s="67">
        <f t="shared" si="79"/>
        <v>380.66320000000002</v>
      </c>
      <c r="AM103" s="67">
        <f>C103*'[2]Uniforme Limpeza'!$Z$10+F103*'[2]Uniforme Limpeza'!$Z$11+I103*'[2]Uniforme Limpeza'!$Z$12+L103*'[2]Uniforme Limpeza'!$Z$12+O103*'[2]Uniforme Limpeza'!$Z$12</f>
        <v>39.76</v>
      </c>
      <c r="AN103" s="67">
        <f>I103*'[2]Materiais de Consumo'!$F$33+L103*'[2]Materiais de Consumo'!$F$34+O103*'[2]Materiais de Consumo'!$F$35</f>
        <v>20.65</v>
      </c>
      <c r="AO103" s="67">
        <f>'[2]Equipamentos  TOTAL'!$H$19*'Res. Geral limpeza conferencia'!F103+'Res. Geral limpeza conferencia'!I103*'[2]Equipamentos  TOTAL'!$I$11+'[2]Equipamentos  TOTAL'!$I$12*'Res. Geral limpeza conferencia'!L103+'Res. Geral limpeza conferencia'!O103*'[2]Equipamentos  TOTAL'!$I$13</f>
        <v>2.94</v>
      </c>
      <c r="AP103" s="67">
        <f>(I103*'[2]PRODUTOS DE LIMPEZA'!$I$36+L103*'[2]PRODUTOS DE LIMPEZA'!$I$37+O103*'[2]PRODUTOS DE LIMPEZA'!$I$38)</f>
        <v>90.13</v>
      </c>
      <c r="AQ103" s="67">
        <f t="shared" si="100"/>
        <v>153.47999999999999</v>
      </c>
      <c r="AR103" s="19">
        <f t="shared" si="101"/>
        <v>87.633105454545444</v>
      </c>
      <c r="AS103" s="19">
        <f t="shared" si="80"/>
        <v>6.5724829090909083</v>
      </c>
      <c r="AT103" s="81">
        <f t="shared" si="81"/>
        <v>4.3816552727272722</v>
      </c>
      <c r="AU103" s="19">
        <f t="shared" si="82"/>
        <v>0.87633105454545446</v>
      </c>
      <c r="AV103" s="81">
        <f t="shared" si="83"/>
        <v>10.95413818181818</v>
      </c>
      <c r="AW103" s="19">
        <f t="shared" si="84"/>
        <v>35.053242181818177</v>
      </c>
      <c r="AX103" s="81">
        <f t="shared" si="85"/>
        <v>13.144965818181817</v>
      </c>
      <c r="AY103" s="19">
        <f t="shared" si="86"/>
        <v>2.6289931636363635</v>
      </c>
      <c r="AZ103" s="19">
        <f t="shared" si="69"/>
        <v>161.24491403636361</v>
      </c>
      <c r="BA103" s="67">
        <f t="shared" si="102"/>
        <v>36.499188421818175</v>
      </c>
      <c r="BB103" s="67">
        <f t="shared" si="103"/>
        <v>12.181001658181817</v>
      </c>
      <c r="BC103" s="67">
        <f t="shared" si="104"/>
        <v>17.920970065454544</v>
      </c>
      <c r="BD103" s="67">
        <f t="shared" si="105"/>
        <v>66.601160145454529</v>
      </c>
      <c r="BE103" s="67">
        <f t="shared" si="106"/>
        <v>0.56961518545454537</v>
      </c>
      <c r="BF103" s="67">
        <f t="shared" si="107"/>
        <v>0.21908276363636361</v>
      </c>
      <c r="BG103" s="67">
        <f t="shared" si="133"/>
        <v>0.78869794909090896</v>
      </c>
      <c r="BH103" s="67">
        <f t="shared" si="108"/>
        <v>3.2862414545454541</v>
      </c>
      <c r="BI103" s="67">
        <f t="shared" si="109"/>
        <v>0.26289931636363628</v>
      </c>
      <c r="BJ103" s="67">
        <f t="shared" si="110"/>
        <v>0.13144965818181814</v>
      </c>
      <c r="BK103" s="67">
        <f t="shared" si="111"/>
        <v>1.5335793454545452</v>
      </c>
      <c r="BL103" s="67">
        <f t="shared" si="112"/>
        <v>0.56961518545454537</v>
      </c>
      <c r="BM103" s="67">
        <f t="shared" si="113"/>
        <v>18.841117672727268</v>
      </c>
      <c r="BN103" s="67">
        <f t="shared" si="114"/>
        <v>0.74488139636363626</v>
      </c>
      <c r="BO103" s="67">
        <f t="shared" si="115"/>
        <v>25.369784029090901</v>
      </c>
      <c r="BP103" s="67">
        <f t="shared" si="116"/>
        <v>36.499188421818175</v>
      </c>
      <c r="BQ103" s="67">
        <f t="shared" si="117"/>
        <v>6.0905008290909084</v>
      </c>
      <c r="BR103" s="67">
        <f t="shared" si="118"/>
        <v>3.6805904290909086</v>
      </c>
      <c r="BS103" s="67">
        <f t="shared" si="119"/>
        <v>1.4459462399999998</v>
      </c>
      <c r="BT103" s="67">
        <f t="shared" si="120"/>
        <v>0</v>
      </c>
      <c r="BU103" s="67">
        <f t="shared" si="121"/>
        <v>17.57043764363636</v>
      </c>
      <c r="BV103" s="67">
        <f t="shared" si="122"/>
        <v>65.286663563636353</v>
      </c>
      <c r="BW103" s="67">
        <f t="shared" si="123"/>
        <v>319.2912197236364</v>
      </c>
      <c r="BX103" s="67">
        <f t="shared" si="88"/>
        <v>319.29121972363635</v>
      </c>
      <c r="BY103" s="67">
        <f t="shared" si="89"/>
        <v>1291.5999469963635</v>
      </c>
      <c r="BZ103" s="67" t="e">
        <f t="shared" si="124"/>
        <v>#VALUE!</v>
      </c>
      <c r="CA103" s="70">
        <f t="shared" si="134"/>
        <v>2.5</v>
      </c>
      <c r="CB103" s="82">
        <f t="shared" si="91"/>
        <v>11.75</v>
      </c>
      <c r="CC103" s="20">
        <f t="shared" si="92"/>
        <v>2.8328611898017004</v>
      </c>
      <c r="CD103" s="69" t="e">
        <f t="shared" si="125"/>
        <v>#VALUE!</v>
      </c>
      <c r="CE103" s="20">
        <f t="shared" si="93"/>
        <v>8.6118980169971699</v>
      </c>
      <c r="CF103" s="73" t="e">
        <f t="shared" si="136"/>
        <v>#VALUE!</v>
      </c>
      <c r="CG103" s="20">
        <f t="shared" si="94"/>
        <v>1.8696883852691222</v>
      </c>
      <c r="CH103" s="67" t="e">
        <f t="shared" si="126"/>
        <v>#VALUE!</v>
      </c>
      <c r="CI103" s="67" t="e">
        <f t="shared" si="127"/>
        <v>#VALUE!</v>
      </c>
      <c r="CJ103" s="67" t="e">
        <f t="shared" si="128"/>
        <v>#VALUE!</v>
      </c>
      <c r="CK103" s="74" t="e">
        <f t="shared" si="129"/>
        <v>#VALUE!</v>
      </c>
    </row>
    <row r="104" spans="1:90" ht="15" customHeight="1">
      <c r="A104" s="84" t="str">
        <f>[2]CCT!D111</f>
        <v>Alto Paranaiba</v>
      </c>
      <c r="B104" s="76" t="str">
        <f>[2]CCT!C111</f>
        <v>Tupaciguara</v>
      </c>
      <c r="C104" s="18"/>
      <c r="D104" s="17"/>
      <c r="E104" s="17">
        <f t="shared" si="70"/>
        <v>0</v>
      </c>
      <c r="F104" s="18"/>
      <c r="G104" s="17"/>
      <c r="H104" s="77">
        <f t="shared" si="71"/>
        <v>0</v>
      </c>
      <c r="I104" s="18"/>
      <c r="J104" s="17"/>
      <c r="K104" s="17">
        <f t="shared" si="72"/>
        <v>0</v>
      </c>
      <c r="L104" s="21">
        <f>[2]CCT!L111</f>
        <v>1</v>
      </c>
      <c r="M104" s="17">
        <f>[2]CCT!K111</f>
        <v>424.28</v>
      </c>
      <c r="N104" s="17">
        <f t="shared" si="73"/>
        <v>424.28</v>
      </c>
      <c r="O104" s="18"/>
      <c r="P104" s="17"/>
      <c r="Q104" s="80">
        <f t="shared" si="74"/>
        <v>0</v>
      </c>
      <c r="R104" s="66">
        <f t="shared" si="95"/>
        <v>1</v>
      </c>
      <c r="S104" s="67">
        <f t="shared" si="96"/>
        <v>424.28</v>
      </c>
      <c r="T104" s="19"/>
      <c r="U104" s="19"/>
      <c r="V104" s="19"/>
      <c r="W104" s="19"/>
      <c r="X104" s="19"/>
      <c r="Y104" s="19"/>
      <c r="Z104" s="19"/>
      <c r="AA104" s="68">
        <f t="shared" si="97"/>
        <v>13.885527272727272</v>
      </c>
      <c r="AB104" s="67">
        <f t="shared" si="98"/>
        <v>438.16552727272722</v>
      </c>
      <c r="AC104" s="67"/>
      <c r="AD104" s="67">
        <f>(VLOOKUP('Res. Geral limpeza conferencia'!A104,VATOTAL,6,FALSE))*R104</f>
        <v>219.02</v>
      </c>
      <c r="AE104" s="67">
        <f t="shared" si="130"/>
        <v>98.543199999999999</v>
      </c>
      <c r="AF104" s="67"/>
      <c r="AG104" s="67">
        <f t="shared" si="99"/>
        <v>3.12</v>
      </c>
      <c r="AH104" s="67">
        <f t="shared" si="135"/>
        <v>19.440000000000001</v>
      </c>
      <c r="AI104" s="67">
        <f t="shared" si="131"/>
        <v>0</v>
      </c>
      <c r="AJ104" s="67">
        <f t="shared" si="132"/>
        <v>0</v>
      </c>
      <c r="AK104" s="67">
        <v>0</v>
      </c>
      <c r="AL104" s="67">
        <f t="shared" si="79"/>
        <v>340.1232</v>
      </c>
      <c r="AM104" s="67">
        <f>C104*'[2]Uniforme Limpeza'!$Z$10+F104*'[2]Uniforme Limpeza'!$Z$11+I104*'[2]Uniforme Limpeza'!$Z$12+L104*'[2]Uniforme Limpeza'!$Z$12+O104*'[2]Uniforme Limpeza'!$Z$12</f>
        <v>39.76</v>
      </c>
      <c r="AN104" s="67">
        <f>I104*'[2]Materiais de Consumo'!$F$33+L104*'[2]Materiais de Consumo'!$F$34+O104*'[2]Materiais de Consumo'!$F$35</f>
        <v>20.65</v>
      </c>
      <c r="AO104" s="67">
        <f>'[2]Equipamentos  TOTAL'!$H$19*'Res. Geral limpeza conferencia'!F104+'Res. Geral limpeza conferencia'!I104*'[2]Equipamentos  TOTAL'!$I$11+'[2]Equipamentos  TOTAL'!$I$12*'Res. Geral limpeza conferencia'!L104+'Res. Geral limpeza conferencia'!O104*'[2]Equipamentos  TOTAL'!$I$13</f>
        <v>2.94</v>
      </c>
      <c r="AP104" s="67">
        <f>(I104*'[2]PRODUTOS DE LIMPEZA'!$I$36+L104*'[2]PRODUTOS DE LIMPEZA'!$I$37+O104*'[2]PRODUTOS DE LIMPEZA'!$I$38)</f>
        <v>90.13</v>
      </c>
      <c r="AQ104" s="67">
        <f t="shared" si="100"/>
        <v>153.47999999999999</v>
      </c>
      <c r="AR104" s="19">
        <f t="shared" si="101"/>
        <v>87.633105454545444</v>
      </c>
      <c r="AS104" s="19">
        <f t="shared" si="80"/>
        <v>6.5724829090909083</v>
      </c>
      <c r="AT104" s="81">
        <f t="shared" si="81"/>
        <v>4.3816552727272722</v>
      </c>
      <c r="AU104" s="19">
        <f t="shared" si="82"/>
        <v>0.87633105454545446</v>
      </c>
      <c r="AV104" s="81">
        <f t="shared" si="83"/>
        <v>10.95413818181818</v>
      </c>
      <c r="AW104" s="19">
        <f t="shared" si="84"/>
        <v>35.053242181818177</v>
      </c>
      <c r="AX104" s="81">
        <f t="shared" si="85"/>
        <v>13.144965818181817</v>
      </c>
      <c r="AY104" s="19">
        <f t="shared" si="86"/>
        <v>2.6289931636363635</v>
      </c>
      <c r="AZ104" s="19">
        <f t="shared" si="69"/>
        <v>161.24491403636361</v>
      </c>
      <c r="BA104" s="67">
        <f t="shared" si="102"/>
        <v>36.499188421818175</v>
      </c>
      <c r="BB104" s="67">
        <f t="shared" si="103"/>
        <v>12.181001658181817</v>
      </c>
      <c r="BC104" s="67">
        <f t="shared" si="104"/>
        <v>17.920970065454544</v>
      </c>
      <c r="BD104" s="67">
        <f t="shared" si="105"/>
        <v>66.601160145454529</v>
      </c>
      <c r="BE104" s="67">
        <f t="shared" si="106"/>
        <v>0.56961518545454537</v>
      </c>
      <c r="BF104" s="67">
        <f t="shared" si="107"/>
        <v>0.21908276363636361</v>
      </c>
      <c r="BG104" s="67">
        <f t="shared" si="133"/>
        <v>0.78869794909090896</v>
      </c>
      <c r="BH104" s="67">
        <f t="shared" si="108"/>
        <v>3.2862414545454541</v>
      </c>
      <c r="BI104" s="67">
        <f t="shared" si="109"/>
        <v>0.26289931636363628</v>
      </c>
      <c r="BJ104" s="67">
        <f t="shared" si="110"/>
        <v>0.13144965818181814</v>
      </c>
      <c r="BK104" s="67">
        <f t="shared" si="111"/>
        <v>1.5335793454545452</v>
      </c>
      <c r="BL104" s="67">
        <f t="shared" si="112"/>
        <v>0.56961518545454537</v>
      </c>
      <c r="BM104" s="67">
        <f t="shared" si="113"/>
        <v>18.841117672727268</v>
      </c>
      <c r="BN104" s="67">
        <f t="shared" si="114"/>
        <v>0.74488139636363626</v>
      </c>
      <c r="BO104" s="67">
        <f t="shared" si="115"/>
        <v>25.369784029090901</v>
      </c>
      <c r="BP104" s="67">
        <f t="shared" si="116"/>
        <v>36.499188421818175</v>
      </c>
      <c r="BQ104" s="67">
        <f t="shared" si="117"/>
        <v>6.0905008290909084</v>
      </c>
      <c r="BR104" s="67">
        <f t="shared" si="118"/>
        <v>3.6805904290909086</v>
      </c>
      <c r="BS104" s="67">
        <f t="shared" si="119"/>
        <v>1.4459462399999998</v>
      </c>
      <c r="BT104" s="67">
        <f t="shared" si="120"/>
        <v>0</v>
      </c>
      <c r="BU104" s="67">
        <f t="shared" si="121"/>
        <v>17.57043764363636</v>
      </c>
      <c r="BV104" s="67">
        <f t="shared" si="122"/>
        <v>65.286663563636353</v>
      </c>
      <c r="BW104" s="67">
        <f t="shared" si="123"/>
        <v>319.2912197236364</v>
      </c>
      <c r="BX104" s="67">
        <f t="shared" si="88"/>
        <v>319.29121972363635</v>
      </c>
      <c r="BY104" s="67">
        <f t="shared" si="89"/>
        <v>1251.0599469963636</v>
      </c>
      <c r="BZ104" s="67" t="e">
        <f t="shared" si="124"/>
        <v>#VALUE!</v>
      </c>
      <c r="CA104" s="70">
        <f t="shared" si="134"/>
        <v>2</v>
      </c>
      <c r="CB104" s="82">
        <f t="shared" si="91"/>
        <v>11.25</v>
      </c>
      <c r="CC104" s="20">
        <f t="shared" si="92"/>
        <v>2.2535211267605644</v>
      </c>
      <c r="CD104" s="69" t="e">
        <f t="shared" si="125"/>
        <v>#VALUE!</v>
      </c>
      <c r="CE104" s="20">
        <f t="shared" si="93"/>
        <v>8.5633802816901436</v>
      </c>
      <c r="CF104" s="73" t="e">
        <f t="shared" si="136"/>
        <v>#VALUE!</v>
      </c>
      <c r="CG104" s="20">
        <f t="shared" si="94"/>
        <v>1.8591549295774654</v>
      </c>
      <c r="CH104" s="67" t="e">
        <f t="shared" si="126"/>
        <v>#VALUE!</v>
      </c>
      <c r="CI104" s="67" t="e">
        <f t="shared" si="127"/>
        <v>#VALUE!</v>
      </c>
      <c r="CJ104" s="67" t="e">
        <f t="shared" si="128"/>
        <v>#VALUE!</v>
      </c>
      <c r="CK104" s="74" t="e">
        <f t="shared" si="129"/>
        <v>#VALUE!</v>
      </c>
    </row>
    <row r="105" spans="1:90" ht="15" customHeight="1">
      <c r="A105" s="75" t="str">
        <f>[2]CCT!D112</f>
        <v>Cataguases</v>
      </c>
      <c r="B105" s="85" t="str">
        <f>[2]CCT!C112</f>
        <v>Ubá</v>
      </c>
      <c r="C105" s="18"/>
      <c r="D105" s="17"/>
      <c r="E105" s="17">
        <f t="shared" si="70"/>
        <v>0</v>
      </c>
      <c r="F105" s="18"/>
      <c r="G105" s="17"/>
      <c r="H105" s="77">
        <f t="shared" si="71"/>
        <v>0</v>
      </c>
      <c r="I105" s="21">
        <f>[2]CCT!J112</f>
        <v>1</v>
      </c>
      <c r="J105" s="17">
        <f>[2]CCT!I112</f>
        <v>848.57</v>
      </c>
      <c r="K105" s="17">
        <f t="shared" si="72"/>
        <v>848.57</v>
      </c>
      <c r="L105" s="18"/>
      <c r="M105" s="17"/>
      <c r="N105" s="17">
        <f t="shared" si="73"/>
        <v>0</v>
      </c>
      <c r="O105" s="18"/>
      <c r="P105" s="17"/>
      <c r="Q105" s="80">
        <f t="shared" si="74"/>
        <v>0</v>
      </c>
      <c r="R105" s="66">
        <f t="shared" si="95"/>
        <v>1</v>
      </c>
      <c r="S105" s="67">
        <f t="shared" si="96"/>
        <v>848.57</v>
      </c>
      <c r="T105" s="19"/>
      <c r="U105" s="19"/>
      <c r="V105" s="19"/>
      <c r="W105" s="19"/>
      <c r="X105" s="19"/>
      <c r="Y105" s="19"/>
      <c r="Z105" s="19"/>
      <c r="AA105" s="68">
        <f t="shared" si="97"/>
        <v>27.771381818181816</v>
      </c>
      <c r="AB105" s="67">
        <f t="shared" si="98"/>
        <v>876.34138181818184</v>
      </c>
      <c r="AC105" s="67"/>
      <c r="AD105" s="67">
        <f>(VLOOKUP('Res. Geral limpeza conferencia'!A105,VATOTAL,6,FALSE)*20-1)*R105</f>
        <v>279</v>
      </c>
      <c r="AE105" s="67">
        <f t="shared" si="130"/>
        <v>73.085800000000006</v>
      </c>
      <c r="AF105" s="67"/>
      <c r="AG105" s="67">
        <f t="shared" si="99"/>
        <v>3.12</v>
      </c>
      <c r="AH105" s="67">
        <f t="shared" si="135"/>
        <v>32.049999999999997</v>
      </c>
      <c r="AI105" s="67">
        <f t="shared" si="131"/>
        <v>0</v>
      </c>
      <c r="AJ105" s="67">
        <f t="shared" si="132"/>
        <v>0</v>
      </c>
      <c r="AK105" s="67">
        <v>0</v>
      </c>
      <c r="AL105" s="67">
        <f t="shared" si="79"/>
        <v>387.25580000000002</v>
      </c>
      <c r="AM105" s="67">
        <f>C105*'[2]Uniforme Limpeza'!$Z$10+F105*'[2]Uniforme Limpeza'!$Z$11+I105*'[2]Uniforme Limpeza'!$Z$12+L105*'[2]Uniforme Limpeza'!$Z$12+O105*'[2]Uniforme Limpeza'!$Z$12</f>
        <v>39.76</v>
      </c>
      <c r="AN105" s="67">
        <f>I105*'[2]Materiais de Consumo'!$F$33+L105*'[2]Materiais de Consumo'!$F$34+O105*'[2]Materiais de Consumo'!$F$35</f>
        <v>41.29</v>
      </c>
      <c r="AO105" s="67">
        <f>'[2]Equipamentos  TOTAL'!$H$19*'Res. Geral limpeza conferencia'!F105+'Res. Geral limpeza conferencia'!I105*'[2]Equipamentos  TOTAL'!$I$11+'[2]Equipamentos  TOTAL'!$I$12*'Res. Geral limpeza conferencia'!L105+'Res. Geral limpeza conferencia'!O105*'[2]Equipamentos  TOTAL'!$I$13</f>
        <v>5.87</v>
      </c>
      <c r="AP105" s="67">
        <f>(I105*'[2]PRODUTOS DE LIMPEZA'!$I$36+L105*'[2]PRODUTOS DE LIMPEZA'!$I$37+O105*'[2]PRODUTOS DE LIMPEZA'!$I$38)</f>
        <v>180.25</v>
      </c>
      <c r="AQ105" s="67">
        <f t="shared" si="100"/>
        <v>267.17</v>
      </c>
      <c r="AR105" s="19">
        <f t="shared" si="101"/>
        <v>175.26827636363637</v>
      </c>
      <c r="AS105" s="19">
        <f t="shared" si="80"/>
        <v>13.145120727272728</v>
      </c>
      <c r="AT105" s="81">
        <f t="shared" si="81"/>
        <v>8.7634138181818191</v>
      </c>
      <c r="AU105" s="19">
        <f t="shared" si="82"/>
        <v>1.7526827636363638</v>
      </c>
      <c r="AV105" s="81">
        <f t="shared" si="83"/>
        <v>21.908534545454547</v>
      </c>
      <c r="AW105" s="19">
        <f t="shared" si="84"/>
        <v>70.107310545454553</v>
      </c>
      <c r="AX105" s="81">
        <f t="shared" si="85"/>
        <v>26.290241454545455</v>
      </c>
      <c r="AY105" s="19">
        <f t="shared" si="86"/>
        <v>5.2580482909090911</v>
      </c>
      <c r="AZ105" s="19">
        <f t="shared" si="69"/>
        <v>322.49362850909097</v>
      </c>
      <c r="BA105" s="67">
        <f t="shared" si="102"/>
        <v>72.99923710545454</v>
      </c>
      <c r="BB105" s="67">
        <f t="shared" si="103"/>
        <v>24.362290414545456</v>
      </c>
      <c r="BC105" s="67">
        <f t="shared" si="104"/>
        <v>35.842362516363636</v>
      </c>
      <c r="BD105" s="67">
        <f t="shared" si="105"/>
        <v>133.20389003636365</v>
      </c>
      <c r="BE105" s="67">
        <f t="shared" si="106"/>
        <v>1.1392437963636364</v>
      </c>
      <c r="BF105" s="67">
        <f t="shared" si="107"/>
        <v>0.43817069090909094</v>
      </c>
      <c r="BG105" s="67">
        <f t="shared" si="133"/>
        <v>1.5774144872727274</v>
      </c>
      <c r="BH105" s="67">
        <f t="shared" si="108"/>
        <v>6.5725603636363639</v>
      </c>
      <c r="BI105" s="67">
        <f t="shared" si="109"/>
        <v>0.52580482909090909</v>
      </c>
      <c r="BJ105" s="67">
        <f t="shared" si="110"/>
        <v>0.26290241454545454</v>
      </c>
      <c r="BK105" s="67">
        <f t="shared" si="111"/>
        <v>3.0671948363636363</v>
      </c>
      <c r="BL105" s="67">
        <f t="shared" si="112"/>
        <v>1.1392437963636364</v>
      </c>
      <c r="BM105" s="67">
        <f t="shared" si="113"/>
        <v>37.682679418181813</v>
      </c>
      <c r="BN105" s="67">
        <f t="shared" si="114"/>
        <v>1.489780349090909</v>
      </c>
      <c r="BO105" s="67">
        <f t="shared" si="115"/>
        <v>50.74016600727272</v>
      </c>
      <c r="BP105" s="67">
        <f t="shared" si="116"/>
        <v>72.99923710545454</v>
      </c>
      <c r="BQ105" s="67">
        <f t="shared" si="117"/>
        <v>12.181145207272728</v>
      </c>
      <c r="BR105" s="67">
        <f t="shared" si="118"/>
        <v>7.361267607272727</v>
      </c>
      <c r="BS105" s="67">
        <f t="shared" si="119"/>
        <v>2.8919265599999999</v>
      </c>
      <c r="BT105" s="67">
        <f t="shared" si="120"/>
        <v>0</v>
      </c>
      <c r="BU105" s="67">
        <f t="shared" si="121"/>
        <v>35.141289410909089</v>
      </c>
      <c r="BV105" s="67">
        <f t="shared" si="122"/>
        <v>130.57486589090908</v>
      </c>
      <c r="BW105" s="67">
        <f t="shared" si="123"/>
        <v>638.58996493090922</v>
      </c>
      <c r="BX105" s="67">
        <f t="shared" si="88"/>
        <v>638.58996493090922</v>
      </c>
      <c r="BY105" s="67">
        <f t="shared" si="89"/>
        <v>2169.357146749091</v>
      </c>
      <c r="BZ105" s="67" t="e">
        <f t="shared" si="124"/>
        <v>#VALUE!</v>
      </c>
      <c r="CA105" s="70">
        <f t="shared" si="134"/>
        <v>3</v>
      </c>
      <c r="CB105" s="82">
        <f t="shared" si="91"/>
        <v>12.25</v>
      </c>
      <c r="CC105" s="20">
        <f t="shared" si="92"/>
        <v>3.4188034188034218</v>
      </c>
      <c r="CD105" s="69" t="e">
        <f t="shared" si="125"/>
        <v>#VALUE!</v>
      </c>
      <c r="CE105" s="20">
        <f t="shared" si="93"/>
        <v>8.6609686609686669</v>
      </c>
      <c r="CF105" s="73" t="e">
        <f t="shared" si="136"/>
        <v>#VALUE!</v>
      </c>
      <c r="CG105" s="20">
        <f t="shared" si="94"/>
        <v>1.8803418803418819</v>
      </c>
      <c r="CH105" s="67" t="e">
        <f t="shared" si="126"/>
        <v>#VALUE!</v>
      </c>
      <c r="CI105" s="67" t="e">
        <f t="shared" si="127"/>
        <v>#VALUE!</v>
      </c>
      <c r="CJ105" s="67" t="e">
        <f t="shared" si="128"/>
        <v>#VALUE!</v>
      </c>
      <c r="CK105" s="74" t="e">
        <f t="shared" si="129"/>
        <v>#VALUE!</v>
      </c>
    </row>
    <row r="106" spans="1:90" ht="15" customHeight="1">
      <c r="A106" s="84" t="str">
        <f>[2]CCT!D113</f>
        <v>Uberaba</v>
      </c>
      <c r="B106" s="76" t="str">
        <f>[2]CCT!C113</f>
        <v>Uberaba</v>
      </c>
      <c r="C106" s="18"/>
      <c r="D106" s="17"/>
      <c r="E106" s="17">
        <f t="shared" si="70"/>
        <v>0</v>
      </c>
      <c r="F106" s="18"/>
      <c r="G106" s="17"/>
      <c r="H106" s="77">
        <f t="shared" si="71"/>
        <v>0</v>
      </c>
      <c r="I106" s="21">
        <f>[2]CCT!J113</f>
        <v>1</v>
      </c>
      <c r="J106" s="17">
        <f>[2]CCT!I113</f>
        <v>876.66</v>
      </c>
      <c r="K106" s="17">
        <f t="shared" si="72"/>
        <v>876.66</v>
      </c>
      <c r="L106" s="21">
        <f>[2]CCT!L113</f>
        <v>1</v>
      </c>
      <c r="M106" s="17">
        <f>[2]CCT!K113</f>
        <v>438.33</v>
      </c>
      <c r="N106" s="17">
        <f t="shared" si="73"/>
        <v>438.33</v>
      </c>
      <c r="O106" s="18"/>
      <c r="P106" s="17"/>
      <c r="Q106" s="80">
        <f t="shared" si="74"/>
        <v>0</v>
      </c>
      <c r="R106" s="66">
        <f t="shared" si="95"/>
        <v>2</v>
      </c>
      <c r="S106" s="67">
        <f t="shared" si="96"/>
        <v>1314.99</v>
      </c>
      <c r="T106" s="19"/>
      <c r="U106" s="19"/>
      <c r="V106" s="19"/>
      <c r="W106" s="19"/>
      <c r="X106" s="19"/>
      <c r="Y106" s="19"/>
      <c r="Z106" s="19"/>
      <c r="AA106" s="68">
        <f t="shared" si="97"/>
        <v>43.036036363636363</v>
      </c>
      <c r="AB106" s="67">
        <f t="shared" si="98"/>
        <v>1358.0260363636364</v>
      </c>
      <c r="AC106" s="67"/>
      <c r="AD106" s="67">
        <f>(VLOOKUP('Res. Geral limpeza conferencia'!A106,VATOTAL,6,FALSE)*20-1)*R106</f>
        <v>558</v>
      </c>
      <c r="AE106" s="67">
        <f t="shared" si="130"/>
        <v>169.10059999999999</v>
      </c>
      <c r="AF106" s="67"/>
      <c r="AG106" s="67">
        <f t="shared" si="99"/>
        <v>6.24</v>
      </c>
      <c r="AH106" s="67">
        <f t="shared" si="135"/>
        <v>56.38</v>
      </c>
      <c r="AI106" s="67">
        <f t="shared" si="131"/>
        <v>0</v>
      </c>
      <c r="AJ106" s="67">
        <f t="shared" si="132"/>
        <v>0</v>
      </c>
      <c r="AK106" s="67">
        <v>0</v>
      </c>
      <c r="AL106" s="67">
        <f t="shared" si="79"/>
        <v>789.72059999999999</v>
      </c>
      <c r="AM106" s="67">
        <f>C106*'[2]Uniforme Limpeza'!$Z$10+F106*'[2]Uniforme Limpeza'!$Z$11+I106*'[2]Uniforme Limpeza'!$Z$12+L106*'[2]Uniforme Limpeza'!$Z$12+O106*'[2]Uniforme Limpeza'!$Z$12</f>
        <v>79.52</v>
      </c>
      <c r="AN106" s="67">
        <f>I106*'[2]Materiais de Consumo'!$F$33+L106*'[2]Materiais de Consumo'!$F$34+O106*'[2]Materiais de Consumo'!$F$35</f>
        <v>61.94</v>
      </c>
      <c r="AO106" s="67">
        <f>'[2]Equipamentos  TOTAL'!$H$19*'Res. Geral limpeza conferencia'!F106+'Res. Geral limpeza conferencia'!I106*'[2]Equipamentos  TOTAL'!$I$11+'[2]Equipamentos  TOTAL'!$I$12*'Res. Geral limpeza conferencia'!L106+'Res. Geral limpeza conferencia'!O106*'[2]Equipamentos  TOTAL'!$I$13</f>
        <v>8.81</v>
      </c>
      <c r="AP106" s="67">
        <f>(I106*'[2]PRODUTOS DE LIMPEZA'!$I$36+L106*'[2]PRODUTOS DE LIMPEZA'!$I$37+O106*'[2]PRODUTOS DE LIMPEZA'!$I$38)</f>
        <v>270.38</v>
      </c>
      <c r="AQ106" s="67">
        <f t="shared" si="100"/>
        <v>420.65</v>
      </c>
      <c r="AR106" s="19">
        <f t="shared" si="101"/>
        <v>271.60520727272728</v>
      </c>
      <c r="AS106" s="19">
        <f t="shared" si="80"/>
        <v>20.370390545454544</v>
      </c>
      <c r="AT106" s="81">
        <f t="shared" si="81"/>
        <v>13.580260363636365</v>
      </c>
      <c r="AU106" s="19">
        <f t="shared" si="82"/>
        <v>2.716052072727273</v>
      </c>
      <c r="AV106" s="81">
        <f t="shared" si="83"/>
        <v>33.950650909090911</v>
      </c>
      <c r="AW106" s="19">
        <f t="shared" si="84"/>
        <v>108.64208290909092</v>
      </c>
      <c r="AX106" s="81">
        <f t="shared" si="85"/>
        <v>40.740781090909088</v>
      </c>
      <c r="AY106" s="19">
        <f t="shared" si="86"/>
        <v>8.1481562181818195</v>
      </c>
      <c r="AZ106" s="19">
        <f t="shared" si="69"/>
        <v>499.75358138181815</v>
      </c>
      <c r="BA106" s="67">
        <f t="shared" si="102"/>
        <v>113.12356882909091</v>
      </c>
      <c r="BB106" s="67">
        <f t="shared" si="103"/>
        <v>37.753123810909088</v>
      </c>
      <c r="BC106" s="67">
        <f t="shared" si="104"/>
        <v>55.543264887272727</v>
      </c>
      <c r="BD106" s="67">
        <f t="shared" si="105"/>
        <v>206.41995752727271</v>
      </c>
      <c r="BE106" s="67">
        <f t="shared" si="106"/>
        <v>1.7654338472727273</v>
      </c>
      <c r="BF106" s="67">
        <f t="shared" si="107"/>
        <v>0.67901301818181825</v>
      </c>
      <c r="BG106" s="67">
        <f t="shared" si="133"/>
        <v>2.4444468654545455</v>
      </c>
      <c r="BH106" s="67">
        <f t="shared" si="108"/>
        <v>10.185195272727272</v>
      </c>
      <c r="BI106" s="67">
        <f t="shared" si="109"/>
        <v>0.81481562181818179</v>
      </c>
      <c r="BJ106" s="67">
        <f t="shared" si="110"/>
        <v>0.4074078109090909</v>
      </c>
      <c r="BK106" s="67">
        <f t="shared" si="111"/>
        <v>4.7530911272727279</v>
      </c>
      <c r="BL106" s="67">
        <f t="shared" si="112"/>
        <v>1.7654338472727273</v>
      </c>
      <c r="BM106" s="67">
        <f t="shared" si="113"/>
        <v>58.395119563636364</v>
      </c>
      <c r="BN106" s="67">
        <f t="shared" si="114"/>
        <v>2.3086442618181819</v>
      </c>
      <c r="BO106" s="67">
        <f t="shared" si="115"/>
        <v>78.629707505454547</v>
      </c>
      <c r="BP106" s="67">
        <f t="shared" si="116"/>
        <v>113.12356882909091</v>
      </c>
      <c r="BQ106" s="67">
        <f t="shared" si="117"/>
        <v>18.876561905454544</v>
      </c>
      <c r="BR106" s="67">
        <f t="shared" si="118"/>
        <v>11.407418705454544</v>
      </c>
      <c r="BS106" s="67">
        <f t="shared" si="119"/>
        <v>4.4814859199999999</v>
      </c>
      <c r="BT106" s="67">
        <f t="shared" si="120"/>
        <v>0</v>
      </c>
      <c r="BU106" s="67">
        <f t="shared" si="121"/>
        <v>54.456844058181815</v>
      </c>
      <c r="BV106" s="67">
        <f t="shared" si="122"/>
        <v>202.34587941818182</v>
      </c>
      <c r="BW106" s="67">
        <f t="shared" si="123"/>
        <v>989.59357269818202</v>
      </c>
      <c r="BX106" s="67">
        <f t="shared" si="88"/>
        <v>989.59357269818179</v>
      </c>
      <c r="BY106" s="67">
        <f t="shared" si="89"/>
        <v>3557.9902090618179</v>
      </c>
      <c r="BZ106" s="67" t="e">
        <f t="shared" si="124"/>
        <v>#VALUE!</v>
      </c>
      <c r="CA106" s="70">
        <f t="shared" si="134"/>
        <v>3</v>
      </c>
      <c r="CB106" s="82">
        <f t="shared" si="91"/>
        <v>12.25</v>
      </c>
      <c r="CC106" s="20">
        <f t="shared" si="92"/>
        <v>3.4188034188034218</v>
      </c>
      <c r="CD106" s="69" t="e">
        <f t="shared" si="125"/>
        <v>#VALUE!</v>
      </c>
      <c r="CE106" s="20">
        <f t="shared" si="93"/>
        <v>8.6609686609686669</v>
      </c>
      <c r="CF106" s="73" t="e">
        <f t="shared" si="136"/>
        <v>#VALUE!</v>
      </c>
      <c r="CG106" s="20">
        <f t="shared" si="94"/>
        <v>1.8803418803418819</v>
      </c>
      <c r="CH106" s="67" t="e">
        <f t="shared" si="126"/>
        <v>#VALUE!</v>
      </c>
      <c r="CI106" s="67" t="e">
        <f t="shared" si="127"/>
        <v>#VALUE!</v>
      </c>
      <c r="CJ106" s="67" t="e">
        <f t="shared" si="128"/>
        <v>#VALUE!</v>
      </c>
      <c r="CK106" s="74" t="e">
        <f t="shared" si="129"/>
        <v>#VALUE!</v>
      </c>
    </row>
    <row r="107" spans="1:90" ht="15" customHeight="1">
      <c r="A107" s="84" t="str">
        <f>[2]CCT!D114</f>
        <v>Uberlândia</v>
      </c>
      <c r="B107" s="76" t="str">
        <f>[2]CCT!C114</f>
        <v>Uberlândia</v>
      </c>
      <c r="C107" s="18"/>
      <c r="D107" s="77"/>
      <c r="E107" s="17">
        <f t="shared" si="70"/>
        <v>0</v>
      </c>
      <c r="F107" s="78"/>
      <c r="G107" s="17"/>
      <c r="H107" s="77">
        <f t="shared" si="71"/>
        <v>0</v>
      </c>
      <c r="I107" s="21">
        <f>[2]CCT!J114</f>
        <v>7</v>
      </c>
      <c r="J107" s="77">
        <f>[2]CCT!I114</f>
        <v>876.66</v>
      </c>
      <c r="K107" s="17">
        <f t="shared" si="72"/>
        <v>6136.62</v>
      </c>
      <c r="L107" s="21"/>
      <c r="M107" s="77"/>
      <c r="N107" s="17">
        <f t="shared" si="73"/>
        <v>0</v>
      </c>
      <c r="O107" s="18"/>
      <c r="P107" s="77"/>
      <c r="Q107" s="80">
        <f t="shared" si="74"/>
        <v>0</v>
      </c>
      <c r="R107" s="66">
        <f t="shared" si="95"/>
        <v>7</v>
      </c>
      <c r="S107" s="67">
        <f t="shared" si="96"/>
        <v>6136.62</v>
      </c>
      <c r="T107" s="19"/>
      <c r="U107" s="19"/>
      <c r="V107" s="19"/>
      <c r="W107" s="19"/>
      <c r="X107" s="19"/>
      <c r="Y107" s="19"/>
      <c r="Z107" s="19"/>
      <c r="AA107" s="68">
        <f t="shared" si="97"/>
        <v>200.83483636363636</v>
      </c>
      <c r="AB107" s="67">
        <f t="shared" si="98"/>
        <v>6337.4548363636359</v>
      </c>
      <c r="AC107" s="67"/>
      <c r="AD107" s="67">
        <f>(VLOOKUP('Res. Geral limpeza conferencia'!A107,VATOTAL,6,FALSE))*R107</f>
        <v>1533.14</v>
      </c>
      <c r="AE107" s="67">
        <f t="shared" si="130"/>
        <v>499.80280000000005</v>
      </c>
      <c r="AF107" s="67"/>
      <c r="AG107" s="67">
        <f t="shared" si="99"/>
        <v>21.84</v>
      </c>
      <c r="AH107" s="67">
        <f t="shared" si="135"/>
        <v>136.08000000000001</v>
      </c>
      <c r="AI107" s="67">
        <f t="shared" si="131"/>
        <v>0</v>
      </c>
      <c r="AJ107" s="67">
        <f t="shared" si="132"/>
        <v>0</v>
      </c>
      <c r="AK107" s="67">
        <v>0</v>
      </c>
      <c r="AL107" s="67">
        <f t="shared" si="79"/>
        <v>2190.8628000000003</v>
      </c>
      <c r="AM107" s="67">
        <f>C107*'[2]Uniforme Limpeza'!$Z$10+F107*'[2]Uniforme Limpeza'!$Z$11+I107*'[2]Uniforme Limpeza'!$Z$12+L107*'[2]Uniforme Limpeza'!$Z$12+O107*'[2]Uniforme Limpeza'!$Z$12</f>
        <v>278.32</v>
      </c>
      <c r="AN107" s="67">
        <f>I107*'[2]Materiais de Consumo'!$F$33+L107*'[2]Materiais de Consumo'!$F$34+O107*'[2]Materiais de Consumo'!$F$35</f>
        <v>289.02999999999997</v>
      </c>
      <c r="AO107" s="67">
        <f>'[2]Equipamentos  TOTAL'!$H$19*'Res. Geral limpeza conferencia'!F107+'Res. Geral limpeza conferencia'!I107*'[2]Equipamentos  TOTAL'!$I$11+'[2]Equipamentos  TOTAL'!$I$12*'Res. Geral limpeza conferencia'!L107+'Res. Geral limpeza conferencia'!O107*'[2]Equipamentos  TOTAL'!$I$13</f>
        <v>41.09</v>
      </c>
      <c r="AP107" s="67">
        <f>(I107*'[2]PRODUTOS DE LIMPEZA'!$I$36+L107*'[2]PRODUTOS DE LIMPEZA'!$I$37+O107*'[2]PRODUTOS DE LIMPEZA'!$I$38)</f>
        <v>1261.75</v>
      </c>
      <c r="AQ107" s="67">
        <f t="shared" si="100"/>
        <v>1870.19</v>
      </c>
      <c r="AR107" s="19">
        <f t="shared" si="101"/>
        <v>1267.4909672727272</v>
      </c>
      <c r="AS107" s="19">
        <f t="shared" si="80"/>
        <v>95.061822545454532</v>
      </c>
      <c r="AT107" s="81">
        <f t="shared" si="81"/>
        <v>63.374548363636357</v>
      </c>
      <c r="AU107" s="19">
        <f t="shared" si="82"/>
        <v>12.674909672727273</v>
      </c>
      <c r="AV107" s="81">
        <f t="shared" si="83"/>
        <v>158.4363709090909</v>
      </c>
      <c r="AW107" s="19">
        <f t="shared" si="84"/>
        <v>506.99638690909086</v>
      </c>
      <c r="AX107" s="81">
        <f t="shared" si="85"/>
        <v>190.12364509090906</v>
      </c>
      <c r="AY107" s="19">
        <f t="shared" si="86"/>
        <v>38.024729018181816</v>
      </c>
      <c r="AZ107" s="19">
        <f t="shared" si="69"/>
        <v>2332.1833797818181</v>
      </c>
      <c r="BA107" s="67">
        <f t="shared" si="102"/>
        <v>527.90998786909086</v>
      </c>
      <c r="BB107" s="67">
        <f t="shared" si="103"/>
        <v>176.18124445090908</v>
      </c>
      <c r="BC107" s="67">
        <f t="shared" si="104"/>
        <v>259.20190280727269</v>
      </c>
      <c r="BD107" s="67">
        <f t="shared" si="105"/>
        <v>963.29313512727254</v>
      </c>
      <c r="BE107" s="67">
        <f t="shared" si="106"/>
        <v>8.2386912872727258</v>
      </c>
      <c r="BF107" s="67">
        <f t="shared" si="107"/>
        <v>3.1687274181818181</v>
      </c>
      <c r="BG107" s="67">
        <f t="shared" si="133"/>
        <v>11.407418705454544</v>
      </c>
      <c r="BH107" s="67">
        <f t="shared" si="108"/>
        <v>47.530911272727266</v>
      </c>
      <c r="BI107" s="67">
        <f t="shared" si="109"/>
        <v>3.8024729018181813</v>
      </c>
      <c r="BJ107" s="67">
        <f t="shared" si="110"/>
        <v>1.9012364509090907</v>
      </c>
      <c r="BK107" s="67">
        <f t="shared" si="111"/>
        <v>22.181091927272725</v>
      </c>
      <c r="BL107" s="67">
        <f t="shared" si="112"/>
        <v>8.2386912872727258</v>
      </c>
      <c r="BM107" s="67">
        <f t="shared" si="113"/>
        <v>272.5105579636363</v>
      </c>
      <c r="BN107" s="67">
        <f t="shared" si="114"/>
        <v>10.77367322181818</v>
      </c>
      <c r="BO107" s="67">
        <f t="shared" si="115"/>
        <v>366.93863502545446</v>
      </c>
      <c r="BP107" s="67">
        <f t="shared" si="116"/>
        <v>527.90998786909086</v>
      </c>
      <c r="BQ107" s="67">
        <f t="shared" si="117"/>
        <v>88.090622225454538</v>
      </c>
      <c r="BR107" s="67">
        <f t="shared" si="118"/>
        <v>53.234620625454539</v>
      </c>
      <c r="BS107" s="67">
        <f t="shared" si="119"/>
        <v>20.913600959999997</v>
      </c>
      <c r="BT107" s="67">
        <f t="shared" si="120"/>
        <v>0</v>
      </c>
      <c r="BU107" s="67">
        <f t="shared" si="121"/>
        <v>254.13193893818178</v>
      </c>
      <c r="BV107" s="67">
        <f t="shared" si="122"/>
        <v>944.2807706181818</v>
      </c>
      <c r="BW107" s="67">
        <f t="shared" si="123"/>
        <v>4618.1033392581821</v>
      </c>
      <c r="BX107" s="67">
        <f t="shared" si="88"/>
        <v>4618.1033392581812</v>
      </c>
      <c r="BY107" s="67">
        <f t="shared" si="89"/>
        <v>15016.610975621817</v>
      </c>
      <c r="BZ107" s="67" t="e">
        <f t="shared" si="124"/>
        <v>#VALUE!</v>
      </c>
      <c r="CA107" s="70">
        <f t="shared" si="134"/>
        <v>3</v>
      </c>
      <c r="CB107" s="82">
        <f t="shared" si="91"/>
        <v>12.25</v>
      </c>
      <c r="CC107" s="20">
        <f t="shared" si="92"/>
        <v>3.4188034188034218</v>
      </c>
      <c r="CD107" s="69" t="e">
        <f t="shared" si="125"/>
        <v>#VALUE!</v>
      </c>
      <c r="CE107" s="20">
        <f t="shared" si="93"/>
        <v>8.6609686609686669</v>
      </c>
      <c r="CF107" s="73" t="e">
        <f t="shared" si="136"/>
        <v>#VALUE!</v>
      </c>
      <c r="CG107" s="20">
        <f t="shared" si="94"/>
        <v>1.8803418803418819</v>
      </c>
      <c r="CH107" s="67" t="e">
        <f t="shared" si="126"/>
        <v>#VALUE!</v>
      </c>
      <c r="CI107" s="67" t="e">
        <f t="shared" si="127"/>
        <v>#VALUE!</v>
      </c>
      <c r="CJ107" s="67" t="e">
        <f t="shared" si="128"/>
        <v>#VALUE!</v>
      </c>
      <c r="CK107" s="74" t="e">
        <f t="shared" si="129"/>
        <v>#VALUE!</v>
      </c>
    </row>
    <row r="108" spans="1:90" s="127" customFormat="1" ht="15" customHeight="1">
      <c r="A108" s="84" t="str">
        <f>[2]CCT!D115</f>
        <v>Região de São Lourenço</v>
      </c>
      <c r="B108" s="76" t="str">
        <f>[2]CCT!C115</f>
        <v>Varginha</v>
      </c>
      <c r="C108" s="18"/>
      <c r="D108" s="77"/>
      <c r="E108" s="17">
        <f t="shared" si="70"/>
        <v>0</v>
      </c>
      <c r="F108" s="78"/>
      <c r="G108" s="17"/>
      <c r="H108" s="77">
        <f t="shared" si="71"/>
        <v>0</v>
      </c>
      <c r="I108" s="21">
        <f>[2]CCT!J115</f>
        <v>1</v>
      </c>
      <c r="J108" s="77">
        <f>[2]CCT!I115</f>
        <v>848.57</v>
      </c>
      <c r="K108" s="17">
        <f t="shared" si="72"/>
        <v>848.57</v>
      </c>
      <c r="L108" s="21"/>
      <c r="M108" s="77"/>
      <c r="N108" s="17">
        <f t="shared" si="73"/>
        <v>0</v>
      </c>
      <c r="O108" s="18"/>
      <c r="P108" s="77"/>
      <c r="Q108" s="17">
        <f t="shared" si="74"/>
        <v>0</v>
      </c>
      <c r="R108" s="194">
        <f t="shared" si="95"/>
        <v>1</v>
      </c>
      <c r="S108" s="68">
        <f t="shared" si="96"/>
        <v>848.57</v>
      </c>
      <c r="T108" s="195"/>
      <c r="U108" s="195"/>
      <c r="V108" s="195"/>
      <c r="W108" s="195"/>
      <c r="X108" s="195"/>
      <c r="Y108" s="195"/>
      <c r="Z108" s="195"/>
      <c r="AA108" s="68">
        <f t="shared" si="97"/>
        <v>27.771381818181816</v>
      </c>
      <c r="AB108" s="68">
        <f t="shared" si="98"/>
        <v>876.34138181818184</v>
      </c>
      <c r="AC108" s="68"/>
      <c r="AD108" s="68">
        <f>(VLOOKUP('Res. Geral limpeza conferencia'!A108,VATOTAL,6,FALSE)*20-1)*R108</f>
        <v>279</v>
      </c>
      <c r="AE108" s="68">
        <f t="shared" si="130"/>
        <v>73.085800000000006</v>
      </c>
      <c r="AF108" s="68"/>
      <c r="AG108" s="68">
        <f t="shared" si="99"/>
        <v>3.12</v>
      </c>
      <c r="AH108" s="68">
        <f t="shared" si="135"/>
        <v>29.15</v>
      </c>
      <c r="AI108" s="68">
        <f t="shared" si="131"/>
        <v>0</v>
      </c>
      <c r="AJ108" s="68">
        <f t="shared" si="132"/>
        <v>0</v>
      </c>
      <c r="AK108" s="68">
        <v>0</v>
      </c>
      <c r="AL108" s="68">
        <f t="shared" si="79"/>
        <v>384.35579999999999</v>
      </c>
      <c r="AM108" s="68">
        <f>C108*'[2]Uniforme Limpeza'!$Z$10+F108*'[2]Uniforme Limpeza'!$Z$11+I108*'[2]Uniforme Limpeza'!$Z$12+L108*'[2]Uniforme Limpeza'!$Z$12+O108*'[2]Uniforme Limpeza'!$Z$12</f>
        <v>39.76</v>
      </c>
      <c r="AN108" s="68">
        <f>I108*'[2]Materiais de Consumo'!$F$33+L108*'[2]Materiais de Consumo'!$F$34+O108*'[2]Materiais de Consumo'!$F$35</f>
        <v>41.29</v>
      </c>
      <c r="AO108" s="68">
        <f>'[2]Equipamentos  TOTAL'!$H$19*'Res. Geral limpeza conferencia'!F108+'Res. Geral limpeza conferencia'!I108*'[2]Equipamentos  TOTAL'!$I$11+'[2]Equipamentos  TOTAL'!$I$12*'Res. Geral limpeza conferencia'!L108+'Res. Geral limpeza conferencia'!O108*'[2]Equipamentos  TOTAL'!$I$13</f>
        <v>5.87</v>
      </c>
      <c r="AP108" s="68">
        <f>(I108*'[2]PRODUTOS DE LIMPEZA'!$I$36+L108*'[2]PRODUTOS DE LIMPEZA'!$I$37+O108*'[2]PRODUTOS DE LIMPEZA'!$I$38)</f>
        <v>180.25</v>
      </c>
      <c r="AQ108" s="68">
        <f t="shared" si="100"/>
        <v>267.17</v>
      </c>
      <c r="AR108" s="195">
        <f t="shared" si="101"/>
        <v>175.26827636363637</v>
      </c>
      <c r="AS108" s="195">
        <f t="shared" si="80"/>
        <v>13.145120727272728</v>
      </c>
      <c r="AT108" s="196">
        <f t="shared" si="81"/>
        <v>8.7634138181818191</v>
      </c>
      <c r="AU108" s="195">
        <f t="shared" si="82"/>
        <v>1.7526827636363638</v>
      </c>
      <c r="AV108" s="196">
        <f t="shared" si="83"/>
        <v>21.908534545454547</v>
      </c>
      <c r="AW108" s="195">
        <f t="shared" si="84"/>
        <v>70.107310545454553</v>
      </c>
      <c r="AX108" s="196">
        <f t="shared" si="85"/>
        <v>26.290241454545455</v>
      </c>
      <c r="AY108" s="195">
        <f t="shared" si="86"/>
        <v>5.2580482909090911</v>
      </c>
      <c r="AZ108" s="195">
        <f t="shared" si="69"/>
        <v>322.49362850909097</v>
      </c>
      <c r="BA108" s="68">
        <f t="shared" si="102"/>
        <v>72.99923710545454</v>
      </c>
      <c r="BB108" s="68">
        <f t="shared" si="103"/>
        <v>24.362290414545456</v>
      </c>
      <c r="BC108" s="68">
        <f t="shared" si="104"/>
        <v>35.842362516363636</v>
      </c>
      <c r="BD108" s="68">
        <f t="shared" si="105"/>
        <v>133.20389003636365</v>
      </c>
      <c r="BE108" s="68">
        <f t="shared" si="106"/>
        <v>1.1392437963636364</v>
      </c>
      <c r="BF108" s="68">
        <f t="shared" si="107"/>
        <v>0.43817069090909094</v>
      </c>
      <c r="BG108" s="68">
        <f t="shared" si="133"/>
        <v>1.5774144872727274</v>
      </c>
      <c r="BH108" s="68">
        <f t="shared" si="108"/>
        <v>6.5725603636363639</v>
      </c>
      <c r="BI108" s="68">
        <f t="shared" si="109"/>
        <v>0.52580482909090909</v>
      </c>
      <c r="BJ108" s="68">
        <f t="shared" si="110"/>
        <v>0.26290241454545454</v>
      </c>
      <c r="BK108" s="68">
        <f t="shared" si="111"/>
        <v>3.0671948363636363</v>
      </c>
      <c r="BL108" s="68">
        <f t="shared" si="112"/>
        <v>1.1392437963636364</v>
      </c>
      <c r="BM108" s="68">
        <f t="shared" si="113"/>
        <v>37.682679418181813</v>
      </c>
      <c r="BN108" s="68">
        <f t="shared" si="114"/>
        <v>1.489780349090909</v>
      </c>
      <c r="BO108" s="68">
        <f t="shared" si="115"/>
        <v>50.74016600727272</v>
      </c>
      <c r="BP108" s="68">
        <f t="shared" si="116"/>
        <v>72.99923710545454</v>
      </c>
      <c r="BQ108" s="68">
        <f t="shared" si="117"/>
        <v>12.181145207272728</v>
      </c>
      <c r="BR108" s="68">
        <f t="shared" si="118"/>
        <v>7.361267607272727</v>
      </c>
      <c r="BS108" s="68">
        <f t="shared" si="119"/>
        <v>2.8919265599999999</v>
      </c>
      <c r="BT108" s="68">
        <f t="shared" si="120"/>
        <v>0</v>
      </c>
      <c r="BU108" s="68">
        <f t="shared" si="121"/>
        <v>35.141289410909089</v>
      </c>
      <c r="BV108" s="68">
        <f t="shared" si="122"/>
        <v>130.57486589090908</v>
      </c>
      <c r="BW108" s="68">
        <f t="shared" si="123"/>
        <v>638.58996493090922</v>
      </c>
      <c r="BX108" s="68">
        <f t="shared" si="88"/>
        <v>638.58996493090922</v>
      </c>
      <c r="BY108" s="68">
        <f t="shared" si="89"/>
        <v>2166.4571467490914</v>
      </c>
      <c r="BZ108" s="68" t="e">
        <f t="shared" si="124"/>
        <v>#VALUE!</v>
      </c>
      <c r="CA108" s="197">
        <f t="shared" si="134"/>
        <v>3</v>
      </c>
      <c r="CB108" s="198">
        <f t="shared" si="91"/>
        <v>12.25</v>
      </c>
      <c r="CC108" s="199">
        <f t="shared" si="92"/>
        <v>3.4188034188034218</v>
      </c>
      <c r="CD108" s="200" t="e">
        <f t="shared" si="125"/>
        <v>#VALUE!</v>
      </c>
      <c r="CE108" s="199">
        <f t="shared" si="93"/>
        <v>8.6609686609686669</v>
      </c>
      <c r="CF108" s="201" t="e">
        <f t="shared" si="136"/>
        <v>#VALUE!</v>
      </c>
      <c r="CG108" s="199">
        <f t="shared" si="94"/>
        <v>1.8803418803418819</v>
      </c>
      <c r="CH108" s="68" t="e">
        <f t="shared" si="126"/>
        <v>#VALUE!</v>
      </c>
      <c r="CI108" s="68" t="e">
        <f t="shared" si="127"/>
        <v>#VALUE!</v>
      </c>
      <c r="CJ108" s="68" t="e">
        <f t="shared" si="128"/>
        <v>#VALUE!</v>
      </c>
      <c r="CK108" s="202" t="e">
        <f t="shared" si="129"/>
        <v>#VALUE!</v>
      </c>
      <c r="CL108" s="203"/>
    </row>
    <row r="109" spans="1:90" ht="15" customHeight="1">
      <c r="A109" s="84" t="str">
        <f>[2]CCT!D116</f>
        <v>Vespasiano</v>
      </c>
      <c r="B109" s="100" t="str">
        <f>[2]CCT!C116</f>
        <v>Vespasiano</v>
      </c>
      <c r="C109" s="18"/>
      <c r="D109" s="17"/>
      <c r="E109" s="17">
        <f t="shared" si="70"/>
        <v>0</v>
      </c>
      <c r="F109" s="18"/>
      <c r="G109" s="17"/>
      <c r="H109" s="77">
        <f t="shared" si="71"/>
        <v>0</v>
      </c>
      <c r="I109" s="21">
        <f>[2]CCT!J116</f>
        <v>1</v>
      </c>
      <c r="J109" s="17">
        <f>[2]CCT!I116</f>
        <v>876.66</v>
      </c>
      <c r="K109" s="17">
        <f t="shared" si="72"/>
        <v>876.66</v>
      </c>
      <c r="L109" s="18"/>
      <c r="M109" s="17"/>
      <c r="N109" s="17">
        <f t="shared" si="73"/>
        <v>0</v>
      </c>
      <c r="O109" s="18"/>
      <c r="P109" s="17"/>
      <c r="Q109" s="80">
        <f t="shared" si="74"/>
        <v>0</v>
      </c>
      <c r="R109" s="66">
        <f t="shared" si="95"/>
        <v>1</v>
      </c>
      <c r="S109" s="67">
        <f t="shared" si="96"/>
        <v>876.66</v>
      </c>
      <c r="T109" s="19"/>
      <c r="U109" s="19"/>
      <c r="V109" s="19"/>
      <c r="W109" s="19"/>
      <c r="X109" s="19"/>
      <c r="Y109" s="19"/>
      <c r="Z109" s="19"/>
      <c r="AA109" s="68">
        <f t="shared" si="97"/>
        <v>28.690690909090907</v>
      </c>
      <c r="AB109" s="67">
        <f t="shared" si="98"/>
        <v>905.35069090909087</v>
      </c>
      <c r="AC109" s="67"/>
      <c r="AD109" s="67">
        <f>(VLOOKUP('Res. Geral limpeza conferencia'!A109,VATOTAL,6,FALSE)*20-1)*R109</f>
        <v>279</v>
      </c>
      <c r="AE109" s="67">
        <f t="shared" si="130"/>
        <v>71.400400000000005</v>
      </c>
      <c r="AF109" s="67"/>
      <c r="AG109" s="67">
        <f t="shared" si="99"/>
        <v>3.12</v>
      </c>
      <c r="AH109" s="67">
        <f t="shared" si="135"/>
        <v>0</v>
      </c>
      <c r="AI109" s="67">
        <f t="shared" si="131"/>
        <v>0</v>
      </c>
      <c r="AJ109" s="67">
        <f t="shared" si="132"/>
        <v>0</v>
      </c>
      <c r="AK109" s="67">
        <v>0</v>
      </c>
      <c r="AL109" s="67">
        <f t="shared" si="79"/>
        <v>353.5204</v>
      </c>
      <c r="AM109" s="67">
        <f>C109*'[2]Uniforme Limpeza'!$Z$10+F109*'[2]Uniforme Limpeza'!$Z$11+I109*'[2]Uniforme Limpeza'!$Z$12+L109*'[2]Uniforme Limpeza'!$Z$12+O109*'[2]Uniforme Limpeza'!$Z$12</f>
        <v>39.76</v>
      </c>
      <c r="AN109" s="67">
        <f>I109*'[2]Materiais de Consumo'!$F$33+L109*'[2]Materiais de Consumo'!$F$34+O109*'[2]Materiais de Consumo'!$F$35</f>
        <v>41.29</v>
      </c>
      <c r="AO109" s="67">
        <f>'[2]Equipamentos  TOTAL'!$H$19*'Res. Geral limpeza conferencia'!F109+'Res. Geral limpeza conferencia'!I109*'[2]Equipamentos  TOTAL'!$I$11+'[2]Equipamentos  TOTAL'!$I$12*'Res. Geral limpeza conferencia'!L109+'Res. Geral limpeza conferencia'!O109*'[2]Equipamentos  TOTAL'!$I$13</f>
        <v>5.87</v>
      </c>
      <c r="AP109" s="67">
        <f>(I109*'[2]PRODUTOS DE LIMPEZA'!$I$36+L109*'[2]PRODUTOS DE LIMPEZA'!$I$37+O109*'[2]PRODUTOS DE LIMPEZA'!$I$38)</f>
        <v>180.25</v>
      </c>
      <c r="AQ109" s="67">
        <f t="shared" si="100"/>
        <v>267.17</v>
      </c>
      <c r="AR109" s="19">
        <f t="shared" si="101"/>
        <v>181.07013818181818</v>
      </c>
      <c r="AS109" s="19">
        <f t="shared" si="80"/>
        <v>13.580260363636363</v>
      </c>
      <c r="AT109" s="81">
        <f t="shared" si="81"/>
        <v>9.0535069090909097</v>
      </c>
      <c r="AU109" s="19">
        <f t="shared" si="82"/>
        <v>1.8107013818181819</v>
      </c>
      <c r="AV109" s="81">
        <f t="shared" si="83"/>
        <v>22.633767272727273</v>
      </c>
      <c r="AW109" s="19">
        <f t="shared" si="84"/>
        <v>72.428055272727278</v>
      </c>
      <c r="AX109" s="81">
        <f t="shared" si="85"/>
        <v>27.160520727272726</v>
      </c>
      <c r="AY109" s="19">
        <f t="shared" si="86"/>
        <v>5.4321041454545451</v>
      </c>
      <c r="AZ109" s="19">
        <f t="shared" si="69"/>
        <v>333.16905425454553</v>
      </c>
      <c r="BA109" s="67">
        <f t="shared" si="102"/>
        <v>75.415712552727271</v>
      </c>
      <c r="BB109" s="67">
        <f t="shared" si="103"/>
        <v>25.168749207272725</v>
      </c>
      <c r="BC109" s="67">
        <f t="shared" si="104"/>
        <v>37.028843258181816</v>
      </c>
      <c r="BD109" s="67">
        <f t="shared" si="105"/>
        <v>137.61330501818182</v>
      </c>
      <c r="BE109" s="67">
        <f t="shared" si="106"/>
        <v>1.176955898181818</v>
      </c>
      <c r="BF109" s="67">
        <f t="shared" si="107"/>
        <v>0.45267534545454546</v>
      </c>
      <c r="BG109" s="67">
        <f t="shared" si="133"/>
        <v>1.6296312436363634</v>
      </c>
      <c r="BH109" s="67">
        <f t="shared" si="108"/>
        <v>6.7901301818181814</v>
      </c>
      <c r="BI109" s="67">
        <f t="shared" si="109"/>
        <v>0.54321041454545449</v>
      </c>
      <c r="BJ109" s="67">
        <f t="shared" si="110"/>
        <v>0.27160520727272724</v>
      </c>
      <c r="BK109" s="67">
        <f t="shared" si="111"/>
        <v>3.1687274181818181</v>
      </c>
      <c r="BL109" s="67">
        <f t="shared" si="112"/>
        <v>1.176955898181818</v>
      </c>
      <c r="BM109" s="67">
        <f t="shared" si="113"/>
        <v>38.930079709090904</v>
      </c>
      <c r="BN109" s="67">
        <f t="shared" si="114"/>
        <v>1.5390961745454543</v>
      </c>
      <c r="BO109" s="67">
        <f t="shared" si="115"/>
        <v>52.419805003636363</v>
      </c>
      <c r="BP109" s="67">
        <f t="shared" si="116"/>
        <v>75.415712552727271</v>
      </c>
      <c r="BQ109" s="67">
        <f t="shared" si="117"/>
        <v>12.584374603636363</v>
      </c>
      <c r="BR109" s="67">
        <f t="shared" si="118"/>
        <v>7.6049458036363626</v>
      </c>
      <c r="BS109" s="67">
        <f t="shared" si="119"/>
        <v>2.9876572800000001</v>
      </c>
      <c r="BT109" s="67">
        <f t="shared" si="120"/>
        <v>0</v>
      </c>
      <c r="BU109" s="67">
        <f t="shared" si="121"/>
        <v>36.304562705454543</v>
      </c>
      <c r="BV109" s="67">
        <f t="shared" si="122"/>
        <v>134.89725294545454</v>
      </c>
      <c r="BW109" s="67">
        <f>$BW$2*AB109</f>
        <v>659.72904846545464</v>
      </c>
      <c r="BX109" s="67">
        <f t="shared" si="88"/>
        <v>659.72904846545453</v>
      </c>
      <c r="BY109" s="67">
        <f t="shared" si="89"/>
        <v>2185.7701393745456</v>
      </c>
      <c r="BZ109" s="67" t="e">
        <f t="shared" si="124"/>
        <v>#VALUE!</v>
      </c>
      <c r="CA109" s="70">
        <f t="shared" si="134"/>
        <v>3</v>
      </c>
      <c r="CB109" s="82">
        <f t="shared" si="91"/>
        <v>12.25</v>
      </c>
      <c r="CC109" s="20">
        <f t="shared" si="92"/>
        <v>3.4188034188034218</v>
      </c>
      <c r="CD109" s="69" t="e">
        <f t="shared" si="125"/>
        <v>#VALUE!</v>
      </c>
      <c r="CE109" s="20">
        <f t="shared" si="93"/>
        <v>8.6609686609686669</v>
      </c>
      <c r="CF109" s="73" t="e">
        <f t="shared" si="136"/>
        <v>#VALUE!</v>
      </c>
      <c r="CG109" s="20">
        <f t="shared" si="94"/>
        <v>1.8803418803418819</v>
      </c>
      <c r="CH109" s="67" t="e">
        <f t="shared" si="126"/>
        <v>#VALUE!</v>
      </c>
      <c r="CI109" s="67" t="e">
        <f t="shared" si="127"/>
        <v>#VALUE!</v>
      </c>
      <c r="CJ109" s="67" t="e">
        <f t="shared" si="128"/>
        <v>#VALUE!</v>
      </c>
      <c r="CK109" s="74" t="e">
        <f t="shared" si="129"/>
        <v>#VALUE!</v>
      </c>
    </row>
    <row r="110" spans="1:90" ht="15" customHeight="1">
      <c r="A110" s="101" t="str">
        <f>[2]CCT!D117</f>
        <v>Região de Juiz de Fora</v>
      </c>
      <c r="B110" s="102" t="str">
        <f>[2]CCT!C117</f>
        <v>Viçosa</v>
      </c>
      <c r="C110" s="90"/>
      <c r="D110" s="91"/>
      <c r="E110" s="17">
        <f t="shared" si="70"/>
        <v>0</v>
      </c>
      <c r="F110" s="90"/>
      <c r="G110" s="91"/>
      <c r="H110" s="77">
        <f t="shared" si="71"/>
        <v>0</v>
      </c>
      <c r="I110" s="93">
        <f>[2]CCT!J117</f>
        <v>1</v>
      </c>
      <c r="J110" s="91">
        <f>[2]CCT!I117</f>
        <v>848.57</v>
      </c>
      <c r="K110" s="17">
        <f t="shared" si="72"/>
        <v>848.57</v>
      </c>
      <c r="L110" s="90"/>
      <c r="M110" s="91"/>
      <c r="N110" s="17">
        <f t="shared" si="73"/>
        <v>0</v>
      </c>
      <c r="O110" s="93"/>
      <c r="P110" s="91"/>
      <c r="Q110" s="80">
        <f t="shared" si="74"/>
        <v>0</v>
      </c>
      <c r="R110" s="66">
        <f t="shared" si="95"/>
        <v>1</v>
      </c>
      <c r="S110" s="67">
        <f t="shared" si="96"/>
        <v>848.57</v>
      </c>
      <c r="T110" s="22"/>
      <c r="U110" s="22"/>
      <c r="V110" s="22"/>
      <c r="W110" s="22"/>
      <c r="X110" s="22"/>
      <c r="Y110" s="22"/>
      <c r="Z110" s="22"/>
      <c r="AA110" s="68">
        <f t="shared" si="97"/>
        <v>27.771381818181816</v>
      </c>
      <c r="AB110" s="67">
        <f>SUM(S110:AA110)</f>
        <v>876.34138181818184</v>
      </c>
      <c r="AC110" s="19"/>
      <c r="AD110" s="67">
        <f>(VLOOKUP('Res. Geral limpeza conferencia'!A110,VATOTAL,6,FALSE)*20-1)*R110</f>
        <v>279</v>
      </c>
      <c r="AE110" s="67">
        <f t="shared" si="130"/>
        <v>73.085800000000006</v>
      </c>
      <c r="AF110" s="19"/>
      <c r="AG110" s="67">
        <f>$AG$2*R110</f>
        <v>3.12</v>
      </c>
      <c r="AH110" s="67">
        <f t="shared" si="135"/>
        <v>0</v>
      </c>
      <c r="AI110" s="67">
        <f t="shared" si="131"/>
        <v>0</v>
      </c>
      <c r="AJ110" s="67">
        <f t="shared" si="132"/>
        <v>0</v>
      </c>
      <c r="AK110" s="67">
        <v>0</v>
      </c>
      <c r="AL110" s="67">
        <f t="shared" si="79"/>
        <v>355.20580000000001</v>
      </c>
      <c r="AM110" s="67">
        <f>C110*'[2]Uniforme Limpeza'!$Z$10+F110*'[2]Uniforme Limpeza'!$Z$11+I110*'[2]Uniforme Limpeza'!$Z$12+L110*'[2]Uniforme Limpeza'!$Z$12+O110*'[2]Uniforme Limpeza'!$Z$12</f>
        <v>39.76</v>
      </c>
      <c r="AN110" s="67">
        <f>I110*'[2]Materiais de Consumo'!$F$33+L110*'[2]Materiais de Consumo'!$F$34+O110*'[2]Materiais de Consumo'!$F$35</f>
        <v>41.29</v>
      </c>
      <c r="AO110" s="67">
        <f>'[2]Equipamentos  TOTAL'!$H$19*'Res. Geral limpeza conferencia'!F110+'Res. Geral limpeza conferencia'!I110*'[2]Equipamentos  TOTAL'!$I$11+'[2]Equipamentos  TOTAL'!$I$12*'Res. Geral limpeza conferencia'!L110+'Res. Geral limpeza conferencia'!O110*'[2]Equipamentos  TOTAL'!$I$13</f>
        <v>5.87</v>
      </c>
      <c r="AP110" s="67">
        <f>(I110*'[2]PRODUTOS DE LIMPEZA'!$I$36+L110*'[2]PRODUTOS DE LIMPEZA'!$I$37+O110*'[2]PRODUTOS DE LIMPEZA'!$I$38)</f>
        <v>180.25</v>
      </c>
      <c r="AQ110" s="67">
        <f t="shared" si="100"/>
        <v>267.17</v>
      </c>
      <c r="AR110" s="19">
        <f t="shared" si="101"/>
        <v>175.26827636363637</v>
      </c>
      <c r="AS110" s="19">
        <f t="shared" si="80"/>
        <v>13.145120727272728</v>
      </c>
      <c r="AT110" s="81">
        <f t="shared" si="81"/>
        <v>8.7634138181818191</v>
      </c>
      <c r="AU110" s="19">
        <f t="shared" si="82"/>
        <v>1.7526827636363638</v>
      </c>
      <c r="AV110" s="81">
        <f t="shared" si="83"/>
        <v>21.908534545454547</v>
      </c>
      <c r="AW110" s="19">
        <f t="shared" si="84"/>
        <v>70.107310545454553</v>
      </c>
      <c r="AX110" s="81">
        <f t="shared" si="85"/>
        <v>26.290241454545455</v>
      </c>
      <c r="AY110" s="19">
        <f t="shared" si="86"/>
        <v>5.2580482909090911</v>
      </c>
      <c r="AZ110" s="19">
        <f t="shared" si="69"/>
        <v>322.49362850909097</v>
      </c>
      <c r="BA110" s="67">
        <f t="shared" si="102"/>
        <v>72.99923710545454</v>
      </c>
      <c r="BB110" s="67">
        <f t="shared" si="103"/>
        <v>24.362290414545456</v>
      </c>
      <c r="BC110" s="67">
        <f t="shared" si="104"/>
        <v>35.842362516363636</v>
      </c>
      <c r="BD110" s="67">
        <f t="shared" si="105"/>
        <v>133.20389003636365</v>
      </c>
      <c r="BE110" s="67">
        <f t="shared" si="106"/>
        <v>1.1392437963636364</v>
      </c>
      <c r="BF110" s="67">
        <f t="shared" si="107"/>
        <v>0.43817069090909094</v>
      </c>
      <c r="BG110" s="67">
        <f t="shared" si="133"/>
        <v>1.5774144872727274</v>
      </c>
      <c r="BH110" s="67">
        <f t="shared" si="108"/>
        <v>6.5725603636363639</v>
      </c>
      <c r="BI110" s="67">
        <f t="shared" si="109"/>
        <v>0.52580482909090909</v>
      </c>
      <c r="BJ110" s="67">
        <f t="shared" si="110"/>
        <v>0.26290241454545454</v>
      </c>
      <c r="BK110" s="67">
        <f t="shared" si="111"/>
        <v>3.0671948363636363</v>
      </c>
      <c r="BL110" s="67">
        <f t="shared" si="112"/>
        <v>1.1392437963636364</v>
      </c>
      <c r="BM110" s="67">
        <f t="shared" si="113"/>
        <v>37.682679418181813</v>
      </c>
      <c r="BN110" s="67">
        <f t="shared" si="114"/>
        <v>1.489780349090909</v>
      </c>
      <c r="BO110" s="67">
        <f t="shared" si="115"/>
        <v>50.74016600727272</v>
      </c>
      <c r="BP110" s="67">
        <f t="shared" si="116"/>
        <v>72.99923710545454</v>
      </c>
      <c r="BQ110" s="67">
        <f t="shared" si="117"/>
        <v>12.181145207272728</v>
      </c>
      <c r="BR110" s="67">
        <f t="shared" si="118"/>
        <v>7.361267607272727</v>
      </c>
      <c r="BS110" s="67">
        <f t="shared" si="119"/>
        <v>2.8919265599999999</v>
      </c>
      <c r="BT110" s="67">
        <f t="shared" si="120"/>
        <v>0</v>
      </c>
      <c r="BU110" s="67">
        <f t="shared" si="121"/>
        <v>35.141289410909089</v>
      </c>
      <c r="BV110" s="67">
        <f t="shared" si="122"/>
        <v>130.57486589090908</v>
      </c>
      <c r="BW110" s="67">
        <f>$BW$2*AB110</f>
        <v>638.58996493090922</v>
      </c>
      <c r="BX110" s="67">
        <f t="shared" si="88"/>
        <v>638.58996493090922</v>
      </c>
      <c r="BY110" s="67">
        <f t="shared" si="89"/>
        <v>2137.3071467490909</v>
      </c>
      <c r="BZ110" s="67" t="e">
        <f t="shared" si="124"/>
        <v>#VALUE!</v>
      </c>
      <c r="CA110" s="70">
        <f t="shared" si="134"/>
        <v>3.5000000000000004</v>
      </c>
      <c r="CB110" s="82">
        <f t="shared" si="91"/>
        <v>12.75</v>
      </c>
      <c r="CC110" s="20">
        <f t="shared" si="92"/>
        <v>4.0114613180515759</v>
      </c>
      <c r="CD110" s="69" t="e">
        <f t="shared" si="125"/>
        <v>#VALUE!</v>
      </c>
      <c r="CE110" s="20">
        <f t="shared" si="93"/>
        <v>8.7106017191977063</v>
      </c>
      <c r="CF110" s="73" t="e">
        <f t="shared" si="136"/>
        <v>#VALUE!</v>
      </c>
      <c r="CG110" s="20">
        <f t="shared" si="94"/>
        <v>1.8911174785100282</v>
      </c>
      <c r="CH110" s="67" t="e">
        <f t="shared" si="126"/>
        <v>#VALUE!</v>
      </c>
      <c r="CI110" s="67" t="e">
        <f t="shared" si="127"/>
        <v>#VALUE!</v>
      </c>
      <c r="CJ110" s="67" t="e">
        <f t="shared" si="128"/>
        <v>#VALUE!</v>
      </c>
      <c r="CK110" s="74" t="e">
        <f>CJ110+BY110</f>
        <v>#VALUE!</v>
      </c>
    </row>
    <row r="111" spans="1:90" ht="15" customHeight="1">
      <c r="A111" s="84" t="str">
        <f>[2]CCT!D120</f>
        <v>SEAC</v>
      </c>
      <c r="B111" s="76" t="str">
        <f>[2]CCT!C120</f>
        <v>Belo Horizonte</v>
      </c>
      <c r="C111" s="103">
        <f>[2]CCT!F120</f>
        <v>1</v>
      </c>
      <c r="D111" s="17">
        <f>[2]CCT!E120</f>
        <v>1571.33</v>
      </c>
      <c r="E111" s="17">
        <f>C111*D111</f>
        <v>1571.33</v>
      </c>
      <c r="F111" s="103">
        <f>[2]CCT!H120</f>
        <v>4</v>
      </c>
      <c r="G111" s="17">
        <f>[2]CCT!G120</f>
        <v>960.01</v>
      </c>
      <c r="H111" s="77">
        <f>F111*G111</f>
        <v>3840.04</v>
      </c>
      <c r="I111" s="21">
        <f>[2]CCT!J120</f>
        <v>67</v>
      </c>
      <c r="J111" s="77">
        <f>[2]CCT!I120</f>
        <v>876.65</v>
      </c>
      <c r="K111" s="17">
        <f>I111*J111</f>
        <v>58735.549999999996</v>
      </c>
      <c r="L111" s="21">
        <f>[2]CCT!L120</f>
        <v>4</v>
      </c>
      <c r="M111" s="77">
        <f>[2]CCT!K120</f>
        <v>438.33</v>
      </c>
      <c r="N111" s="17">
        <f>L111*M111</f>
        <v>1753.32</v>
      </c>
      <c r="O111" s="21">
        <f>[2]CCT!N120</f>
        <v>0</v>
      </c>
      <c r="P111" s="77">
        <f>[2]CCT!M120</f>
        <v>0</v>
      </c>
      <c r="Q111" s="80">
        <f>O111*P111</f>
        <v>0</v>
      </c>
      <c r="R111" s="66">
        <f t="shared" si="95"/>
        <v>76</v>
      </c>
      <c r="S111" s="67">
        <f t="shared" si="96"/>
        <v>65900.239999999991</v>
      </c>
      <c r="T111" s="19"/>
      <c r="U111" s="19"/>
      <c r="V111" s="19"/>
      <c r="W111" s="19"/>
      <c r="X111" s="19"/>
      <c r="Y111" s="19"/>
      <c r="Z111" s="19"/>
      <c r="AA111" s="68">
        <f t="shared" si="97"/>
        <v>1979.6357454545457</v>
      </c>
      <c r="AB111" s="67">
        <f>SUM(S111:AA111)</f>
        <v>67879.875745454541</v>
      </c>
      <c r="AC111" s="67"/>
      <c r="AD111" s="67">
        <f>(VLOOKUP('Res. Geral limpeza conferencia'!A111,VATOTAL,6,FALSE)*20-1)*R111</f>
        <v>21204</v>
      </c>
      <c r="AE111" s="67">
        <f t="shared" si="130"/>
        <v>10121.185600000001</v>
      </c>
      <c r="AF111" s="67"/>
      <c r="AG111" s="67">
        <f t="shared" si="99"/>
        <v>237.12</v>
      </c>
      <c r="AH111" s="67">
        <f t="shared" si="135"/>
        <v>3118.28</v>
      </c>
      <c r="AI111" s="67">
        <f t="shared" si="131"/>
        <v>640.67999999999995</v>
      </c>
      <c r="AJ111" s="67">
        <f t="shared" si="132"/>
        <v>0</v>
      </c>
      <c r="AK111" s="68">
        <f>AK2*R111</f>
        <v>774.43999999999994</v>
      </c>
      <c r="AL111" s="67">
        <f>SUM(AC111:AK111)</f>
        <v>36095.705600000001</v>
      </c>
      <c r="AM111" s="67">
        <f>C111*'[2]Uniforme Limpeza'!$Z$10+F111*'[2]Uniforme Limpeza'!$Z$11+I111*'[2]Uniforme Limpeza'!$Z$12+L111*'[2]Uniforme Limpeza'!$Z$12+O111*'[2]Uniforme Limpeza'!$Z$12</f>
        <v>3048.95</v>
      </c>
      <c r="AN111" s="67">
        <f>I111*'[2]Materiais de Consumo'!$F$33+L111*'[2]Materiais de Consumo'!$F$34+O111*'[2]Materiais de Consumo'!$F$35</f>
        <v>2849.0299999999997</v>
      </c>
      <c r="AO111" s="67">
        <f>'[2]Equipamentos  TOTAL'!$H$19*'Res. Geral limpeza conferencia'!F111+'Res. Geral limpeza conferencia'!I111*'[2]Equipamentos  TOTAL'!$I$11+'[2]Equipamentos  TOTAL'!$I$12*'Res. Geral limpeza conferencia'!L111+'Res. Geral limpeza conferencia'!O111*'[2]Equipamentos  TOTAL'!$I$13</f>
        <v>426.93</v>
      </c>
      <c r="AP111" s="67">
        <f>(I111*'[2]PRODUTOS DE LIMPEZA'!$I$36+L111*'[2]PRODUTOS DE LIMPEZA'!$I$37+O111*'[2]PRODUTOS DE LIMPEZA'!$I$38)</f>
        <v>12437.27</v>
      </c>
      <c r="AQ111" s="67">
        <f>SUM(AM111:AP111)</f>
        <v>18762.18</v>
      </c>
      <c r="AR111" s="19">
        <f>AB111*$AR$2</f>
        <v>13575.975149090909</v>
      </c>
      <c r="AS111" s="19">
        <f>AB111*$AS$2</f>
        <v>1018.1981361818181</v>
      </c>
      <c r="AT111" s="81">
        <f>AB111*$AT$2</f>
        <v>678.79875745454547</v>
      </c>
      <c r="AU111" s="19">
        <f>AB111*$AU$2</f>
        <v>135.75975149090908</v>
      </c>
      <c r="AV111" s="81">
        <f>AB111*$AV$2</f>
        <v>1696.9968936363637</v>
      </c>
      <c r="AW111" s="19">
        <f>AB111*$AW$2</f>
        <v>5430.3900596363637</v>
      </c>
      <c r="AX111" s="81">
        <f>AB111*$AX$2</f>
        <v>2036.3962723636362</v>
      </c>
      <c r="AY111" s="19">
        <f>AB111*$AY$2</f>
        <v>407.27925447272725</v>
      </c>
      <c r="AZ111" s="19">
        <f>SUM(AR111:AY111)</f>
        <v>24979.794274327272</v>
      </c>
      <c r="BA111" s="67">
        <f>$BA$2*AB111</f>
        <v>5654.3936495963635</v>
      </c>
      <c r="BB111" s="67">
        <f>$BB$2*AB111</f>
        <v>1887.0605457236361</v>
      </c>
      <c r="BC111" s="67">
        <f>$BC$2*AB111</f>
        <v>2776.2869179890909</v>
      </c>
      <c r="BD111" s="67">
        <f>SUM(BA111:BC111)</f>
        <v>10317.74111330909</v>
      </c>
      <c r="BE111" s="67">
        <f>$BE$2*AB111</f>
        <v>88.243838469090903</v>
      </c>
      <c r="BF111" s="67">
        <f>$BF$2*AB111</f>
        <v>33.93993787272727</v>
      </c>
      <c r="BG111" s="67">
        <f t="shared" si="133"/>
        <v>122.18377634181817</v>
      </c>
      <c r="BH111" s="67">
        <f>$BH$2*AB111</f>
        <v>509.09906809090904</v>
      </c>
      <c r="BI111" s="67">
        <f>$BI$2*AB111</f>
        <v>40.727925447272725</v>
      </c>
      <c r="BJ111" s="67">
        <f>$BJ$2*AB111</f>
        <v>20.363962723636362</v>
      </c>
      <c r="BK111" s="67">
        <f>$BK$2*AB111</f>
        <v>237.57956510909091</v>
      </c>
      <c r="BL111" s="67">
        <f>$BL$2*AB111</f>
        <v>88.243838469090903</v>
      </c>
      <c r="BM111" s="67">
        <f>$BM$2*AB111</f>
        <v>2918.834657054545</v>
      </c>
      <c r="BN111" s="67">
        <f>$BN$2*AB111</f>
        <v>115.39578876727272</v>
      </c>
      <c r="BO111" s="67">
        <f>SUM(BH111:BN111)</f>
        <v>3930.2448056618177</v>
      </c>
      <c r="BP111" s="67">
        <f>$BP$2*AB111</f>
        <v>5654.3936495963635</v>
      </c>
      <c r="BQ111" s="67">
        <f>$BQ$2*AB111</f>
        <v>943.53027286181805</v>
      </c>
      <c r="BR111" s="67">
        <f>$BR$2*AB111</f>
        <v>570.19095626181809</v>
      </c>
      <c r="BS111" s="67">
        <f>$BS$2*AB111</f>
        <v>224.00358995999997</v>
      </c>
      <c r="BT111" s="67">
        <f>$BT$2*AB111</f>
        <v>0</v>
      </c>
      <c r="BU111" s="67">
        <f>$BU$2*AB111</f>
        <v>2721.9830173927271</v>
      </c>
      <c r="BV111" s="67">
        <f>SUM(BP111:BU111)</f>
        <v>10114.101486072726</v>
      </c>
      <c r="BW111" s="67">
        <f>$BW$2*AB111</f>
        <v>49464.065455712735</v>
      </c>
      <c r="BX111" s="67">
        <f t="shared" si="88"/>
        <v>49464.065455712727</v>
      </c>
      <c r="BY111" s="67">
        <f t="shared" si="89"/>
        <v>172201.82680116728</v>
      </c>
      <c r="BZ111" s="67" t="e">
        <f t="shared" si="124"/>
        <v>#VALUE!</v>
      </c>
      <c r="CA111" s="70">
        <f t="shared" si="134"/>
        <v>5</v>
      </c>
      <c r="CB111" s="82">
        <f>CA111+7.6+1.65</f>
        <v>14.25</v>
      </c>
      <c r="CC111" s="20">
        <f>((100/((100-CB111)%)-100)*CA111)/CB111</f>
        <v>5.8309037900874632</v>
      </c>
      <c r="CD111" s="69" t="e">
        <f>((BY111+BZ111+CI111)*CC111)%</f>
        <v>#VALUE!</v>
      </c>
      <c r="CE111" s="20">
        <f>((100/((100-CB111)%)-100)*$CF$2)/CB111</f>
        <v>8.8629737609329435</v>
      </c>
      <c r="CF111" s="73" t="e">
        <f>((BY111+BZ111+CI111)*CE111)%</f>
        <v>#VALUE!</v>
      </c>
      <c r="CG111" s="20">
        <f>((100/((100-CB111)%)-100)*$CH$2)/CB111</f>
        <v>1.9241982507288626</v>
      </c>
      <c r="CH111" s="67" t="e">
        <f>((BY111+BZ111+CI111)*CG111)%</f>
        <v>#VALUE!</v>
      </c>
      <c r="CI111" s="67" t="e">
        <f t="shared" si="127"/>
        <v>#VALUE!</v>
      </c>
      <c r="CJ111" s="67" t="e">
        <f>BZ111+CD111+CF111+CH111+CI111</f>
        <v>#VALUE!</v>
      </c>
      <c r="CK111" s="74" t="e">
        <f>CJ111+BY111</f>
        <v>#VALUE!</v>
      </c>
    </row>
    <row r="112" spans="1:90" ht="15" customHeight="1">
      <c r="A112" s="104"/>
      <c r="B112" s="204"/>
      <c r="C112" s="90"/>
      <c r="D112" s="91"/>
      <c r="E112" s="17"/>
      <c r="F112" s="90"/>
      <c r="G112" s="91"/>
      <c r="H112" s="77"/>
      <c r="I112" s="90"/>
      <c r="J112" s="91"/>
      <c r="K112" s="17"/>
      <c r="L112" s="90"/>
      <c r="M112" s="91"/>
      <c r="N112" s="17"/>
      <c r="O112" s="93"/>
      <c r="P112" s="91"/>
      <c r="Q112" s="80"/>
      <c r="R112" s="105"/>
      <c r="S112" s="67"/>
      <c r="T112" s="22"/>
      <c r="U112" s="22"/>
      <c r="V112" s="22"/>
      <c r="W112" s="22"/>
      <c r="X112" s="22"/>
      <c r="Y112" s="22"/>
      <c r="Z112" s="22"/>
      <c r="AA112" s="67"/>
      <c r="AB112" s="67"/>
      <c r="AC112" s="19"/>
      <c r="AD112" s="67"/>
      <c r="AE112" s="67"/>
      <c r="AF112" s="19"/>
      <c r="AG112" s="67"/>
      <c r="AH112" s="67"/>
      <c r="AI112" s="67"/>
      <c r="AJ112" s="67"/>
      <c r="AK112" s="67"/>
      <c r="AL112" s="67"/>
      <c r="AM112" s="67"/>
      <c r="AN112" s="67"/>
      <c r="AO112" s="67"/>
      <c r="AP112" s="67"/>
      <c r="AQ112" s="67"/>
      <c r="AR112" s="19"/>
      <c r="AS112" s="19"/>
      <c r="AT112" s="81"/>
      <c r="AU112" s="19"/>
      <c r="AV112" s="81"/>
      <c r="AW112" s="19"/>
      <c r="AX112" s="81"/>
      <c r="AY112" s="19"/>
      <c r="AZ112" s="19"/>
      <c r="BA112" s="67"/>
      <c r="BB112" s="67"/>
      <c r="BC112" s="67"/>
      <c r="BD112" s="67"/>
      <c r="BE112" s="67"/>
      <c r="BF112" s="67"/>
      <c r="BG112" s="67"/>
      <c r="BH112" s="67"/>
      <c r="BI112" s="67"/>
      <c r="BJ112" s="67"/>
      <c r="BK112" s="67"/>
      <c r="BL112" s="67"/>
      <c r="BM112" s="67"/>
      <c r="BN112" s="67"/>
      <c r="BO112" s="67"/>
      <c r="BP112" s="67"/>
      <c r="BQ112" s="67"/>
      <c r="BR112" s="67"/>
      <c r="BS112" s="67"/>
      <c r="BT112" s="67"/>
      <c r="BU112" s="67"/>
      <c r="BV112" s="67"/>
      <c r="BW112" s="67"/>
      <c r="BX112" s="67"/>
      <c r="BY112" s="67"/>
      <c r="BZ112" s="67"/>
      <c r="CA112" s="70"/>
      <c r="CB112" s="82"/>
      <c r="CC112" s="20"/>
      <c r="CD112" s="69"/>
      <c r="CE112" s="20"/>
      <c r="CF112" s="73"/>
      <c r="CG112" s="20"/>
      <c r="CH112" s="67"/>
      <c r="CI112" s="67"/>
      <c r="CJ112" s="67"/>
      <c r="CK112" s="74"/>
    </row>
    <row r="113" spans="1:90" ht="15" customHeight="1" thickBot="1">
      <c r="A113" s="205"/>
      <c r="B113" s="106"/>
      <c r="C113" s="107"/>
      <c r="D113" s="108"/>
      <c r="E113" s="108"/>
      <c r="F113" s="107"/>
      <c r="G113" s="108"/>
      <c r="H113" s="109"/>
      <c r="I113" s="107"/>
      <c r="J113" s="108"/>
      <c r="K113" s="108"/>
      <c r="L113" s="107"/>
      <c r="M113" s="108"/>
      <c r="N113" s="108"/>
      <c r="O113" s="107"/>
      <c r="P113" s="108"/>
      <c r="Q113" s="108"/>
      <c r="R113" s="110"/>
      <c r="S113" s="111"/>
      <c r="T113" s="111"/>
      <c r="U113" s="111"/>
      <c r="V113" s="111"/>
      <c r="W113" s="111"/>
      <c r="X113" s="111"/>
      <c r="Y113" s="111"/>
      <c r="Z113" s="111"/>
      <c r="AA113" s="111"/>
      <c r="AB113" s="111"/>
      <c r="AC113" s="111"/>
      <c r="AD113" s="67"/>
      <c r="AE113" s="111"/>
      <c r="AF113" s="111"/>
      <c r="AG113" s="111"/>
      <c r="AH113" s="111"/>
      <c r="AI113" s="111"/>
      <c r="AJ113" s="111"/>
      <c r="AK113" s="111"/>
      <c r="AL113" s="111"/>
      <c r="AM113" s="111"/>
      <c r="AN113" s="111"/>
      <c r="AO113" s="111"/>
      <c r="AP113" s="111"/>
      <c r="AQ113" s="111"/>
      <c r="AR113" s="111"/>
      <c r="AS113" s="111"/>
      <c r="AT113" s="112"/>
      <c r="AU113" s="111"/>
      <c r="AV113" s="112"/>
      <c r="AW113" s="111"/>
      <c r="AX113" s="112"/>
      <c r="AY113" s="111"/>
      <c r="AZ113" s="111"/>
      <c r="BA113" s="111"/>
      <c r="BB113" s="111"/>
      <c r="BC113" s="111"/>
      <c r="BD113" s="111"/>
      <c r="BE113" s="111"/>
      <c r="BF113" s="111"/>
      <c r="BG113" s="111"/>
      <c r="BH113" s="111"/>
      <c r="BI113" s="111"/>
      <c r="BJ113" s="111"/>
      <c r="BK113" s="111"/>
      <c r="BL113" s="111"/>
      <c r="BM113" s="111"/>
      <c r="BN113" s="111"/>
      <c r="BO113" s="111"/>
      <c r="BP113" s="111"/>
      <c r="BQ113" s="111"/>
      <c r="BR113" s="111"/>
      <c r="BS113" s="111"/>
      <c r="BT113" s="111"/>
      <c r="BU113" s="111"/>
      <c r="BV113" s="111"/>
      <c r="BW113" s="111"/>
      <c r="BX113" s="111"/>
      <c r="BY113" s="111"/>
      <c r="BZ113" s="111"/>
      <c r="CA113" s="70"/>
      <c r="CB113" s="113"/>
      <c r="CC113" s="114"/>
      <c r="CD113" s="112"/>
      <c r="CE113" s="114"/>
      <c r="CF113" s="115"/>
      <c r="CG113" s="114"/>
      <c r="CH113" s="67"/>
      <c r="CI113" s="111"/>
      <c r="CJ113" s="111"/>
      <c r="CK113" s="116"/>
    </row>
    <row r="114" spans="1:90" ht="28.5" customHeight="1" thickBot="1">
      <c r="A114" s="117"/>
      <c r="B114" s="117"/>
      <c r="C114" s="23">
        <f>SUM(C4:C113)</f>
        <v>1</v>
      </c>
      <c r="D114" s="118"/>
      <c r="E114" s="24">
        <f>SUM(E4:E113)</f>
        <v>1571.33</v>
      </c>
      <c r="F114" s="119">
        <f>SUM(F4:F113)</f>
        <v>4</v>
      </c>
      <c r="G114" s="24"/>
      <c r="H114" s="118">
        <f>SUM(H4:H113)</f>
        <v>3840.04</v>
      </c>
      <c r="I114" s="23">
        <f>SUM(I4:I113)</f>
        <v>158</v>
      </c>
      <c r="J114" s="118"/>
      <c r="K114" s="24">
        <f>SUM(K4:K113)</f>
        <v>136949.63000000003</v>
      </c>
      <c r="L114" s="23">
        <f>SUM(L4:L113)</f>
        <v>26</v>
      </c>
      <c r="M114" s="118"/>
      <c r="N114" s="24">
        <f>SUM(N4:N113)</f>
        <v>11185.849999999999</v>
      </c>
      <c r="O114" s="23">
        <f>SUM(O4:O113)</f>
        <v>34</v>
      </c>
      <c r="P114" s="118"/>
      <c r="Q114" s="24">
        <f>SUM(Q4:Q113)</f>
        <v>7182.9900000000034</v>
      </c>
      <c r="R114" s="119">
        <f>SUM(R4:R113)</f>
        <v>223</v>
      </c>
      <c r="S114" s="24">
        <f>SUM(S4:S113)</f>
        <v>160729.84000000003</v>
      </c>
      <c r="T114" s="24">
        <f>SUM(T4:T113)</f>
        <v>0</v>
      </c>
      <c r="U114" s="24">
        <f>SUM(U4:U113)</f>
        <v>0</v>
      </c>
      <c r="V114" s="24"/>
      <c r="W114" s="24"/>
      <c r="X114" s="24"/>
      <c r="Y114" s="24"/>
      <c r="Z114" s="24"/>
      <c r="AA114" s="25">
        <f t="shared" ref="AA114:BY114" si="137">SUM(AA4:AA113)</f>
        <v>5083.1499272727287</v>
      </c>
      <c r="AB114" s="25">
        <f t="shared" si="137"/>
        <v>165812.98992727272</v>
      </c>
      <c r="AC114" s="25">
        <f t="shared" si="137"/>
        <v>0</v>
      </c>
      <c r="AD114" s="25">
        <f t="shared" si="137"/>
        <v>60813.38</v>
      </c>
      <c r="AE114" s="25">
        <f>SUM(AE4:AE113)</f>
        <v>22659.409600000006</v>
      </c>
      <c r="AF114" s="25">
        <f t="shared" si="137"/>
        <v>0</v>
      </c>
      <c r="AG114" s="25">
        <f t="shared" si="137"/>
        <v>695.76000000000045</v>
      </c>
      <c r="AH114" s="25">
        <f t="shared" si="137"/>
        <v>5259.3300000000017</v>
      </c>
      <c r="AI114" s="25">
        <f t="shared" si="137"/>
        <v>978.0200000000001</v>
      </c>
      <c r="AJ114" s="25">
        <f t="shared" si="137"/>
        <v>574.41999999999996</v>
      </c>
      <c r="AK114" s="25">
        <f t="shared" si="137"/>
        <v>774.43999999999994</v>
      </c>
      <c r="AL114" s="25">
        <f t="shared" si="137"/>
        <v>91754.759600000019</v>
      </c>
      <c r="AM114" s="25">
        <f t="shared" si="137"/>
        <v>8893.6700000000128</v>
      </c>
      <c r="AN114" s="25">
        <f>SUM(AN4:AN113)</f>
        <v>7411.6000000000013</v>
      </c>
      <c r="AO114" s="25">
        <f t="shared" si="137"/>
        <v>1075.7600000000009</v>
      </c>
      <c r="AP114" s="25">
        <f>SUM(AP4:AP113)</f>
        <v>32354.919999999991</v>
      </c>
      <c r="AQ114" s="25">
        <f t="shared" si="137"/>
        <v>49735.949999999983</v>
      </c>
      <c r="AR114" s="24">
        <f t="shared" si="137"/>
        <v>33162.597985454544</v>
      </c>
      <c r="AS114" s="24">
        <f t="shared" si="137"/>
        <v>2487.1948489090914</v>
      </c>
      <c r="AT114" s="118">
        <f t="shared" si="137"/>
        <v>1658.1298992727275</v>
      </c>
      <c r="AU114" s="24">
        <f t="shared" si="137"/>
        <v>331.62597985454545</v>
      </c>
      <c r="AV114" s="118">
        <f t="shared" si="137"/>
        <v>4145.324748181818</v>
      </c>
      <c r="AW114" s="24">
        <f t="shared" si="137"/>
        <v>13265.03919418182</v>
      </c>
      <c r="AX114" s="118">
        <f t="shared" si="137"/>
        <v>4974.3896978181829</v>
      </c>
      <c r="AY114" s="24">
        <f t="shared" si="137"/>
        <v>994.87793956363589</v>
      </c>
      <c r="AZ114" s="24">
        <f t="shared" si="137"/>
        <v>61019.180293236343</v>
      </c>
      <c r="BA114" s="24">
        <f t="shared" si="137"/>
        <v>13812.222060941807</v>
      </c>
      <c r="BB114" s="24">
        <f t="shared" si="137"/>
        <v>4609.6011199781806</v>
      </c>
      <c r="BC114" s="24">
        <f t="shared" si="137"/>
        <v>6781.7512880254581</v>
      </c>
      <c r="BD114" s="24">
        <f t="shared" si="137"/>
        <v>25203.574468945451</v>
      </c>
      <c r="BE114" s="24">
        <f t="shared" si="137"/>
        <v>215.55688690545458</v>
      </c>
      <c r="BF114" s="24">
        <f t="shared" si="137"/>
        <v>82.906494963636362</v>
      </c>
      <c r="BG114" s="24">
        <f t="shared" si="137"/>
        <v>298.46338186909099</v>
      </c>
      <c r="BH114" s="24">
        <f t="shared" si="137"/>
        <v>1243.5974244545457</v>
      </c>
      <c r="BI114" s="24">
        <f t="shared" si="137"/>
        <v>99.487793956363589</v>
      </c>
      <c r="BJ114" s="24">
        <f t="shared" si="137"/>
        <v>49.743896978181795</v>
      </c>
      <c r="BK114" s="24">
        <f t="shared" si="137"/>
        <v>580.34546474545436</v>
      </c>
      <c r="BL114" s="24">
        <f t="shared" si="137"/>
        <v>215.55688690545458</v>
      </c>
      <c r="BM114" s="24">
        <f t="shared" si="137"/>
        <v>7129.9585668727323</v>
      </c>
      <c r="BN114" s="24">
        <f t="shared" si="137"/>
        <v>281.88208287636365</v>
      </c>
      <c r="BO114" s="24">
        <f t="shared" si="137"/>
        <v>9600.5721167890915</v>
      </c>
      <c r="BP114" s="24">
        <f t="shared" si="137"/>
        <v>13812.222060941807</v>
      </c>
      <c r="BQ114" s="24">
        <f t="shared" si="137"/>
        <v>2304.8005599890903</v>
      </c>
      <c r="BR114" s="24">
        <f t="shared" si="137"/>
        <v>1392.8291153890905</v>
      </c>
      <c r="BS114" s="24">
        <f t="shared" si="137"/>
        <v>547.18286676000025</v>
      </c>
      <c r="BT114" s="24">
        <f t="shared" si="137"/>
        <v>0</v>
      </c>
      <c r="BU114" s="24">
        <f t="shared" si="137"/>
        <v>6649.1008960836352</v>
      </c>
      <c r="BV114" s="24">
        <f t="shared" si="137"/>
        <v>24706.135499163622</v>
      </c>
      <c r="BW114" s="24">
        <f>SUM(BW4:BW113)</f>
        <v>120827.92576000356</v>
      </c>
      <c r="BX114" s="24">
        <f>SUM(BX4:BX113)</f>
        <v>120827.92576000355</v>
      </c>
      <c r="BY114" s="24">
        <f t="shared" si="137"/>
        <v>428131.62528727634</v>
      </c>
      <c r="BZ114" s="26" t="e">
        <f>SUM(BZ4:BZ113)</f>
        <v>#VALUE!</v>
      </c>
      <c r="CA114" s="120"/>
      <c r="CB114" s="120"/>
      <c r="CC114" s="27"/>
      <c r="CD114" s="118" t="e">
        <f>SUM(CD4:CD113)</f>
        <v>#VALUE!</v>
      </c>
      <c r="CE114" s="24"/>
      <c r="CF114" s="121" t="e">
        <f>SUM(CF4:CF113)</f>
        <v>#VALUE!</v>
      </c>
      <c r="CG114" s="122"/>
      <c r="CH114" s="24" t="e">
        <f>SUM(CH4:CH113)</f>
        <v>#VALUE!</v>
      </c>
      <c r="CI114" s="26" t="e">
        <f>SUM(CI4:CI113)</f>
        <v>#VALUE!</v>
      </c>
      <c r="CJ114" s="118" t="e">
        <f>SUM(CJ4:CJ113)</f>
        <v>#VALUE!</v>
      </c>
      <c r="CK114" s="28" t="e">
        <f>SUM(CK4:CK113)</f>
        <v>#VALUE!</v>
      </c>
      <c r="CL114" s="123"/>
    </row>
    <row r="115" spans="1:90" ht="12.75" customHeight="1">
      <c r="A115" s="192"/>
      <c r="B115" s="178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67"/>
      <c r="AE115" s="30"/>
      <c r="AF115" s="30"/>
      <c r="AG115" s="30"/>
      <c r="AH115" s="30"/>
      <c r="AI115" s="30"/>
      <c r="AJ115" s="30"/>
      <c r="AK115" s="30"/>
      <c r="AL115" s="30"/>
      <c r="AM115" s="30"/>
      <c r="AN115" s="30"/>
      <c r="AO115" s="30"/>
      <c r="AP115" s="30"/>
      <c r="AQ115" s="30"/>
      <c r="BY115" s="173">
        <f>BY114*12</f>
        <v>5137579.5034473166</v>
      </c>
      <c r="BZ115" s="1" t="e">
        <f>BZ114*12</f>
        <v>#VALUE!</v>
      </c>
      <c r="CL115" s="29"/>
    </row>
    <row r="116" spans="1:90" ht="12.75" customHeight="1">
      <c r="A116" s="192"/>
      <c r="I116" s="31"/>
      <c r="J116" s="4"/>
      <c r="K116" s="4"/>
      <c r="L116" s="32"/>
      <c r="M116" s="4"/>
      <c r="N116" s="4"/>
      <c r="O116" s="32"/>
      <c r="P116" s="4"/>
      <c r="Q116" s="4"/>
      <c r="AE116" s="30"/>
      <c r="CH116" s="33"/>
      <c r="CI116" s="253" t="s">
        <v>161</v>
      </c>
      <c r="CJ116" s="254"/>
      <c r="CK116" s="168" t="e">
        <f>CK114*12</f>
        <v>#VALUE!</v>
      </c>
    </row>
    <row r="117" spans="1:90" ht="12.75" customHeight="1">
      <c r="A117" s="192"/>
      <c r="B117" s="255"/>
      <c r="C117" s="255"/>
      <c r="D117" s="255"/>
      <c r="E117" s="255"/>
      <c r="I117" s="32"/>
      <c r="J117" s="4"/>
      <c r="K117" s="4"/>
      <c r="L117" s="31"/>
      <c r="M117" s="4"/>
      <c r="N117" s="4"/>
      <c r="O117" s="4"/>
      <c r="P117" s="4"/>
      <c r="Q117" s="4"/>
      <c r="AP117" s="30"/>
      <c r="CH117" s="35"/>
      <c r="CI117" s="35"/>
    </row>
    <row r="118" spans="1:90" ht="12.75" customHeight="1">
      <c r="A118" s="192"/>
      <c r="I118" s="31"/>
      <c r="J118" s="4"/>
      <c r="K118" s="4"/>
      <c r="L118" s="31"/>
      <c r="M118" s="4"/>
      <c r="N118" s="4"/>
      <c r="O118" s="4"/>
      <c r="P118" s="4"/>
      <c r="Q118" s="4"/>
      <c r="BZ118" s="171"/>
      <c r="CI118" s="36"/>
      <c r="CK118" s="34"/>
    </row>
    <row r="119" spans="1:90" ht="12.75" customHeight="1">
      <c r="A119" s="192"/>
      <c r="B119" s="179"/>
      <c r="BY119" s="171"/>
    </row>
    <row r="120" spans="1:90" ht="12.75" customHeight="1">
      <c r="A120" s="192"/>
      <c r="B120" s="179"/>
    </row>
    <row r="121" spans="1:90" ht="12.75" customHeight="1">
      <c r="A121" s="192"/>
    </row>
    <row r="122" spans="1:90" ht="12.75" customHeight="1">
      <c r="B122" s="179"/>
    </row>
    <row r="125" spans="1:90" ht="12.75" customHeight="1">
      <c r="J125" s="124"/>
    </row>
    <row r="129" spans="2:78" ht="12.75" customHeight="1">
      <c r="B129" s="256"/>
      <c r="C129" s="257"/>
      <c r="D129" s="257"/>
      <c r="E129" s="257"/>
      <c r="F129" s="257"/>
      <c r="G129" s="257"/>
      <c r="H129" s="257"/>
      <c r="I129" s="257"/>
      <c r="J129" s="257"/>
      <c r="K129" s="257"/>
      <c r="L129" s="257"/>
      <c r="M129" s="257"/>
      <c r="N129" s="257"/>
      <c r="O129" s="257"/>
      <c r="P129" s="257"/>
      <c r="Q129" s="257"/>
      <c r="R129" s="257"/>
      <c r="S129" s="257"/>
      <c r="T129" s="257"/>
      <c r="U129" s="257"/>
      <c r="V129" s="257"/>
      <c r="W129" s="257"/>
      <c r="X129" s="257"/>
      <c r="Y129" s="257"/>
      <c r="Z129" s="257"/>
      <c r="AA129" s="257"/>
      <c r="AB129" s="257"/>
      <c r="AC129" s="257"/>
      <c r="AD129" s="257"/>
      <c r="AE129" s="257"/>
      <c r="AF129" s="257"/>
      <c r="AG129" s="257"/>
      <c r="AH129" s="257"/>
      <c r="AI129" s="257"/>
      <c r="AJ129" s="257"/>
      <c r="AK129" s="257"/>
      <c r="AL129" s="257"/>
      <c r="AM129" s="257"/>
      <c r="AN129" s="257"/>
      <c r="AO129" s="257"/>
      <c r="AP129" s="257"/>
      <c r="AQ129" s="257"/>
      <c r="AR129" s="257"/>
      <c r="AS129" s="257"/>
      <c r="AT129" s="257"/>
      <c r="AU129" s="257"/>
      <c r="AV129" s="257"/>
      <c r="AW129" s="257"/>
      <c r="AX129" s="257"/>
      <c r="AY129" s="257"/>
      <c r="AZ129" s="257"/>
      <c r="BA129" s="257"/>
      <c r="BB129" s="257"/>
      <c r="BC129" s="257"/>
      <c r="BD129" s="257"/>
      <c r="BE129" s="257"/>
      <c r="BF129" s="257"/>
      <c r="BG129" s="257"/>
      <c r="BH129" s="257"/>
      <c r="BI129" s="257"/>
      <c r="BJ129" s="257"/>
      <c r="BK129" s="257"/>
      <c r="BL129" s="257"/>
      <c r="BM129" s="257"/>
      <c r="BN129" s="257"/>
      <c r="BO129" s="257"/>
      <c r="BP129" s="257"/>
      <c r="BQ129" s="257"/>
      <c r="BR129" s="257"/>
      <c r="BS129" s="257"/>
      <c r="BT129" s="257"/>
      <c r="BU129" s="257"/>
      <c r="BV129" s="257"/>
      <c r="BW129" s="257"/>
      <c r="BX129" s="257"/>
      <c r="BY129" s="257"/>
      <c r="BZ129" s="180"/>
    </row>
    <row r="130" spans="2:78" ht="12.75" customHeight="1">
      <c r="B130" s="180"/>
      <c r="C130" s="180"/>
      <c r="D130" s="37"/>
      <c r="E130" s="37"/>
      <c r="F130" s="180"/>
      <c r="G130" s="37"/>
      <c r="H130" s="37"/>
      <c r="I130" s="180"/>
      <c r="J130" s="37"/>
      <c r="K130" s="37"/>
      <c r="L130" s="180"/>
      <c r="M130" s="37"/>
      <c r="N130" s="37"/>
      <c r="O130" s="37"/>
      <c r="P130" s="37"/>
      <c r="Q130" s="37"/>
      <c r="R130" s="180"/>
      <c r="S130" s="180"/>
      <c r="T130" s="180"/>
      <c r="U130" s="180"/>
      <c r="V130" s="180"/>
      <c r="W130" s="180"/>
      <c r="X130" s="180"/>
      <c r="Y130" s="180"/>
      <c r="Z130" s="180"/>
      <c r="AA130" s="180"/>
      <c r="AB130" s="180"/>
      <c r="AC130" s="180"/>
      <c r="AD130" s="180"/>
      <c r="AE130" s="180"/>
      <c r="AF130" s="180"/>
      <c r="AG130" s="180"/>
      <c r="AH130" s="180"/>
      <c r="AI130" s="180"/>
      <c r="AJ130" s="180"/>
      <c r="AK130" s="180"/>
      <c r="AL130" s="180"/>
      <c r="AM130" s="180"/>
      <c r="AN130" s="180"/>
      <c r="AO130" s="180"/>
      <c r="AP130" s="180"/>
      <c r="AQ130" s="180"/>
      <c r="AR130" s="180"/>
      <c r="AS130" s="180"/>
      <c r="AT130" s="180"/>
      <c r="AU130" s="180"/>
      <c r="AV130" s="180"/>
      <c r="AW130" s="180"/>
      <c r="AX130" s="180"/>
      <c r="AY130" s="180"/>
      <c r="AZ130" s="180"/>
      <c r="BA130" s="180"/>
      <c r="BB130" s="180"/>
      <c r="BC130" s="180"/>
      <c r="BD130" s="180"/>
      <c r="BE130" s="180"/>
      <c r="BF130" s="180"/>
      <c r="BG130" s="180"/>
      <c r="BH130" s="180"/>
      <c r="BI130" s="180"/>
      <c r="BJ130" s="180"/>
      <c r="BK130" s="180"/>
      <c r="BL130" s="180"/>
      <c r="BM130" s="180"/>
      <c r="BN130" s="180"/>
      <c r="BO130" s="180"/>
      <c r="BP130" s="180"/>
      <c r="BQ130" s="180"/>
      <c r="BR130" s="180"/>
      <c r="BS130" s="180"/>
      <c r="BT130" s="180"/>
      <c r="BU130" s="180"/>
      <c r="BV130" s="180"/>
      <c r="BW130" s="180"/>
      <c r="BX130" s="180"/>
      <c r="BY130" s="180"/>
      <c r="BZ130" s="180"/>
    </row>
  </sheetData>
  <sheetProtection password="86B7" sheet="1" objects="1" scenarios="1"/>
  <autoFilter ref="A3:CL112"/>
  <mergeCells count="3">
    <mergeCell ref="CI116:CJ116"/>
    <mergeCell ref="B117:E117"/>
    <mergeCell ref="B129:BY129"/>
  </mergeCells>
  <dataValidations count="2">
    <dataValidation type="list" allowBlank="1" showInputMessage="1" showErrorMessage="1" sqref="B4:B113">
      <formula1>cidades</formula1>
    </dataValidation>
    <dataValidation type="list" allowBlank="1" showInputMessage="1" showErrorMessage="1" sqref="A107:A108 A4:A85 A111">
      <formula1>convenções</formula1>
    </dataValidation>
  </dataValidations>
  <hyperlinks>
    <hyperlink ref="B4" location="'Serv. Limp. Aguas Formosa 150h '!Area_de_impressao" display="'Serv. Limp. Aguas Formosa 150h '!Area_de_impressao"/>
    <hyperlink ref="B5" location="'Serv. Limpeza 110h Aiuruoca'!Area_de_impressao" display="'Serv. Limpeza 110h Aiuruoca'!Area_de_impressao"/>
    <hyperlink ref="B6" location="'Serv. Limp. Alfenas 150h'!Area_de_impressao" display="'Serv. Limp. Alfenas 150h'!Area_de_impressao"/>
    <hyperlink ref="B7" location="'Serv. Limpeza Almenara 220'!Area_de_impressao" display="'Serv. Limpeza Almenara 220'!Area_de_impressao"/>
    <hyperlink ref="B8" location="'Serv. Limpeza 110 Andradas'!Area_de_impressao" display="'Serv. Limpeza 110 Andradas'!Area_de_impressao"/>
    <hyperlink ref="B9" location="'Serv. Limpeza 110h Araçuaí'!Area_de_impressao" display="'Serv. Limpeza 110h Araçuaí'!Area_de_impressao"/>
    <hyperlink ref="B10" location="'Serv. Limp. Araguari 150h '!Area_de_impressao" display="'Serv. Limp. Araguari 150h '!Area_de_impressao"/>
    <hyperlink ref="B11" location="'Serv. Limpeza Araxá 220 '!Area_de_impressao" display="'Serv. Limpeza Araxá 220 '!Area_de_impressao"/>
    <hyperlink ref="B12" location="'Serv. Limp Arcos  55  '!Area_de_impressao" display="'Serv. Limp Arcos  55  '!Area_de_impressao"/>
    <hyperlink ref="B13" location="'Serv. Limp.Arinos 55h '!Area_de_impressao" display="'Serv. Limp.Arinos 55h '!Area_de_impressao"/>
    <hyperlink ref="B14" location="'Serv. Limp. Barbacena 150h'!Area_de_impressao" display="'Serv. Limp. Barbacena 150h'!Area_de_impressao"/>
    <hyperlink ref="B15" location="'Serv. Limpeza Betim 220'!Area_de_impressao" display="'Serv. Limpeza Betim 220'!Area_de_impressao"/>
    <hyperlink ref="B16" location="'Serv. Limpeza 110 Boa Esperança'!Area_de_impressao" display="'Serv. Limpeza 110 Boa Esperança'!Area_de_impressao"/>
    <hyperlink ref="B17" location="'Serv. Limpeza 110 Caeté'!Area_de_impressao" display="'Serv. Limpeza 110 Caeté'!Area_de_impressao"/>
    <hyperlink ref="B18" location="'Serv. Limp. Campo Belo 150h '!Area_de_impressao" display="'Serv. Limp. Campo Belo 150h '!Area_de_impressao"/>
    <hyperlink ref="B19" location="'Serv. Limp. Capelinha 55h  '!Area_de_impressao" display="'Serv. Limp. Capelinha 55h  '!Area_de_impressao"/>
    <hyperlink ref="B20" location="'Serv. Limp. Carangola150h'!Area_de_impressao" display="'Serv. Limp. Carangola150h'!Area_de_impressao"/>
    <hyperlink ref="B21" location="'Serv. Limp. Caratinga 150h'!Area_de_impressao" display="'Serv. Limp. Caratinga 150h'!Area_de_impressao"/>
    <hyperlink ref="B22" location="'Serv. Limpeza Carmo Paran  220 '!Area_de_impressao" display="'Serv. Limpeza Carmo Paran  220 '!Area_de_impressao"/>
    <hyperlink ref="B23" location="'Serv. Limp.Carmop. de Mina55h  '!Area_de_impressao" display="'Serv. Limp.Carmop. de Mina55h  '!Area_de_impressao"/>
    <hyperlink ref="B24" location="'Serv. Limp.Cássia  150 '!Area_de_impressao" display="'Serv. Limp.Cássia  150 '!Area_de_impressao"/>
    <hyperlink ref="B25" location="'Serv. Limp. Cláudio 55h'!Area_de_impressao" display="'Serv. Limp. Cláudio 55h'!Area_de_impressao"/>
    <hyperlink ref="B26" location="'Serv. Limpeza Congonhas 220 '!Area_de_impressao" display="'Serv. Limpeza Congonhas 220 '!Area_de_impressao"/>
    <hyperlink ref="B27" location="'Serv. Limpeza Conquista 110h '!Area_de_impressao" display="'Serv. Limpeza Conquista 110h '!Area_de_impressao"/>
    <hyperlink ref="B28" location="'Serv. Limpeza Cons. Lafaiet 220'!Area_de_impressao" display="'Serv. Limpeza Cons. Lafaiet 220'!Area_de_impressao"/>
    <hyperlink ref="B29" location="'Serv. Limp Cons. Pena 55 '!Area_de_impressao" display="'Serv. Limp Cons. Pena 55 '!Area_de_impressao"/>
    <hyperlink ref="B30" location="'Serv. Limpeza Contagem 220 '!Area_de_impressao" display="'Serv. Limpeza Contagem 220 '!Area_de_impressao"/>
    <hyperlink ref="B31" location="'Serv. Limpeza Corinto 55h'!Area_de_impressao" display="'Serv. Limpeza Corinto 55h'!Area_de_impressao"/>
    <hyperlink ref="B32" location="'Serv. Limpeza Coromandel 55h '!Area_de_impressao" display="'Serv. Limpeza Coromandel 55h '!Area_de_impressao"/>
    <hyperlink ref="B33" location="'Serv. Limp. Diamantina 150h '!Area_de_impressao" display="'Serv. Limp. Diamantina 150h '!Area_de_impressao"/>
    <hyperlink ref="B34" location="'Serv. Limp. Divinópolis 150h'!Area_de_impressao" display="'Serv. Limp. Divinópolis 150h'!Area_de_impressao"/>
    <hyperlink ref="B35" location="'Serv. Limpeza Formiga 220 '!Area_de_impressao" display="'Serv. Limpeza Formiga 220 '!Area_de_impressao"/>
    <hyperlink ref="B36" location="'Serv. Limpeza Frutal 55h'!Area_de_impressao" display="'Serv. Limpeza Frutal 55h'!Area_de_impressao"/>
    <hyperlink ref="B37" location="'Serv. Limpeza 110h Gov. Valadar'!Area_de_impressao" display="'Serv. Limpeza 110h Gov. Valadar'!Area_de_impressao"/>
    <hyperlink ref="B38" location="'Serv. Limpeza Guanhães 55h'!Area_de_impressao" display="'Serv. Limpeza Guanhães 55h'!Area_de_impressao"/>
    <hyperlink ref="B39" location="'Serv. Limpeza Ibiá 55h'!Area_de_impressao" display="'Serv. Limpeza Ibiá 55h'!Area_de_impressao"/>
    <hyperlink ref="B40" location="'Serv. Limpeza Ibiraci 55h'!Area_de_impressao" display="'Serv. Limpeza Ibiraci 55h'!Area_de_impressao"/>
    <hyperlink ref="B41" location="'Serv. Limpeza Ibirité 220 '!Area_de_impressao" display="'Serv. Limpeza Ibirité 220 '!Area_de_impressao"/>
    <hyperlink ref="B42" location="'Serv. Limp. Igarape 55h'!Area_de_impressao" display="'Serv. Limp. Igarape 55h'!Area_de_impressao"/>
    <hyperlink ref="B43" location="'Serv. Limpeza Ipatinga 220  '!Area_de_impressao" display="'Serv. Limpeza Ipatinga 220  '!Area_de_impressao"/>
    <hyperlink ref="B44" location="'Serv. Limpeza 110 Itabira'!Area_de_impressao" display="'Serv. Limpeza 110 Itabira'!Area_de_impressao"/>
    <hyperlink ref="B45" location="'Serv. Limpeza Itabirito 150h  '!Area_de_impressao" display="'Serv. Limpeza Itabirito 150h  '!Area_de_impressao"/>
    <hyperlink ref="B46" location="'Serv. Limp.Itaguara 55h  '!Area_de_impressao" display="'Serv. Limp.Itaguara 55h  '!Area_de_impressao"/>
    <hyperlink ref="B47" location="'Serv. Limpeza Itajubá 150 '!Area_de_impressao" display="'Serv. Limpeza Itajubá 150 '!Area_de_impressao"/>
    <hyperlink ref="B48" location="'Serv. Limp.Itambacuri 55'!Area_de_impressao" display="'Serv. Limp.Itambacuri 55'!Area_de_impressao"/>
    <hyperlink ref="B49" location="'Serv. Limpeza Itamonte 55h '!Area_de_impressao" display="'Serv. Limpeza Itamonte 55h '!Area_de_impressao"/>
    <hyperlink ref="B50" location="'Serv. Limpeza Itaúna 220 '!Area_de_impressao" display="'Serv. Limpeza Itaúna 220 '!Area_de_impressao"/>
    <hyperlink ref="B51" location="'Serv. Limpeza Ituiutaba 150 '!Area_de_impressao" display="'Serv. Limpeza Ituiutaba 150 '!Area_de_impressao"/>
    <hyperlink ref="B52" location="'Serv. Limpeza 110 Iturama'!Area_de_impressao" display="'Serv. Limpeza 110 Iturama'!Area_de_impressao"/>
    <hyperlink ref="B53" location="'Serv. Limpeza Janaúba 220 '!Area_de_impressao" display="'Serv. Limpeza Janaúba 220 '!Area_de_impressao"/>
    <hyperlink ref="B54" location="'CARGOS Januária'!Area_de_impressao" display="'CARGOS Januária'!Area_de_impressao"/>
    <hyperlink ref="B55" location="'Serv. Limpeza João Pinhei 220  '!Area_de_impressao" display="'Serv. Limpeza João Pinhei 220  '!Area_de_impressao"/>
    <hyperlink ref="B56" location="'Serv. Limpeza Juiz de Fora 220'!Area_de_impressao" display="'Serv. Limpeza Juiz de Fora 220'!Area_de_impressao"/>
    <hyperlink ref="B57" location="'Serv. Limp. Lambari 55h  '!Area_de_impressao" display="'Serv. Limp. Lambari 55h  '!Area_de_impressao"/>
    <hyperlink ref="B58" location="'Serv. Limpeza Lavras  220'!Area_de_impressao" display="'Serv. Limpeza Lavras  220'!Area_de_impressao"/>
    <hyperlink ref="B59" location="'Serv. Limp. Luz 55h '!Area_de_impressao" display="'Serv. Limp. Luz 55h '!Area_de_impressao"/>
    <hyperlink ref="B60" location="'Serv. Limpeza 110h Machado'!Area_de_impressao" display="'Serv. Limpeza 110h Machado'!Area_de_impressao"/>
    <hyperlink ref="B61" location="'Serv. Limpeza Manga 220'!Area_de_impressao" display="'Serv. Limpeza Manga 220'!Area_de_impressao"/>
    <hyperlink ref="B62" location="'Serv. Limp. Martinho Campos 55'!Area_de_impressao" display="'Serv. Limp. Martinho Campos 55'!Area_de_impressao"/>
    <hyperlink ref="B63" location="'Serv. Limpeza Mateus Leme 220 '!Area_de_impressao" display="'Serv. Limpeza Mateus Leme 220 '!Area_de_impressao"/>
    <hyperlink ref="B64" location="'Serv. Limp. Minas Novas 55h  '!Area_de_impressao" display="'Serv. Limp. Minas Novas 55h  '!Area_de_impressao"/>
    <hyperlink ref="B65" location="'Serv. Limpeza 55 Miradouro'!Area_de_impressao" display="'Serv. Limpeza 55 Miradouro'!Area_de_impressao"/>
    <hyperlink ref="B66" location="'Serv. Limp. Miraí 55h '!Area_de_impressao" display="'Serv. Limp. Miraí 55h '!Area_de_impressao"/>
    <hyperlink ref="B67" location="'Serv. Limp. Monte Azul 55h '!Area_de_impressao" display="'Serv. Limp. Monte Azul 55h '!Area_de_impressao"/>
    <hyperlink ref="B68" location="'Serv. Limpeza Montes Claros 220'!Area_de_impressao" display="'Serv. Limpeza Montes Claros 220'!Area_de_impressao"/>
    <hyperlink ref="B69" location="'Serv. Limpeza 110h Muriaé'!Area_de_impressao" display="'Serv. Limpeza 110h Muriaé'!Area_de_impressao"/>
    <hyperlink ref="B70" location="'Serv. Limpeza Nova Lima 150  '!Area_de_impressao" display="'Serv. Limpeza Nova Lima 150  '!Area_de_impressao"/>
    <hyperlink ref="B71" location="'Serv. Limpeza Nova Ponte 150 '!Area_de_impressao" display="'Serv. Limpeza Nova Ponte 150 '!Area_de_impressao"/>
    <hyperlink ref="B72" location="'Serv. Limpeza Nova Serrana 55h'!Area_de_impressao" display="'Serv. Limpeza Nova Serrana 55h'!Area_de_impressao"/>
    <hyperlink ref="B73" location="'Serv. Limpeza 110 Oliveira'!Area_de_impressao" display="'Serv. Limpeza 110 Oliveira'!Area_de_impressao"/>
    <hyperlink ref="B74" location="'Serv. Limp. Ouro Fino 55h  '!Area_de_impressao" display="'Serv. Limp. Ouro Fino 55h  '!Area_de_impressao"/>
    <hyperlink ref="B75" location="'Serv. Limpeza Ouro Preto 220 '!Area_de_impressao" display="'Serv. Limpeza Ouro Preto 220 '!Area_de_impressao"/>
    <hyperlink ref="B76" location="'Serv. Limpeza Pará de Minas 150'!Area_de_impressao" display="'Serv. Limpeza Pará de Minas 150'!Area_de_impressao"/>
    <hyperlink ref="B77" location="'Serv. Limpeza Passos 220'!Area_de_impressao" display="'Serv. Limpeza Passos 220'!Area_de_impressao"/>
    <hyperlink ref="B78" location="'Serv. Limpeza 110h Patos de Min'!Area_de_impressao" display="'Serv. Limpeza 110h Patos de Min'!Area_de_impressao"/>
    <hyperlink ref="B79" location="'Serv. Limpeza Pedro Leopoldo220'!Area_de_impressao" display="'Serv. Limpeza Pedro Leopoldo220'!Area_de_impressao"/>
    <hyperlink ref="B80" location="'Serv. Limpeza Pitangui  55h'!Area_de_impressao" display="'Serv. Limpeza Pitangui  55h'!Area_de_impressao"/>
    <hyperlink ref="B81" location="'Serv. Limpeza Piunhi  55h '!Area_de_impressao" display="'Serv. Limpeza Piunhi  55h '!Area_de_impressao"/>
    <hyperlink ref="B82" location="'Serv. Limpeza Poço Fundo 55h '!Area_de_impressao" display="'Serv. Limpeza Poço Fundo 55h '!Area_de_impressao"/>
    <hyperlink ref="B83" location="'Serv. Limpeza Poços Caldas 220'!Area_de_impressao" display="'Serv. Limpeza Poços Caldas 220'!Area_de_impressao"/>
    <hyperlink ref="B84" location="'Serv. Limpeza Ponte Nova 150'!Area_de_impressao" display="'Serv. Limpeza Ponte Nova 150'!Area_de_impressao"/>
    <hyperlink ref="B85" location="'Serv. Limpeza 110h Porteirinha'!Area_de_impressao" display="'Serv. Limpeza 110h Porteirinha'!Area_de_impressao"/>
    <hyperlink ref="B86" location="'Serv. Limpeza Pouso Alegre 220h'!Area_de_impressao" display="'Serv. Limpeza Pouso Alegre 220h'!Area_de_impressao"/>
    <hyperlink ref="B87" location="'Serv. Limp. Resplendor 55'!Area_de_impressao" display="'Serv. Limp. Resplendor 55'!Area_de_impressao"/>
    <hyperlink ref="B88" location="'Serv. Limpeza 110 Rib das Neves'!Area_de_impressao" display="'Serv. Limpeza 110 Rib das Neves'!Area_de_impressao"/>
    <hyperlink ref="B89" location="'Serv. Limpeza 110 Sabará'!Area_de_impressao" display="'Serv. Limpeza 110 Sabará'!Area_de_impressao"/>
    <hyperlink ref="B90" location="'Serv. Limpeza 110 Sacramento'!Area_de_impressao" display="'Serv. Limpeza 110 Sacramento'!Area_de_impressao"/>
    <hyperlink ref="B91" location="'Serv. Limpeza Salinas 55'!Area_de_impressao" display="'Serv. Limpeza Salinas 55'!Area_de_impressao"/>
    <hyperlink ref="B92" location="'Serv. Limpeza Santa Rita 55 '!Area_de_impressao" display="'Serv. Limpeza Santa Rita 55 '!Area_de_impressao"/>
    <hyperlink ref="B93" location="'Serv. Limpeza Santa Vitória 55 '!Area_de_impressao" display="'Serv. Limpeza Santa Vitória 55 '!Area_de_impressao"/>
    <hyperlink ref="B94" location="'Serv. Limp. Santo Ant. do M 150'!Area_de_impressao" display="'Serv. Limp. Santo Ant. do M 150'!Area_de_impressao"/>
    <hyperlink ref="B95" location="'Serv. Limp. São Franc. 150'!Area_de_impressao" display="'Serv. Limp. São Franc. 150'!Area_de_impressao"/>
    <hyperlink ref="B96" location="'Serv. Limp. São Gonçalo Sapuc55'!Area_de_impressao" display="'Serv. Limp. São Gonçalo Sapuc55'!Area_de_impressao"/>
    <hyperlink ref="B97" location="'Serv. Limp. Saõ Joa da POnte 55'!Area_de_impressao" display="'Serv. Limp. Saõ Joa da POnte 55'!Area_de_impressao"/>
    <hyperlink ref="B98" location="'Serv. Lim São João Del Rei 220 '!Area_de_impressao" display="'Serv. Lim São João Del Rei 220 '!Area_de_impressao"/>
    <hyperlink ref="B99" location="'Serv. Limpeza 110 Sao Lourenço '!Area_de_impressao" display="'Serv. Limpeza 110 Sao Lourenço '!Area_de_impressao"/>
    <hyperlink ref="B100" location="'Serv. Limp. São Seb. Paraís 150'!Area_de_impressao" display="'Serv. Limp. São Seb. Paraís 150'!Area_de_impressao"/>
    <hyperlink ref="B101" location="'Serv. Limp. Sete Lagoas 150'!Area_de_impressao" display="'Serv. Limp. Sete Lagoas 150'!Area_de_impressao"/>
    <hyperlink ref="B102" location="'Serv. Limpeza Teóf. Otoni 220'!Area_de_impressao" display="'Serv. Limpeza Teóf. Otoni 220'!Area_de_impressao"/>
    <hyperlink ref="B103" location="'Serv. Limpeza 110 Tres Pontas'!Area_de_impressao" display="'Serv. Limpeza 110 Tres Pontas'!Area_de_impressao"/>
    <hyperlink ref="B104" location="'Serv. Limpeza 110 Tupaciguara'!Area_de_impressao" display="'Serv. Limpeza 110 Tupaciguara'!Area_de_impressao"/>
    <hyperlink ref="B105" location="'Serv. Limpeza Ubá 220'!Area_de_impressao" display="'Serv. Limpeza Ubá 220'!Area_de_impressao"/>
    <hyperlink ref="B106" location="'Serv. Limpeza 110 Uberaba'!Area_de_impressao" display="'Serv. Limpeza 110 Uberaba'!Area_de_impressao"/>
    <hyperlink ref="B107" location="'Serv. Limpeza Uberlandia 220 '!Area_de_impressao" display="'Serv. Limpeza Uberlandia 220 '!Area_de_impressao"/>
    <hyperlink ref="B108" location="'Serv. Limpeza Varginha 220'!Area_de_impressao" display="'Serv. Limpeza Varginha 220'!Area_de_impressao"/>
    <hyperlink ref="B109" location="'Serv. Limpeza Vespasiano 220'!Area_de_impressao" display="'Serv. Limpeza Vespasiano 220'!Area_de_impressao"/>
    <hyperlink ref="B110" location="'Serv. Limp. Viçosa 150'!Area_de_impressao" display="'Serv. Limp. Viçosa 150'!Area_de_impressao"/>
    <hyperlink ref="B111" location="'Enc. Limpeza BH'!Area_de_impressao" display="'Enc. Limpeza BH'!Area_de_impressao"/>
  </hyperlinks>
  <pageMargins left="0.23622047244094491" right="0.23622047244094491" top="0.19685039370078741" bottom="0.15748031496062992" header="0.11811023622047245" footer="0.11811023622047245"/>
  <pageSetup paperSize="9" scale="30" firstPageNumber="38" orientation="landscape" horizontalDpi="300" verticalDpi="300" r:id="rId1"/>
  <headerFooter alignWithMargins="0"/>
  <rowBreaks count="1" manualBreakCount="1">
    <brk id="50" max="16383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F0"/>
  </sheetPr>
  <dimension ref="A1:FW223"/>
  <sheetViews>
    <sheetView showGridLines="0" view="pageBreakPreview" zoomScaleNormal="100" zoomScaleSheetLayoutView="100" workbookViewId="0">
      <pane xSplit="2" ySplit="3" topLeftCell="I4" activePane="bottomRight" state="frozen"/>
      <selection activeCell="FU90" sqref="FU90"/>
      <selection pane="topRight" activeCell="FU90" sqref="FU90"/>
      <selection pane="bottomLeft" activeCell="FU90" sqref="FU90"/>
      <selection pane="bottomRight" activeCell="FG95" sqref="FG95"/>
    </sheetView>
  </sheetViews>
  <sheetFormatPr defaultRowHeight="12.75" customHeight="1"/>
  <cols>
    <col min="1" max="1" width="40.42578125" style="1" bestFit="1" customWidth="1"/>
    <col min="2" max="2" width="21.5703125" style="1" bestFit="1" customWidth="1"/>
    <col min="3" max="3" width="10.7109375" style="1" customWidth="1"/>
    <col min="4" max="4" width="8" style="3" customWidth="1"/>
    <col min="5" max="5" width="9" style="3" customWidth="1"/>
    <col min="6" max="6" width="11.85546875" style="1" customWidth="1"/>
    <col min="7" max="7" width="8.140625" style="3" customWidth="1"/>
    <col min="8" max="8" width="7.85546875" style="3" customWidth="1"/>
    <col min="9" max="9" width="13.28515625" style="1" customWidth="1"/>
    <col min="10" max="10" width="7.7109375" style="3" customWidth="1"/>
    <col min="11" max="14" width="9.85546875" style="3" customWidth="1"/>
    <col min="15" max="20" width="11.28515625" style="3" customWidth="1"/>
    <col min="21" max="21" width="11" style="1" customWidth="1"/>
    <col min="22" max="22" width="6.5703125" style="3" customWidth="1"/>
    <col min="23" max="23" width="11.140625" style="3" customWidth="1"/>
    <col min="24" max="24" width="9.28515625" style="1" customWidth="1"/>
    <col min="25" max="25" width="9" style="3" customWidth="1"/>
    <col min="26" max="32" width="11.140625" style="3" customWidth="1"/>
    <col min="33" max="33" width="8.5703125" style="1" customWidth="1"/>
    <col min="34" max="34" width="7.7109375" style="3" customWidth="1"/>
    <col min="35" max="38" width="11.42578125" style="3" customWidth="1"/>
    <col min="39" max="39" width="8.85546875" style="1" customWidth="1"/>
    <col min="40" max="40" width="7.42578125" style="3" customWidth="1"/>
    <col min="41" max="47" width="13.140625" style="3" customWidth="1"/>
    <col min="48" max="48" width="10.42578125" style="1" customWidth="1"/>
    <col min="49" max="49" width="7.42578125" style="3" customWidth="1"/>
    <col min="50" max="50" width="10" style="3" customWidth="1"/>
    <col min="51" max="51" width="13.7109375" style="3" customWidth="1"/>
    <col min="52" max="52" width="10" style="3" customWidth="1"/>
    <col min="53" max="56" width="10.85546875" style="3" customWidth="1"/>
    <col min="57" max="57" width="10" style="1" customWidth="1"/>
    <col min="58" max="58" width="8" style="3" customWidth="1"/>
    <col min="59" max="59" width="8.140625" style="3" customWidth="1"/>
    <col min="60" max="65" width="13.28515625" style="3" customWidth="1"/>
    <col min="66" max="66" width="9.140625" style="1"/>
    <col min="67" max="67" width="8.140625" style="3" customWidth="1"/>
    <col min="68" max="68" width="9.85546875" style="3" customWidth="1"/>
    <col min="69" max="69" width="9" style="1" customWidth="1"/>
    <col min="70" max="70" width="7" style="3" customWidth="1"/>
    <col min="71" max="71" width="11.85546875" style="3" customWidth="1"/>
    <col min="72" max="72" width="8.140625" style="3" customWidth="1"/>
    <col min="73" max="73" width="7.28515625" style="3" customWidth="1"/>
    <col min="74" max="74" width="13.28515625" style="3" customWidth="1"/>
    <col min="75" max="75" width="8.140625" style="3" customWidth="1"/>
    <col min="76" max="76" width="7.7109375" style="3" customWidth="1"/>
    <col min="77" max="77" width="11.5703125" style="3" customWidth="1"/>
    <col min="78" max="78" width="8.140625" style="3" customWidth="1"/>
    <col min="79" max="79" width="7.7109375" style="3" customWidth="1"/>
    <col min="80" max="83" width="10.7109375" style="3" customWidth="1"/>
    <col min="84" max="84" width="10.85546875" style="3" customWidth="1"/>
    <col min="85" max="85" width="7.28515625" style="3" customWidth="1"/>
    <col min="86" max="89" width="12" style="3" customWidth="1"/>
    <col min="90" max="90" width="10.5703125" style="3" customWidth="1"/>
    <col min="91" max="91" width="6.85546875" style="3" customWidth="1"/>
    <col min="92" max="104" width="13.5703125" style="3" customWidth="1"/>
    <col min="105" max="105" width="10" style="3" customWidth="1"/>
    <col min="106" max="106" width="6.85546875" style="3" customWidth="1"/>
    <col min="107" max="107" width="12.28515625" style="3" customWidth="1"/>
    <col min="108" max="108" width="7.7109375" style="1" customWidth="1"/>
    <col min="109" max="109" width="11.42578125" style="1" customWidth="1"/>
    <col min="110" max="110" width="14.140625" style="1" customWidth="1"/>
    <col min="111" max="111" width="13.5703125" style="1" customWidth="1"/>
    <col min="112" max="113" width="10" style="1" customWidth="1"/>
    <col min="114" max="114" width="12.140625" style="1" customWidth="1"/>
    <col min="115" max="116" width="13.140625" style="1" customWidth="1"/>
    <col min="117" max="118" width="13" style="1" customWidth="1"/>
    <col min="119" max="119" width="16.7109375" style="1" customWidth="1"/>
    <col min="120" max="120" width="17" style="1" customWidth="1"/>
    <col min="121" max="129" width="13" style="1" customWidth="1"/>
    <col min="130" max="131" width="13.28515625" style="1" customWidth="1"/>
    <col min="132" max="132" width="13" style="1" customWidth="1"/>
    <col min="133" max="133" width="9.85546875" style="1" customWidth="1"/>
    <col min="134" max="134" width="9.7109375" style="1" customWidth="1"/>
    <col min="135" max="135" width="8.42578125" style="1" customWidth="1"/>
    <col min="136" max="136" width="10.7109375" style="1" customWidth="1"/>
    <col min="137" max="137" width="11.140625" style="1" customWidth="1"/>
    <col min="138" max="138" width="10" style="1" customWidth="1"/>
    <col min="139" max="139" width="9.42578125" style="1" customWidth="1"/>
    <col min="140" max="140" width="10.5703125" style="1" customWidth="1"/>
    <col min="141" max="143" width="12" style="1" customWidth="1"/>
    <col min="144" max="144" width="15.28515625" style="1" customWidth="1"/>
    <col min="145" max="145" width="13.42578125" style="1" customWidth="1"/>
    <col min="146" max="146" width="15.7109375" style="1" customWidth="1"/>
    <col min="147" max="147" width="17.140625" style="1" customWidth="1"/>
    <col min="148" max="148" width="14.7109375" style="1" customWidth="1"/>
    <col min="149" max="160" width="12" style="1" customWidth="1"/>
    <col min="161" max="161" width="15.28515625" style="1" customWidth="1"/>
    <col min="162" max="162" width="13.42578125" style="1" customWidth="1"/>
    <col min="163" max="164" width="12" style="1" customWidth="1"/>
    <col min="165" max="165" width="16.28515625" style="1" customWidth="1"/>
    <col min="166" max="166" width="13.5703125" style="1" customWidth="1"/>
    <col min="167" max="168" width="9.28515625" style="5" customWidth="1"/>
    <col min="169" max="169" width="9.28515625" style="1" customWidth="1"/>
    <col min="170" max="170" width="10.85546875" style="1" customWidth="1"/>
    <col min="171" max="171" width="9.42578125" style="1" customWidth="1"/>
    <col min="172" max="172" width="10.5703125" style="1" customWidth="1"/>
    <col min="173" max="173" width="8" style="1" customWidth="1"/>
    <col min="174" max="174" width="10.140625" style="6" customWidth="1"/>
    <col min="175" max="175" width="13.5703125" style="6" customWidth="1"/>
    <col min="176" max="176" width="11" style="1" customWidth="1"/>
    <col min="177" max="177" width="13" style="1" customWidth="1"/>
    <col min="178" max="178" width="14" style="7" bestFit="1" customWidth="1"/>
    <col min="179" max="179" width="12" style="1" bestFit="1" customWidth="1"/>
    <col min="180" max="16384" width="9.140625" style="1"/>
  </cols>
  <sheetData>
    <row r="1" spans="1:177" ht="12.75" customHeight="1">
      <c r="B1" s="2"/>
      <c r="K1" s="4"/>
    </row>
    <row r="2" spans="1:177" s="127" customFormat="1" ht="12.75" customHeight="1" thickBot="1">
      <c r="D2" s="128"/>
      <c r="E2" s="128"/>
      <c r="G2" s="128"/>
      <c r="H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V2" s="128"/>
      <c r="W2" s="128"/>
      <c r="Y2" s="128"/>
      <c r="Z2" s="128"/>
      <c r="AA2" s="128"/>
      <c r="AB2" s="128"/>
      <c r="AC2" s="128"/>
      <c r="AD2" s="128"/>
      <c r="AE2" s="128"/>
      <c r="AF2" s="128"/>
      <c r="AH2" s="128"/>
      <c r="AI2" s="128"/>
      <c r="AJ2" s="128"/>
      <c r="AK2" s="128"/>
      <c r="AL2" s="128"/>
      <c r="AN2" s="128"/>
      <c r="AO2" s="128"/>
      <c r="AP2" s="128"/>
      <c r="AQ2" s="128"/>
      <c r="AR2" s="128"/>
      <c r="AS2" s="128"/>
      <c r="AT2" s="128"/>
      <c r="AU2" s="128"/>
      <c r="AW2" s="128"/>
      <c r="AX2" s="128"/>
      <c r="AY2" s="128"/>
      <c r="AZ2" s="128"/>
      <c r="BA2" s="128"/>
      <c r="BB2" s="128"/>
      <c r="BC2" s="128"/>
      <c r="BD2" s="128"/>
      <c r="BF2" s="128"/>
      <c r="BG2" s="128"/>
      <c r="BH2" s="128"/>
      <c r="BI2" s="128"/>
      <c r="BJ2" s="128"/>
      <c r="BK2" s="128"/>
      <c r="BL2" s="128"/>
      <c r="BM2" s="128"/>
      <c r="BO2" s="128"/>
      <c r="BP2" s="128"/>
      <c r="BR2" s="128"/>
      <c r="BS2" s="128"/>
      <c r="BT2" s="128"/>
      <c r="BU2" s="128"/>
      <c r="BV2" s="128"/>
      <c r="BW2" s="128"/>
      <c r="BX2" s="128"/>
      <c r="BY2" s="128"/>
      <c r="BZ2" s="128"/>
      <c r="CA2" s="128"/>
      <c r="CB2" s="128"/>
      <c r="CC2" s="128"/>
      <c r="CD2" s="128"/>
      <c r="CE2" s="128"/>
      <c r="CF2" s="128"/>
      <c r="CG2" s="128"/>
      <c r="CH2" s="128"/>
      <c r="CI2" s="128"/>
      <c r="CJ2" s="128"/>
      <c r="CK2" s="128"/>
      <c r="CL2" s="128"/>
      <c r="CM2" s="128"/>
      <c r="CN2" s="128"/>
      <c r="CO2" s="128"/>
      <c r="CP2" s="128"/>
      <c r="CQ2" s="128"/>
      <c r="CR2" s="128"/>
      <c r="CS2" s="128"/>
      <c r="CT2" s="128"/>
      <c r="CU2" s="128"/>
      <c r="CV2" s="128"/>
      <c r="CW2" s="128"/>
      <c r="CX2" s="128"/>
      <c r="CY2" s="128"/>
      <c r="CZ2" s="128"/>
      <c r="DA2" s="128"/>
      <c r="DB2" s="128"/>
      <c r="DC2" s="128"/>
      <c r="DF2" s="129">
        <f>30%</f>
        <v>0.3</v>
      </c>
      <c r="DG2" s="130">
        <f>0.2*788</f>
        <v>157.60000000000002</v>
      </c>
      <c r="DR2" s="130">
        <f>[1]Parâmetro!C152</f>
        <v>3.12</v>
      </c>
      <c r="EC2" s="131">
        <f>'[1]BASE COMPOSIÇÃO MÓDULOS 4 E 5'!C5</f>
        <v>0.2</v>
      </c>
      <c r="ED2" s="131">
        <f>'[1]BASE COMPOSIÇÃO MÓDULOS 4 E 5'!C6</f>
        <v>1.4999999999999999E-2</v>
      </c>
      <c r="EE2" s="131">
        <f>'[1]BASE COMPOSIÇÃO MÓDULOS 4 E 5'!C7</f>
        <v>0.01</v>
      </c>
      <c r="EF2" s="131">
        <f>'[1]BASE COMPOSIÇÃO MÓDULOS 4 E 5'!C8</f>
        <v>2E-3</v>
      </c>
      <c r="EG2" s="131">
        <f>'[1]BASE COMPOSIÇÃO MÓDULOS 4 E 5'!C9</f>
        <v>2.5000000000000001E-2</v>
      </c>
      <c r="EH2" s="131">
        <f>'[1]BASE COMPOSIÇÃO MÓDULOS 4 E 5'!C10</f>
        <v>0.08</v>
      </c>
      <c r="EI2" s="132">
        <f>'[1]BASE COMPOSIÇÃO MÓDULOS 4 E 5'!C11</f>
        <v>0.03</v>
      </c>
      <c r="EJ2" s="131">
        <f>'[1]BASE COMPOSIÇÃO MÓDULOS 4 E 5'!C12</f>
        <v>6.0000000000000001E-3</v>
      </c>
      <c r="EK2" s="133">
        <f>SUM(EC2:EJ2)</f>
        <v>0.3680000000000001</v>
      </c>
      <c r="EL2" s="133">
        <f>'[1]BASE COMPOSIÇÃO MÓDULOS 4 E 5'!C16</f>
        <v>8.3299999999999999E-2</v>
      </c>
      <c r="EM2" s="133">
        <f>'[1]BASE COMPOSIÇÃO MÓDULOS 4 E 5'!C17</f>
        <v>2.7799999999999998E-2</v>
      </c>
      <c r="EN2" s="133">
        <f>'[1]BASE COMPOSIÇÃO MÓDULOS 4 E 5'!C19</f>
        <v>4.0899999999999999E-2</v>
      </c>
      <c r="EO2" s="133">
        <f>SUM(EL2:EN2)</f>
        <v>0.152</v>
      </c>
      <c r="EP2" s="133">
        <f>'[1]BASE COMPOSIÇÃO MÓDULOS 4 E 5'!C23</f>
        <v>1.2999999999999999E-3</v>
      </c>
      <c r="EQ2" s="133">
        <f>'[1]BASE COMPOSIÇÃO MÓDULOS 4 E 5'!C24</f>
        <v>5.0000000000000001E-4</v>
      </c>
      <c r="ER2" s="133">
        <f>SUM(EP2:EQ2)</f>
        <v>1.8E-3</v>
      </c>
      <c r="ES2" s="133">
        <f>'[1]BASE COMPOSIÇÃO MÓDULOS 4 E 5'!C28</f>
        <v>7.4999999999999997E-3</v>
      </c>
      <c r="ET2" s="133">
        <f>'[1]BASE COMPOSIÇÃO MÓDULOS 4 E 5'!C29</f>
        <v>5.9999999999999995E-4</v>
      </c>
      <c r="EU2" s="133">
        <f>'[1]BASE COMPOSIÇÃO MÓDULOS 4 E 5'!C30</f>
        <v>2.9999999999999997E-4</v>
      </c>
      <c r="EV2" s="133">
        <f>'[1]BASE COMPOSIÇÃO MÓDULOS 4 E 5'!C31</f>
        <v>3.5000000000000001E-3</v>
      </c>
      <c r="EW2" s="133">
        <f>'[1]BASE COMPOSIÇÃO MÓDULOS 4 E 5'!C32</f>
        <v>1.2999999999999999E-3</v>
      </c>
      <c r="EX2" s="133">
        <f>'[1]BASE COMPOSIÇÃO MÓDULOS 4 E 5'!C33</f>
        <v>4.2999999999999997E-2</v>
      </c>
      <c r="EY2" s="133">
        <f>'[1]BASE COMPOSIÇÃO MÓDULOS 4 E 5'!C34</f>
        <v>1.6999999999999999E-3</v>
      </c>
      <c r="EZ2" s="133">
        <f>SUM(ES2:EY2)</f>
        <v>5.79E-2</v>
      </c>
      <c r="FA2" s="133">
        <f>'[1]BASE COMPOSIÇÃO MÓDULOS 4 E 5'!C38</f>
        <v>8.3299999999999999E-2</v>
      </c>
      <c r="FB2" s="133">
        <f>'[1]BASE COMPOSIÇÃO MÓDULOS 4 E 5'!C39</f>
        <v>1.3899999999999999E-2</v>
      </c>
      <c r="FC2" s="133">
        <f>'[1]BASE COMPOSIÇÃO MÓDULOS 4 E 5'!C40</f>
        <v>8.3999999999999995E-3</v>
      </c>
      <c r="FD2" s="133">
        <f>'[1]BASE COMPOSIÇÃO MÓDULOS 4 E 5'!C41</f>
        <v>3.3E-3</v>
      </c>
      <c r="FE2" s="133">
        <f>'[1]BASE COMPOSIÇÃO MÓDULOS 4 E 5'!C42</f>
        <v>0</v>
      </c>
      <c r="FF2" s="133">
        <f>'[1]BASE COMPOSIÇÃO MÓDULOS 4 E 5'!C44</f>
        <v>4.0099999999999997E-2</v>
      </c>
      <c r="FG2" s="133">
        <f>SUM(FA2:FF2)</f>
        <v>0.14899999999999999</v>
      </c>
      <c r="FH2" s="133">
        <f>FG2+EZ2+ER2+EO2+EK2</f>
        <v>0.72870000000000013</v>
      </c>
      <c r="FI2" s="133"/>
      <c r="FJ2" s="134" t="e">
        <f>'PLANILHA DE LANCES'!D10</f>
        <v>#VALUE!</v>
      </c>
      <c r="FK2" s="135"/>
      <c r="FL2" s="135"/>
      <c r="FM2" s="131"/>
      <c r="FN2" s="131"/>
      <c r="FO2" s="131"/>
      <c r="FP2" s="136">
        <f>'[1]BASE COMPOSIÇÃO MÓDULOS 4 E 5'!B60</f>
        <v>7.6</v>
      </c>
      <c r="FQ2" s="136"/>
      <c r="FR2" s="136">
        <f>'[1]BASE COMPOSIÇÃO MÓDULOS 4 E 5'!B61</f>
        <v>1.65</v>
      </c>
      <c r="FS2" s="134" t="e">
        <f>'PLANILHA DE LANCES'!F10</f>
        <v>#VALUE!</v>
      </c>
    </row>
    <row r="3" spans="1:177" s="16" customFormat="1" ht="63" customHeight="1" thickBot="1">
      <c r="A3" s="137" t="s">
        <v>0</v>
      </c>
      <c r="B3" s="138" t="s">
        <v>1</v>
      </c>
      <c r="C3" s="8" t="str">
        <f>[1]CCT!E7</f>
        <v>Almoxarife - 220 h</v>
      </c>
      <c r="D3" s="8" t="s">
        <v>2</v>
      </c>
      <c r="E3" s="8" t="s">
        <v>3</v>
      </c>
      <c r="F3" s="8" t="str">
        <f>[1]CCT!G7</f>
        <v>Ascensorista - 150 h</v>
      </c>
      <c r="G3" s="8" t="s">
        <v>2</v>
      </c>
      <c r="H3" s="8" t="s">
        <v>3</v>
      </c>
      <c r="I3" s="9" t="str">
        <f>[1]CCT!I7</f>
        <v>Auxiliar de Cadastro e Expedição- 220 h</v>
      </c>
      <c r="J3" s="8" t="s">
        <v>2</v>
      </c>
      <c r="K3" s="8" t="s">
        <v>3</v>
      </c>
      <c r="L3" s="8" t="s">
        <v>84</v>
      </c>
      <c r="M3" s="8" t="s">
        <v>2</v>
      </c>
      <c r="N3" s="8" t="s">
        <v>3</v>
      </c>
      <c r="O3" s="8" t="s">
        <v>85</v>
      </c>
      <c r="P3" s="8" t="s">
        <v>2</v>
      </c>
      <c r="Q3" s="8" t="s">
        <v>3</v>
      </c>
      <c r="R3" s="8" t="s">
        <v>86</v>
      </c>
      <c r="S3" s="8" t="s">
        <v>2</v>
      </c>
      <c r="T3" s="8" t="s">
        <v>3</v>
      </c>
      <c r="U3" s="9" t="str">
        <f>[1]CCT!Q7</f>
        <v>Carregador - 220 h</v>
      </c>
      <c r="V3" s="8" t="s">
        <v>2</v>
      </c>
      <c r="W3" s="8" t="s">
        <v>3</v>
      </c>
      <c r="X3" s="9" t="str">
        <f>[1]CCT!S7</f>
        <v>Copeiro - 220 h</v>
      </c>
      <c r="Y3" s="8" t="s">
        <v>2</v>
      </c>
      <c r="Z3" s="8" t="s">
        <v>3</v>
      </c>
      <c r="AA3" s="8" t="s">
        <v>87</v>
      </c>
      <c r="AB3" s="8" t="s">
        <v>2</v>
      </c>
      <c r="AC3" s="8" t="s">
        <v>3</v>
      </c>
      <c r="AD3" s="8" t="s">
        <v>88</v>
      </c>
      <c r="AE3" s="8" t="s">
        <v>2</v>
      </c>
      <c r="AF3" s="8" t="s">
        <v>3</v>
      </c>
      <c r="AG3" s="9" t="str">
        <f>[1]CCT!Y7</f>
        <v>Digitador - 150 h</v>
      </c>
      <c r="AH3" s="8" t="s">
        <v>2</v>
      </c>
      <c r="AI3" s="8" t="s">
        <v>3</v>
      </c>
      <c r="AJ3" s="8" t="s">
        <v>89</v>
      </c>
      <c r="AK3" s="8" t="s">
        <v>2</v>
      </c>
      <c r="AL3" s="8" t="s">
        <v>3</v>
      </c>
      <c r="AM3" s="10" t="str">
        <f>[1]CCT!AC7</f>
        <v>Garçom - 220 h</v>
      </c>
      <c r="AN3" s="8" t="s">
        <v>2</v>
      </c>
      <c r="AO3" s="8" t="s">
        <v>3</v>
      </c>
      <c r="AP3" s="8" t="s">
        <v>90</v>
      </c>
      <c r="AQ3" s="8" t="s">
        <v>2</v>
      </c>
      <c r="AR3" s="8" t="s">
        <v>3</v>
      </c>
      <c r="AS3" s="8" t="s">
        <v>91</v>
      </c>
      <c r="AT3" s="8" t="s">
        <v>2</v>
      </c>
      <c r="AU3" s="8" t="s">
        <v>3</v>
      </c>
      <c r="AV3" s="10" t="str">
        <f>[1]CCT!AI7</f>
        <v>Manobrista - 220 h</v>
      </c>
      <c r="AW3" s="8" t="s">
        <v>2</v>
      </c>
      <c r="AX3" s="8" t="s">
        <v>3</v>
      </c>
      <c r="AY3" s="8" t="s">
        <v>92</v>
      </c>
      <c r="AZ3" s="8" t="s">
        <v>2</v>
      </c>
      <c r="BA3" s="8" t="s">
        <v>3</v>
      </c>
      <c r="BB3" s="8" t="s">
        <v>93</v>
      </c>
      <c r="BC3" s="8" t="s">
        <v>2</v>
      </c>
      <c r="BD3" s="8" t="s">
        <v>3</v>
      </c>
      <c r="BE3" s="10" t="str">
        <f>[1]CCT!AO7</f>
        <v>Operador de Máquina Reprográfica - 220 h</v>
      </c>
      <c r="BF3" s="8" t="s">
        <v>2</v>
      </c>
      <c r="BG3" s="8" t="s">
        <v>3</v>
      </c>
      <c r="BH3" s="8" t="s">
        <v>94</v>
      </c>
      <c r="BI3" s="8" t="s">
        <v>2</v>
      </c>
      <c r="BJ3" s="8" t="s">
        <v>3</v>
      </c>
      <c r="BK3" s="8" t="s">
        <v>95</v>
      </c>
      <c r="BL3" s="8" t="s">
        <v>2</v>
      </c>
      <c r="BM3" s="8" t="s">
        <v>3</v>
      </c>
      <c r="BN3" s="10" t="s">
        <v>96</v>
      </c>
      <c r="BO3" s="8" t="s">
        <v>2</v>
      </c>
      <c r="BP3" s="8" t="s">
        <v>3</v>
      </c>
      <c r="BQ3" s="10" t="s">
        <v>97</v>
      </c>
      <c r="BR3" s="8" t="s">
        <v>2</v>
      </c>
      <c r="BS3" s="8" t="s">
        <v>3</v>
      </c>
      <c r="BT3" s="10" t="s">
        <v>98</v>
      </c>
      <c r="BU3" s="8" t="s">
        <v>2</v>
      </c>
      <c r="BV3" s="8" t="s">
        <v>3</v>
      </c>
      <c r="BW3" s="10" t="s">
        <v>99</v>
      </c>
      <c r="BX3" s="8" t="s">
        <v>2</v>
      </c>
      <c r="BY3" s="8" t="s">
        <v>3</v>
      </c>
      <c r="BZ3" s="10" t="s">
        <v>100</v>
      </c>
      <c r="CA3" s="8" t="s">
        <v>2</v>
      </c>
      <c r="CB3" s="8" t="s">
        <v>3</v>
      </c>
      <c r="CC3" s="8" t="s">
        <v>101</v>
      </c>
      <c r="CD3" s="8" t="s">
        <v>2</v>
      </c>
      <c r="CE3" s="8" t="s">
        <v>3</v>
      </c>
      <c r="CF3" s="10" t="str">
        <f>[1]CCT!BG7</f>
        <v>Supervisor de Manutenção de Veículos - 220 h</v>
      </c>
      <c r="CG3" s="8" t="s">
        <v>2</v>
      </c>
      <c r="CH3" s="8" t="s">
        <v>3</v>
      </c>
      <c r="CI3" s="8" t="s">
        <v>102</v>
      </c>
      <c r="CJ3" s="8" t="s">
        <v>2</v>
      </c>
      <c r="CK3" s="8" t="s">
        <v>3</v>
      </c>
      <c r="CL3" s="10" t="s">
        <v>103</v>
      </c>
      <c r="CM3" s="8" t="s">
        <v>2</v>
      </c>
      <c r="CN3" s="8" t="s">
        <v>3</v>
      </c>
      <c r="CO3" s="10" t="s">
        <v>104</v>
      </c>
      <c r="CP3" s="8" t="s">
        <v>2</v>
      </c>
      <c r="CQ3" s="8" t="s">
        <v>3</v>
      </c>
      <c r="CR3" s="10" t="s">
        <v>105</v>
      </c>
      <c r="CS3" s="8" t="s">
        <v>2</v>
      </c>
      <c r="CT3" s="8" t="s">
        <v>3</v>
      </c>
      <c r="CU3" s="10" t="s">
        <v>106</v>
      </c>
      <c r="CV3" s="8" t="s">
        <v>2</v>
      </c>
      <c r="CW3" s="8" t="s">
        <v>3</v>
      </c>
      <c r="CX3" s="8" t="s">
        <v>107</v>
      </c>
      <c r="CY3" s="8" t="s">
        <v>2</v>
      </c>
      <c r="CZ3" s="8" t="s">
        <v>3</v>
      </c>
      <c r="DA3" s="10" t="str">
        <f>[1]CCT!BU7</f>
        <v>Telefonista - 150 h</v>
      </c>
      <c r="DB3" s="8" t="s">
        <v>2</v>
      </c>
      <c r="DC3" s="10" t="s">
        <v>3</v>
      </c>
      <c r="DD3" s="10" t="s">
        <v>3</v>
      </c>
      <c r="DE3" s="11" t="s">
        <v>108</v>
      </c>
      <c r="DF3" s="11" t="s">
        <v>4</v>
      </c>
      <c r="DG3" s="11" t="s">
        <v>5</v>
      </c>
      <c r="DH3" s="11" t="s">
        <v>6</v>
      </c>
      <c r="DI3" s="11" t="s">
        <v>7</v>
      </c>
      <c r="DJ3" s="11" t="s">
        <v>8</v>
      </c>
      <c r="DK3" s="11" t="s">
        <v>109</v>
      </c>
      <c r="DL3" s="11" t="s">
        <v>9</v>
      </c>
      <c r="DM3" s="12" t="s">
        <v>110</v>
      </c>
      <c r="DN3" s="11" t="s">
        <v>111</v>
      </c>
      <c r="DO3" s="11" t="s">
        <v>112</v>
      </c>
      <c r="DP3" s="11" t="s">
        <v>113</v>
      </c>
      <c r="DQ3" s="11" t="s">
        <v>114</v>
      </c>
      <c r="DR3" s="11" t="s">
        <v>10</v>
      </c>
      <c r="DS3" s="11" t="s">
        <v>11</v>
      </c>
      <c r="DT3" s="11" t="s">
        <v>12</v>
      </c>
      <c r="DU3" s="11" t="s">
        <v>13</v>
      </c>
      <c r="DV3" s="11" t="s">
        <v>115</v>
      </c>
      <c r="DW3" s="12" t="s">
        <v>116</v>
      </c>
      <c r="DX3" s="11" t="s">
        <v>117</v>
      </c>
      <c r="DY3" s="11" t="s">
        <v>14</v>
      </c>
      <c r="DZ3" s="11" t="s">
        <v>15</v>
      </c>
      <c r="EA3" s="11" t="s">
        <v>118</v>
      </c>
      <c r="EB3" s="12" t="s">
        <v>119</v>
      </c>
      <c r="EC3" s="11" t="s">
        <v>16</v>
      </c>
      <c r="ED3" s="9" t="s">
        <v>17</v>
      </c>
      <c r="EE3" s="9" t="s">
        <v>18</v>
      </c>
      <c r="EF3" s="9" t="s">
        <v>19</v>
      </c>
      <c r="EG3" s="9" t="s">
        <v>20</v>
      </c>
      <c r="EH3" s="9" t="s">
        <v>21</v>
      </c>
      <c r="EI3" s="9" t="s">
        <v>22</v>
      </c>
      <c r="EJ3" s="9" t="s">
        <v>23</v>
      </c>
      <c r="EK3" s="13" t="s">
        <v>120</v>
      </c>
      <c r="EL3" s="9" t="s">
        <v>24</v>
      </c>
      <c r="EM3" s="9" t="s">
        <v>25</v>
      </c>
      <c r="EN3" s="9" t="s">
        <v>121</v>
      </c>
      <c r="EO3" s="13" t="s">
        <v>122</v>
      </c>
      <c r="EP3" s="9" t="s">
        <v>26</v>
      </c>
      <c r="EQ3" s="9" t="s">
        <v>27</v>
      </c>
      <c r="ER3" s="13" t="s">
        <v>123</v>
      </c>
      <c r="ES3" s="9" t="s">
        <v>28</v>
      </c>
      <c r="ET3" s="9" t="s">
        <v>29</v>
      </c>
      <c r="EU3" s="9" t="s">
        <v>124</v>
      </c>
      <c r="EV3" s="9" t="s">
        <v>125</v>
      </c>
      <c r="EW3" s="9" t="s">
        <v>126</v>
      </c>
      <c r="EX3" s="9" t="s">
        <v>127</v>
      </c>
      <c r="EY3" s="9" t="s">
        <v>128</v>
      </c>
      <c r="EZ3" s="13" t="s">
        <v>129</v>
      </c>
      <c r="FA3" s="9" t="s">
        <v>130</v>
      </c>
      <c r="FB3" s="9" t="s">
        <v>30</v>
      </c>
      <c r="FC3" s="9" t="s">
        <v>31</v>
      </c>
      <c r="FD3" s="9" t="s">
        <v>32</v>
      </c>
      <c r="FE3" s="9" t="s">
        <v>131</v>
      </c>
      <c r="FF3" s="9" t="s">
        <v>33</v>
      </c>
      <c r="FG3" s="13" t="s">
        <v>132</v>
      </c>
      <c r="FH3" s="13" t="s">
        <v>133</v>
      </c>
      <c r="FI3" s="13" t="s">
        <v>134</v>
      </c>
      <c r="FJ3" s="9" t="s">
        <v>135</v>
      </c>
      <c r="FK3" s="14" t="s">
        <v>34</v>
      </c>
      <c r="FL3" s="14" t="s">
        <v>35</v>
      </c>
      <c r="FM3" s="9" t="s">
        <v>36</v>
      </c>
      <c r="FN3" s="9" t="s">
        <v>37</v>
      </c>
      <c r="FO3" s="9" t="s">
        <v>38</v>
      </c>
      <c r="FP3" s="9" t="s">
        <v>39</v>
      </c>
      <c r="FQ3" s="9" t="s">
        <v>40</v>
      </c>
      <c r="FR3" s="9" t="s">
        <v>41</v>
      </c>
      <c r="FS3" s="9" t="s">
        <v>42</v>
      </c>
      <c r="FT3" s="15" t="s">
        <v>136</v>
      </c>
      <c r="FU3" s="15" t="str">
        <f>'[6]Anexo X'!A97</f>
        <v>TOTAL GERAL GLOBAL</v>
      </c>
    </row>
    <row r="4" spans="1:177" ht="15" customHeight="1">
      <c r="A4" s="139" t="str">
        <f>[1]CCT!D11</f>
        <v>Região de Teófilo Otoni</v>
      </c>
      <c r="B4" s="140" t="str">
        <f>[1]CCT!C11</f>
        <v>Almenara</v>
      </c>
      <c r="C4" s="141"/>
      <c r="D4" s="17"/>
      <c r="E4" s="17">
        <v>0</v>
      </c>
      <c r="F4" s="18"/>
      <c r="G4" s="17"/>
      <c r="H4" s="17">
        <v>0</v>
      </c>
      <c r="I4" s="18"/>
      <c r="J4" s="17"/>
      <c r="K4" s="17">
        <v>0</v>
      </c>
      <c r="L4" s="17"/>
      <c r="M4" s="17"/>
      <c r="N4" s="17"/>
      <c r="O4" s="17"/>
      <c r="P4" s="17"/>
      <c r="Q4" s="17"/>
      <c r="R4" s="17"/>
      <c r="S4" s="17"/>
      <c r="T4" s="17"/>
      <c r="U4" s="18"/>
      <c r="V4" s="17"/>
      <c r="W4" s="17">
        <v>0</v>
      </c>
      <c r="X4" s="18"/>
      <c r="Y4" s="17"/>
      <c r="Z4" s="17">
        <v>0</v>
      </c>
      <c r="AA4" s="17"/>
      <c r="AB4" s="17"/>
      <c r="AC4" s="17"/>
      <c r="AD4" s="17"/>
      <c r="AE4" s="17"/>
      <c r="AF4" s="17"/>
      <c r="AG4" s="18"/>
      <c r="AH4" s="17"/>
      <c r="AI4" s="17">
        <v>0</v>
      </c>
      <c r="AJ4" s="17"/>
      <c r="AK4" s="17"/>
      <c r="AL4" s="17"/>
      <c r="AM4" s="18"/>
      <c r="AN4" s="17"/>
      <c r="AO4" s="17">
        <v>0</v>
      </c>
      <c r="AP4" s="17"/>
      <c r="AQ4" s="17"/>
      <c r="AR4" s="17"/>
      <c r="AS4" s="17"/>
      <c r="AT4" s="17"/>
      <c r="AU4" s="17"/>
      <c r="AV4" s="18"/>
      <c r="AW4" s="17"/>
      <c r="AX4" s="17">
        <v>0</v>
      </c>
      <c r="AY4" s="17"/>
      <c r="AZ4" s="17"/>
      <c r="BA4" s="17"/>
      <c r="BB4" s="141"/>
      <c r="BC4" s="17"/>
      <c r="BD4" s="17"/>
      <c r="BE4" s="18"/>
      <c r="BF4" s="17"/>
      <c r="BG4" s="17">
        <v>0</v>
      </c>
      <c r="BH4" s="17"/>
      <c r="BI4" s="17"/>
      <c r="BJ4" s="17"/>
      <c r="BK4" s="17"/>
      <c r="BL4" s="17"/>
      <c r="BM4" s="17"/>
      <c r="BN4" s="18">
        <v>1</v>
      </c>
      <c r="BO4" s="17">
        <v>953.18</v>
      </c>
      <c r="BP4" s="17">
        <v>953.18</v>
      </c>
      <c r="BQ4" s="18"/>
      <c r="BR4" s="17"/>
      <c r="BS4" s="17">
        <v>0</v>
      </c>
      <c r="BT4" s="18"/>
      <c r="BU4" s="17"/>
      <c r="BV4" s="17">
        <v>0</v>
      </c>
      <c r="BW4" s="18"/>
      <c r="BX4" s="17"/>
      <c r="BY4" s="17">
        <v>0</v>
      </c>
      <c r="BZ4" s="142"/>
      <c r="CA4" s="17"/>
      <c r="CB4" s="17">
        <v>0</v>
      </c>
      <c r="CC4" s="17"/>
      <c r="CD4" s="17"/>
      <c r="CE4" s="17"/>
      <c r="CF4" s="18"/>
      <c r="CG4" s="17"/>
      <c r="CH4" s="17">
        <v>0</v>
      </c>
      <c r="CI4" s="17"/>
      <c r="CJ4" s="17"/>
      <c r="CK4" s="17"/>
      <c r="CL4" s="18"/>
      <c r="CM4" s="17"/>
      <c r="CN4" s="17">
        <v>0</v>
      </c>
      <c r="CO4" s="17"/>
      <c r="CP4" s="17"/>
      <c r="CQ4" s="17"/>
      <c r="CR4" s="141"/>
      <c r="CS4" s="17"/>
      <c r="CT4" s="17">
        <v>0</v>
      </c>
      <c r="CU4" s="17"/>
      <c r="CV4" s="17"/>
      <c r="CW4" s="17"/>
      <c r="CX4" s="17"/>
      <c r="CY4" s="17"/>
      <c r="CZ4" s="17"/>
      <c r="DA4" s="18"/>
      <c r="DB4" s="17"/>
      <c r="DC4" s="17">
        <v>0</v>
      </c>
      <c r="DD4" s="143">
        <f>DA4+CX4+CU4+CR4+CO4+CL4+CI4+CF4+CC4+BZ4+BW4+BT4+BQ4+BN4+BK4+BH4+BE4+BB4+AY4+AV4+AS4+AP4+AM4+AJ4+AG4+AD4+AA4+X4+U4+R4+O4+L4+I4+F4+C4</f>
        <v>1</v>
      </c>
      <c r="DE4" s="19">
        <f>DC4+CZ4+CW4+CT4+CQ4+CN4+CK4+CH4+CE4+CB4+BY4+BV4+BS4+BP4+BM4+BJ4+BG4+BD4+BA4+AX4+AU4+AR4+AO4+AL4+AI4+AF4+AC4+Z4+W4+T4+Q4+N4+K4+H4+E4</f>
        <v>953.18</v>
      </c>
      <c r="DF4" s="19"/>
      <c r="DG4" s="19"/>
      <c r="DH4" s="19">
        <v>0</v>
      </c>
      <c r="DI4" s="19"/>
      <c r="DJ4" s="19">
        <v>86.652727272727276</v>
      </c>
      <c r="DK4" s="19">
        <v>0</v>
      </c>
      <c r="DL4" s="19"/>
      <c r="DM4" s="19">
        <v>1039.8327272727272</v>
      </c>
      <c r="DN4" s="19"/>
      <c r="DO4" s="19">
        <v>253</v>
      </c>
      <c r="DP4" s="19">
        <v>66.809200000000004</v>
      </c>
      <c r="DQ4" s="19"/>
      <c r="DR4" s="19">
        <v>3.12</v>
      </c>
      <c r="DS4" s="19">
        <v>26.1</v>
      </c>
      <c r="DT4" s="19">
        <v>0</v>
      </c>
      <c r="DU4" s="19">
        <v>0</v>
      </c>
      <c r="DV4" s="19">
        <v>0</v>
      </c>
      <c r="DW4" s="19">
        <v>349.02920000000006</v>
      </c>
      <c r="DX4" s="19">
        <f>C4*'[1]Uniforme Apoio'!$BM$9+'Res. Geral apoio conferencia'!F4*'[1]Uniforme Apoio'!$BM$10+'Res. Geral apoio conferencia'!I4*'[1]Uniforme Apoio'!$BM$11+'Res. Geral apoio conferencia'!L4*'[1]Uniforme Apoio'!$BM$12+'Res. Geral apoio conferencia'!O4*'[1]Uniforme Apoio'!$BM$13+'Res. Geral apoio conferencia'!R4*'[1]Uniforme Apoio'!$BM$14+'Res. Geral apoio conferencia'!U4*'[1]Uniforme Apoio'!$BM$15+'Res. Geral apoio conferencia'!X4*'[1]Uniforme Apoio'!$BM$17+AA4*'[1]Uniforme Apoio'!$BM$16+'Res. Geral apoio conferencia'!AD4*'[1]Uniforme Apoio'!$BM$18+'Res. Geral apoio conferencia'!AG4*'[1]Uniforme Apoio'!$BM$19+'Res. Geral apoio conferencia'!AJ4*'[1]Uniforme Apoio'!$BM$20+'Res. Geral apoio conferencia'!AM4*'[1]Uniforme Apoio'!$BM$21+'Res. Geral apoio conferencia'!AP4*'[1]Uniforme Apoio'!$BM$22+'Res. Geral apoio conferencia'!AS4*'[1]Uniforme Apoio'!$BM$23+'Res. Geral apoio conferencia'!AV4*'[1]Uniforme Apoio'!$BM$24+'Res. Geral apoio conferencia'!AY4*'[1]Uniforme Apoio'!$BM$25+'Res. Geral apoio conferencia'!BB4*'[1]Uniforme Apoio'!$BM$26+BE4*'[1]Uniforme Apoio'!$BM$27+'Res. Geral apoio conferencia'!BH4*'[1]Uniforme Apoio'!$BM$28+'Res. Geral apoio conferencia'!BK4*'[1]Uniforme Apoio'!$BM$29+'Res. Geral apoio conferencia'!BN4*'[1]Uniforme Apoio'!$BM$30+'Res. Geral apoio conferencia'!BQ4*'[1]Uniforme Apoio'!$BM$30+'Res. Geral apoio conferencia'!BT4*'[1]Uniforme Apoio'!$BM$30+'Res. Geral apoio conferencia'!BW4*'[1]Uniforme Apoio'!$BM$31+'Res. Geral apoio conferencia'!BZ4*'[1]Uniforme Apoio'!$BM$31+'Res. Geral apoio conferencia'!CC4*'[1]Uniforme Apoio'!$BM$32+'Res. Geral apoio conferencia'!CF4*'[1]Uniforme Apoio'!$BM$33+'Res. Geral apoio conferencia'!CI4*'[1]Uniforme Apoio'!$BM$34+'Res. Geral apoio conferencia'!CL4*'[1]Uniforme Apoio'!$BM$35+'Res. Geral apoio conferencia'!CO4*'[1]Uniforme Apoio'!$BM$36+'Res. Geral apoio conferencia'!CR4*'[1]Uniforme Apoio'!$BM$37+'Res. Geral apoio conferencia'!CU4*'[1]Uniforme Apoio'!$BM$38+'Res. Geral apoio conferencia'!CX4*'[1]Uniforme Apoio'!$BM$39+'Res. Geral apoio conferencia'!DA4*'[1]Uniforme Apoio'!$BM$40</f>
        <v>85.68</v>
      </c>
      <c r="DY4" s="19"/>
      <c r="DZ4" s="19">
        <f>AP4*'[1]Equipamentos Jardinagem'!$H$7</f>
        <v>0</v>
      </c>
      <c r="EA4" s="19"/>
      <c r="EB4" s="19">
        <f>SUM(DX4:EA4)</f>
        <v>85.68</v>
      </c>
      <c r="EC4" s="19">
        <v>207.96654545454544</v>
      </c>
      <c r="ED4" s="19">
        <v>15.597490909090908</v>
      </c>
      <c r="EE4" s="19">
        <v>10.398327272727272</v>
      </c>
      <c r="EF4" s="19">
        <v>2.0796654545454545</v>
      </c>
      <c r="EG4" s="19">
        <v>25.99581818181818</v>
      </c>
      <c r="EH4" s="19">
        <v>83.186618181818176</v>
      </c>
      <c r="EI4" s="19">
        <v>31.194981818181816</v>
      </c>
      <c r="EJ4" s="19">
        <v>6.238996363636363</v>
      </c>
      <c r="EK4" s="19">
        <v>382.65844363636364</v>
      </c>
      <c r="EL4" s="19">
        <v>86.618066181818179</v>
      </c>
      <c r="EM4" s="19">
        <v>28.907349818181814</v>
      </c>
      <c r="EN4" s="19">
        <v>42.529158545454543</v>
      </c>
      <c r="EO4" s="19">
        <v>158.05457454545453</v>
      </c>
      <c r="EP4" s="19">
        <v>1.3517825454545453</v>
      </c>
      <c r="EQ4" s="19">
        <v>0.51991636363636362</v>
      </c>
      <c r="ER4" s="19">
        <v>1.8716989090909091</v>
      </c>
      <c r="ES4" s="19">
        <v>7.798745454545454</v>
      </c>
      <c r="ET4" s="19">
        <v>0.62389963636363621</v>
      </c>
      <c r="EU4" s="19">
        <v>0.31194981818181811</v>
      </c>
      <c r="EV4" s="19">
        <v>3.6394145454545455</v>
      </c>
      <c r="EW4" s="19">
        <v>1.3517825454545453</v>
      </c>
      <c r="EX4" s="19">
        <v>44.712807272727268</v>
      </c>
      <c r="EY4" s="19">
        <v>1.7677156363636362</v>
      </c>
      <c r="EZ4" s="19">
        <v>60.206314909090899</v>
      </c>
      <c r="FA4" s="19">
        <v>86.618066181818179</v>
      </c>
      <c r="FB4" s="19">
        <v>14.453674909090907</v>
      </c>
      <c r="FC4" s="19">
        <v>8.7345949090909087</v>
      </c>
      <c r="FD4" s="19">
        <v>3.4314479999999996</v>
      </c>
      <c r="FE4" s="19">
        <v>0</v>
      </c>
      <c r="FF4" s="19">
        <v>41.697292363636357</v>
      </c>
      <c r="FG4" s="19">
        <v>154.93507636363634</v>
      </c>
      <c r="FH4" s="19">
        <f t="shared" ref="FH4:FH67" si="0">EK4+EO4+ER4+EZ4+FG4</f>
        <v>757.72610836363629</v>
      </c>
      <c r="FI4" s="19">
        <f t="shared" ref="FI4:FI67" si="1">DM4+DW4+EB4+FH4</f>
        <v>2232.2680356363635</v>
      </c>
      <c r="FJ4" s="19" t="e">
        <f>$FJ$2*DD4</f>
        <v>#VALUE!</v>
      </c>
      <c r="FK4" s="144">
        <f t="shared" ref="FK4:FK35" si="2">VLOOKUP(B4,ISS_apoio,2,FALSE)*100</f>
        <v>3</v>
      </c>
      <c r="FL4" s="144">
        <f t="shared" ref="FL4:FL69" si="3">FK4+7.6+1.65</f>
        <v>12.25</v>
      </c>
      <c r="FM4" s="20">
        <f t="shared" ref="FM4:FM69" si="4">((100/((100-FL4)%)-100)*FK4)/FL4</f>
        <v>3.4188034188034218</v>
      </c>
      <c r="FN4" s="19" t="e">
        <f>FM4*(FI4+FJ4+FS4)%</f>
        <v>#VALUE!</v>
      </c>
      <c r="FO4" s="20">
        <f t="shared" ref="FO4:FO86" si="5">((100/((100-FL4)%)-100)*$FP$2)/FL4</f>
        <v>8.6609686609686669</v>
      </c>
      <c r="FP4" s="19" t="e">
        <f>FO4*(FI4+FJ4+FS4)%</f>
        <v>#VALUE!</v>
      </c>
      <c r="FQ4" s="20">
        <f t="shared" ref="FQ4:FQ86" si="6">((100/((100-FL4)%)-100)*$FR$2)/FL4</f>
        <v>1.8803418803418819</v>
      </c>
      <c r="FR4" s="19" t="e">
        <f>FQ4*(FI4+FJ4+FS4)%</f>
        <v>#VALUE!</v>
      </c>
      <c r="FS4" s="19" t="e">
        <f>$FS$2*DD4</f>
        <v>#VALUE!</v>
      </c>
      <c r="FT4" s="19" t="e">
        <f>FJ4+FN4+FP4+FR4+FS4</f>
        <v>#VALUE!</v>
      </c>
      <c r="FU4" s="145" t="e">
        <f>FI4+FT4</f>
        <v>#VALUE!</v>
      </c>
    </row>
    <row r="5" spans="1:177" ht="15" customHeight="1">
      <c r="A5" s="146" t="str">
        <f>[1]CCT!D12</f>
        <v>Fethemg Interior</v>
      </c>
      <c r="B5" s="147" t="str">
        <f>[1]CCT!C12</f>
        <v>Araçuaí</v>
      </c>
      <c r="C5" s="141"/>
      <c r="D5" s="17"/>
      <c r="E5" s="17">
        <v>0</v>
      </c>
      <c r="F5" s="18"/>
      <c r="G5" s="17"/>
      <c r="H5" s="17">
        <v>0</v>
      </c>
      <c r="I5" s="18"/>
      <c r="J5" s="17"/>
      <c r="K5" s="17">
        <v>0</v>
      </c>
      <c r="L5" s="17"/>
      <c r="M5" s="17"/>
      <c r="N5" s="17"/>
      <c r="O5" s="17"/>
      <c r="P5" s="17"/>
      <c r="Q5" s="17"/>
      <c r="R5" s="17"/>
      <c r="S5" s="17"/>
      <c r="T5" s="17"/>
      <c r="U5" s="18"/>
      <c r="V5" s="17"/>
      <c r="W5" s="17">
        <v>0</v>
      </c>
      <c r="X5" s="18"/>
      <c r="Y5" s="17"/>
      <c r="Z5" s="17">
        <v>0</v>
      </c>
      <c r="AA5" s="17"/>
      <c r="AB5" s="17"/>
      <c r="AC5" s="17"/>
      <c r="AD5" s="17"/>
      <c r="AE5" s="17"/>
      <c r="AF5" s="17"/>
      <c r="AG5" s="18"/>
      <c r="AH5" s="17"/>
      <c r="AI5" s="17">
        <v>0</v>
      </c>
      <c r="AJ5" s="17"/>
      <c r="AK5" s="17"/>
      <c r="AL5" s="17"/>
      <c r="AM5" s="18"/>
      <c r="AN5" s="17"/>
      <c r="AO5" s="17">
        <v>0</v>
      </c>
      <c r="AP5" s="17"/>
      <c r="AQ5" s="17"/>
      <c r="AR5" s="17"/>
      <c r="AS5" s="17"/>
      <c r="AT5" s="17"/>
      <c r="AU5" s="17"/>
      <c r="AV5" s="18"/>
      <c r="AW5" s="17"/>
      <c r="AX5" s="17">
        <v>0</v>
      </c>
      <c r="AY5" s="17"/>
      <c r="AZ5" s="17"/>
      <c r="BA5" s="17"/>
      <c r="BB5" s="141"/>
      <c r="BC5" s="17"/>
      <c r="BD5" s="17"/>
      <c r="BE5" s="18"/>
      <c r="BF5" s="17"/>
      <c r="BG5" s="17">
        <v>0</v>
      </c>
      <c r="BH5" s="17"/>
      <c r="BI5" s="17"/>
      <c r="BJ5" s="17"/>
      <c r="BK5" s="17"/>
      <c r="BL5" s="17"/>
      <c r="BM5" s="17"/>
      <c r="BN5" s="18">
        <v>1</v>
      </c>
      <c r="BO5" s="17">
        <v>1043.74</v>
      </c>
      <c r="BP5" s="17">
        <v>1043.74</v>
      </c>
      <c r="BQ5" s="18"/>
      <c r="BR5" s="17"/>
      <c r="BS5" s="17">
        <v>0</v>
      </c>
      <c r="BT5" s="18"/>
      <c r="BU5" s="17"/>
      <c r="BV5" s="17">
        <v>0</v>
      </c>
      <c r="BW5" s="18"/>
      <c r="BX5" s="17"/>
      <c r="BY5" s="17">
        <v>0</v>
      </c>
      <c r="BZ5" s="142"/>
      <c r="CA5" s="17"/>
      <c r="CB5" s="17">
        <v>0</v>
      </c>
      <c r="CC5" s="17"/>
      <c r="CD5" s="17"/>
      <c r="CE5" s="17"/>
      <c r="CF5" s="18"/>
      <c r="CG5" s="17"/>
      <c r="CH5" s="17">
        <v>0</v>
      </c>
      <c r="CI5" s="17"/>
      <c r="CJ5" s="17"/>
      <c r="CK5" s="17"/>
      <c r="CL5" s="18"/>
      <c r="CM5" s="17"/>
      <c r="CN5" s="17">
        <v>0</v>
      </c>
      <c r="CO5" s="17"/>
      <c r="CP5" s="17"/>
      <c r="CQ5" s="17"/>
      <c r="CR5" s="141"/>
      <c r="CS5" s="17"/>
      <c r="CT5" s="17">
        <v>0</v>
      </c>
      <c r="CU5" s="17"/>
      <c r="CV5" s="17"/>
      <c r="CW5" s="17"/>
      <c r="CX5" s="17"/>
      <c r="CY5" s="17"/>
      <c r="CZ5" s="17"/>
      <c r="DA5" s="18"/>
      <c r="DB5" s="17"/>
      <c r="DC5" s="17">
        <v>0</v>
      </c>
      <c r="DD5" s="143">
        <f t="shared" ref="DD5:DD68" si="7">DA5+CX5+CU5+CR5+CO5+CL5+CI5+CF5+CC5+BZ5+BW5+BT5+BQ5+BN5+BK5+BH5+BE5+BB5+AY5+AV5+AS5+AP5+AM5+AJ5+AG5+AD5+AA5+X5+U5+R5+O5+L5+I5+F5+C5</f>
        <v>1</v>
      </c>
      <c r="DE5" s="19">
        <f t="shared" ref="DE5:DE68" si="8">DC5+CZ5+CW5+CT5+CQ5+CN5+CK5+CH5+CE5+CB5+BY5+BV5+BS5+BP5+BM5+BJ5+BG5+BD5+BA5+AX5+AU5+AR5+AO5+AL5+AI5+AF5+AC5+Z5+W5+T5+Q5+N5+K5+H5+E5</f>
        <v>1043.74</v>
      </c>
      <c r="DF5" s="19"/>
      <c r="DG5" s="19"/>
      <c r="DH5" s="19">
        <v>0</v>
      </c>
      <c r="DI5" s="19"/>
      <c r="DJ5" s="19">
        <v>94.885454545454536</v>
      </c>
      <c r="DK5" s="19">
        <v>0</v>
      </c>
      <c r="DL5" s="19"/>
      <c r="DM5" s="19">
        <v>1138.6254545454544</v>
      </c>
      <c r="DN5" s="19"/>
      <c r="DO5" s="19">
        <v>279</v>
      </c>
      <c r="DP5" s="19">
        <v>61.375599999999999</v>
      </c>
      <c r="DQ5" s="19"/>
      <c r="DR5" s="19">
        <v>3.12</v>
      </c>
      <c r="DS5" s="19">
        <v>0</v>
      </c>
      <c r="DT5" s="19">
        <v>0</v>
      </c>
      <c r="DU5" s="19">
        <v>8.43</v>
      </c>
      <c r="DV5" s="19">
        <v>0</v>
      </c>
      <c r="DW5" s="19">
        <v>351.92560000000003</v>
      </c>
      <c r="DX5" s="19">
        <f>C5*'[1]Uniforme Apoio'!$BM$9+'Res. Geral apoio conferencia'!F5*'[1]Uniforme Apoio'!$BM$10+'Res. Geral apoio conferencia'!I5*'[1]Uniforme Apoio'!$BM$11+'Res. Geral apoio conferencia'!L5*'[1]Uniforme Apoio'!$BM$12+'Res. Geral apoio conferencia'!O5*'[1]Uniforme Apoio'!$BM$13+'Res. Geral apoio conferencia'!R5*'[1]Uniforme Apoio'!$BM$14+'Res. Geral apoio conferencia'!U5*'[1]Uniforme Apoio'!$BM$15+'Res. Geral apoio conferencia'!X5*'[1]Uniforme Apoio'!$BM$17+AA5*'[1]Uniforme Apoio'!$BM$16+'Res. Geral apoio conferencia'!AD5*'[1]Uniforme Apoio'!$BM$18+'Res. Geral apoio conferencia'!AG5*'[1]Uniforme Apoio'!$BM$19+'Res. Geral apoio conferencia'!AJ5*'[1]Uniforme Apoio'!$BM$20+'Res. Geral apoio conferencia'!AM5*'[1]Uniforme Apoio'!$BM$21+'Res. Geral apoio conferencia'!AP5*'[1]Uniforme Apoio'!$BM$22+'Res. Geral apoio conferencia'!AS5*'[1]Uniforme Apoio'!$BM$23+'Res. Geral apoio conferencia'!AV5*'[1]Uniforme Apoio'!$BM$24+'Res. Geral apoio conferencia'!AY5*'[1]Uniforme Apoio'!$BM$25+'Res. Geral apoio conferencia'!BB5*'[1]Uniforme Apoio'!$BM$26+BE5*'[1]Uniforme Apoio'!$BM$27+'Res. Geral apoio conferencia'!BH5*'[1]Uniforme Apoio'!$BM$28+'Res. Geral apoio conferencia'!BK5*'[1]Uniforme Apoio'!$BM$29+'Res. Geral apoio conferencia'!BN5*'[1]Uniforme Apoio'!$BM$30+'Res. Geral apoio conferencia'!BQ5*'[1]Uniforme Apoio'!$BM$30+'Res. Geral apoio conferencia'!BT5*'[1]Uniforme Apoio'!$BM$30+'Res. Geral apoio conferencia'!BW5*'[1]Uniforme Apoio'!$BM$31+'Res. Geral apoio conferencia'!BZ5*'[1]Uniforme Apoio'!$BM$31+'Res. Geral apoio conferencia'!CC5*'[1]Uniforme Apoio'!$BM$32+'Res. Geral apoio conferencia'!CF5*'[1]Uniforme Apoio'!$BM$33+'Res. Geral apoio conferencia'!CI5*'[1]Uniforme Apoio'!$BM$34+'Res. Geral apoio conferencia'!CL5*'[1]Uniforme Apoio'!$BM$35+'Res. Geral apoio conferencia'!CO5*'[1]Uniforme Apoio'!$BM$36+'Res. Geral apoio conferencia'!CR5*'[1]Uniforme Apoio'!$BM$37+'Res. Geral apoio conferencia'!CU5*'[1]Uniforme Apoio'!$BM$38+'Res. Geral apoio conferencia'!CX5*'[1]Uniforme Apoio'!$BM$39+'Res. Geral apoio conferencia'!DA5*'[1]Uniforme Apoio'!$BM$40</f>
        <v>85.68</v>
      </c>
      <c r="DY5" s="19"/>
      <c r="DZ5" s="19">
        <f>AP5*'[1]Equipamentos Jardinagem'!$H$7</f>
        <v>0</v>
      </c>
      <c r="EA5" s="19"/>
      <c r="EB5" s="19">
        <f t="shared" ref="EB5:EB68" si="9">SUM(DX5:EA5)</f>
        <v>85.68</v>
      </c>
      <c r="EC5" s="19">
        <v>227.72509090909091</v>
      </c>
      <c r="ED5" s="19">
        <v>17.079381818181815</v>
      </c>
      <c r="EE5" s="19">
        <v>11.386254545454545</v>
      </c>
      <c r="EF5" s="19">
        <v>2.2772509090909088</v>
      </c>
      <c r="EG5" s="19">
        <v>28.465636363636364</v>
      </c>
      <c r="EH5" s="19">
        <v>91.090036363636358</v>
      </c>
      <c r="EI5" s="19">
        <v>34.158763636363631</v>
      </c>
      <c r="EJ5" s="19">
        <v>6.8317527272727263</v>
      </c>
      <c r="EK5" s="19">
        <v>419.01416727272721</v>
      </c>
      <c r="EL5" s="19">
        <v>94.847500363636357</v>
      </c>
      <c r="EM5" s="19">
        <v>31.653787636363631</v>
      </c>
      <c r="EN5" s="19">
        <v>46.569781090909082</v>
      </c>
      <c r="EO5" s="19">
        <v>173.07106909090908</v>
      </c>
      <c r="EP5" s="19">
        <v>1.4802130909090907</v>
      </c>
      <c r="EQ5" s="19">
        <v>0.56931272727272719</v>
      </c>
      <c r="ER5" s="19">
        <v>2.0495258181818179</v>
      </c>
      <c r="ES5" s="19">
        <v>8.5396909090909077</v>
      </c>
      <c r="ET5" s="19">
        <v>0.68317527272727263</v>
      </c>
      <c r="EU5" s="19">
        <v>0.34158763636363632</v>
      </c>
      <c r="EV5" s="19">
        <v>3.9851890909090906</v>
      </c>
      <c r="EW5" s="19">
        <v>1.4802130909090907</v>
      </c>
      <c r="EX5" s="19">
        <v>48.960894545454536</v>
      </c>
      <c r="EY5" s="19">
        <v>1.9356632727272725</v>
      </c>
      <c r="EZ5" s="19">
        <v>65.9264138181818</v>
      </c>
      <c r="FA5" s="19">
        <v>94.847500363636357</v>
      </c>
      <c r="FB5" s="19">
        <v>15.826893818181816</v>
      </c>
      <c r="FC5" s="19">
        <v>9.5644538181818159</v>
      </c>
      <c r="FD5" s="19">
        <v>3.7574639999999997</v>
      </c>
      <c r="FE5" s="19">
        <v>0</v>
      </c>
      <c r="FF5" s="19">
        <v>45.658880727272717</v>
      </c>
      <c r="FG5" s="19">
        <v>169.65519272727272</v>
      </c>
      <c r="FH5" s="19">
        <f t="shared" si="0"/>
        <v>829.71636872727265</v>
      </c>
      <c r="FI5" s="19">
        <f t="shared" si="1"/>
        <v>2405.9474232727271</v>
      </c>
      <c r="FJ5" s="19" t="e">
        <f t="shared" ref="FJ5:FJ68" si="10">$FJ$2*DD5</f>
        <v>#VALUE!</v>
      </c>
      <c r="FK5" s="144">
        <f t="shared" si="2"/>
        <v>3</v>
      </c>
      <c r="FL5" s="144">
        <f t="shared" si="3"/>
        <v>12.25</v>
      </c>
      <c r="FM5" s="20">
        <f t="shared" si="4"/>
        <v>3.4188034188034218</v>
      </c>
      <c r="FN5" s="19" t="e">
        <f t="shared" ref="FN5:FN70" si="11">FM5*(FI5+FJ5+FS5)%</f>
        <v>#VALUE!</v>
      </c>
      <c r="FO5" s="20">
        <f t="shared" si="5"/>
        <v>8.6609686609686669</v>
      </c>
      <c r="FP5" s="19" t="e">
        <f t="shared" ref="FP5:FP70" si="12">FO5*(FI5+FJ5+FS5)%</f>
        <v>#VALUE!</v>
      </c>
      <c r="FQ5" s="20">
        <f t="shared" si="6"/>
        <v>1.8803418803418819</v>
      </c>
      <c r="FR5" s="19" t="e">
        <f t="shared" ref="FR5:FR70" si="13">FQ5*(FI5+FJ5+FS5)%</f>
        <v>#VALUE!</v>
      </c>
      <c r="FS5" s="19" t="e">
        <f t="shared" ref="FS5:FS68" si="14">$FS$2*DD5</f>
        <v>#VALUE!</v>
      </c>
      <c r="FT5" s="19" t="e">
        <f t="shared" ref="FT5:FT70" si="15">FJ5+FN5+FP5+FR5+FS5</f>
        <v>#VALUE!</v>
      </c>
      <c r="FU5" s="145" t="e">
        <f t="shared" ref="FU5:FU70" si="16">FI5+FT5</f>
        <v>#VALUE!</v>
      </c>
    </row>
    <row r="6" spans="1:177" ht="15" customHeight="1">
      <c r="A6" s="146" t="str">
        <f>[1]CCT!D13</f>
        <v>Alto Paranaiba</v>
      </c>
      <c r="B6" s="147" t="str">
        <f>[1]CCT!C13</f>
        <v>Araguari</v>
      </c>
      <c r="C6" s="141"/>
      <c r="D6" s="17"/>
      <c r="E6" s="17">
        <v>0</v>
      </c>
      <c r="F6" s="18"/>
      <c r="G6" s="17"/>
      <c r="H6" s="17">
        <v>0</v>
      </c>
      <c r="I6" s="18"/>
      <c r="J6" s="17"/>
      <c r="K6" s="17">
        <v>0</v>
      </c>
      <c r="L6" s="17"/>
      <c r="M6" s="17"/>
      <c r="N6" s="17"/>
      <c r="O6" s="17"/>
      <c r="P6" s="17"/>
      <c r="Q6" s="17"/>
      <c r="R6" s="17"/>
      <c r="S6" s="17"/>
      <c r="T6" s="17"/>
      <c r="U6" s="18"/>
      <c r="V6" s="17"/>
      <c r="W6" s="17">
        <v>0</v>
      </c>
      <c r="X6" s="18"/>
      <c r="Y6" s="17"/>
      <c r="Z6" s="17">
        <v>0</v>
      </c>
      <c r="AA6" s="17"/>
      <c r="AB6" s="17"/>
      <c r="AC6" s="17"/>
      <c r="AD6" s="17"/>
      <c r="AE6" s="17"/>
      <c r="AF6" s="17"/>
      <c r="AG6" s="18"/>
      <c r="AH6" s="17"/>
      <c r="AI6" s="17">
        <v>0</v>
      </c>
      <c r="AJ6" s="17"/>
      <c r="AK6" s="17"/>
      <c r="AL6" s="17"/>
      <c r="AM6" s="18"/>
      <c r="AN6" s="17"/>
      <c r="AO6" s="17">
        <v>0</v>
      </c>
      <c r="AP6" s="17"/>
      <c r="AQ6" s="17"/>
      <c r="AR6" s="17"/>
      <c r="AS6" s="17"/>
      <c r="AT6" s="17"/>
      <c r="AU6" s="17"/>
      <c r="AV6" s="18"/>
      <c r="AW6" s="17"/>
      <c r="AX6" s="17">
        <v>0</v>
      </c>
      <c r="AY6" s="17"/>
      <c r="AZ6" s="17"/>
      <c r="BA6" s="17"/>
      <c r="BB6" s="141"/>
      <c r="BC6" s="17"/>
      <c r="BD6" s="17"/>
      <c r="BE6" s="18"/>
      <c r="BF6" s="17"/>
      <c r="BG6" s="17">
        <v>0</v>
      </c>
      <c r="BH6" s="17"/>
      <c r="BI6" s="17"/>
      <c r="BJ6" s="17"/>
      <c r="BK6" s="17"/>
      <c r="BL6" s="17"/>
      <c r="BM6" s="17"/>
      <c r="BN6" s="18">
        <v>1</v>
      </c>
      <c r="BO6" s="17">
        <v>1043.74</v>
      </c>
      <c r="BP6" s="17">
        <v>1043.74</v>
      </c>
      <c r="BQ6" s="18"/>
      <c r="BR6" s="17"/>
      <c r="BS6" s="17">
        <v>0</v>
      </c>
      <c r="BT6" s="18"/>
      <c r="BU6" s="17"/>
      <c r="BV6" s="17">
        <v>0</v>
      </c>
      <c r="BW6" s="18"/>
      <c r="BX6" s="17"/>
      <c r="BY6" s="17">
        <v>0</v>
      </c>
      <c r="BZ6" s="142"/>
      <c r="CA6" s="17"/>
      <c r="CB6" s="17">
        <v>0</v>
      </c>
      <c r="CC6" s="17"/>
      <c r="CD6" s="17"/>
      <c r="CE6" s="17"/>
      <c r="CF6" s="18"/>
      <c r="CG6" s="17"/>
      <c r="CH6" s="17">
        <v>0</v>
      </c>
      <c r="CI6" s="17"/>
      <c r="CJ6" s="17"/>
      <c r="CK6" s="17"/>
      <c r="CL6" s="18"/>
      <c r="CM6" s="17"/>
      <c r="CN6" s="17">
        <v>0</v>
      </c>
      <c r="CO6" s="17"/>
      <c r="CP6" s="17"/>
      <c r="CQ6" s="17"/>
      <c r="CR6" s="141"/>
      <c r="CS6" s="17"/>
      <c r="CT6" s="17">
        <v>0</v>
      </c>
      <c r="CU6" s="17"/>
      <c r="CV6" s="17"/>
      <c r="CW6" s="17"/>
      <c r="CX6" s="17"/>
      <c r="CY6" s="17"/>
      <c r="CZ6" s="17"/>
      <c r="DA6" s="18"/>
      <c r="DB6" s="17"/>
      <c r="DC6" s="17">
        <v>0</v>
      </c>
      <c r="DD6" s="143">
        <f t="shared" si="7"/>
        <v>1</v>
      </c>
      <c r="DE6" s="19">
        <f t="shared" si="8"/>
        <v>1043.74</v>
      </c>
      <c r="DF6" s="19"/>
      <c r="DG6" s="19"/>
      <c r="DH6" s="19">
        <v>0</v>
      </c>
      <c r="DI6" s="19"/>
      <c r="DJ6" s="19">
        <v>94.885454545454536</v>
      </c>
      <c r="DK6" s="19">
        <v>0</v>
      </c>
      <c r="DL6" s="19"/>
      <c r="DM6" s="19">
        <v>1138.6254545454544</v>
      </c>
      <c r="DN6" s="19"/>
      <c r="DO6" s="19">
        <v>219.02</v>
      </c>
      <c r="DP6" s="19">
        <v>61.375599999999999</v>
      </c>
      <c r="DQ6" s="19"/>
      <c r="DR6" s="19">
        <v>3.12</v>
      </c>
      <c r="DS6" s="19">
        <v>19.440000000000001</v>
      </c>
      <c r="DT6" s="19">
        <v>0</v>
      </c>
      <c r="DU6" s="19">
        <v>0</v>
      </c>
      <c r="DV6" s="19">
        <v>0</v>
      </c>
      <c r="DW6" s="19">
        <v>302.9556</v>
      </c>
      <c r="DX6" s="19">
        <f>C6*'[1]Uniforme Apoio'!$BM$9+'Res. Geral apoio conferencia'!F6*'[1]Uniforme Apoio'!$BM$10+'Res. Geral apoio conferencia'!I6*'[1]Uniforme Apoio'!$BM$11+'Res. Geral apoio conferencia'!L6*'[1]Uniforme Apoio'!$BM$12+'Res. Geral apoio conferencia'!O6*'[1]Uniforme Apoio'!$BM$13+'Res. Geral apoio conferencia'!R6*'[1]Uniforme Apoio'!$BM$14+'Res. Geral apoio conferencia'!U6*'[1]Uniforme Apoio'!$BM$15+'Res. Geral apoio conferencia'!X6*'[1]Uniforme Apoio'!$BM$17+AA6*'[1]Uniforme Apoio'!$BM$16+'Res. Geral apoio conferencia'!AD6*'[1]Uniforme Apoio'!$BM$18+'Res. Geral apoio conferencia'!AG6*'[1]Uniforme Apoio'!$BM$19+'Res. Geral apoio conferencia'!AJ6*'[1]Uniforme Apoio'!$BM$20+'Res. Geral apoio conferencia'!AM6*'[1]Uniforme Apoio'!$BM$21+'Res. Geral apoio conferencia'!AP6*'[1]Uniforme Apoio'!$BM$22+'Res. Geral apoio conferencia'!AS6*'[1]Uniforme Apoio'!$BM$23+'Res. Geral apoio conferencia'!AV6*'[1]Uniforme Apoio'!$BM$24+'Res. Geral apoio conferencia'!AY6*'[1]Uniforme Apoio'!$BM$25+'Res. Geral apoio conferencia'!BB6*'[1]Uniforme Apoio'!$BM$26+BE6*'[1]Uniforme Apoio'!$BM$27+'Res. Geral apoio conferencia'!BH6*'[1]Uniforme Apoio'!$BM$28+'Res. Geral apoio conferencia'!BK6*'[1]Uniforme Apoio'!$BM$29+'Res. Geral apoio conferencia'!BN6*'[1]Uniforme Apoio'!$BM$30+'Res. Geral apoio conferencia'!BQ6*'[1]Uniforme Apoio'!$BM$30+'Res. Geral apoio conferencia'!BT6*'[1]Uniforme Apoio'!$BM$30+'Res. Geral apoio conferencia'!BW6*'[1]Uniforme Apoio'!$BM$31+'Res. Geral apoio conferencia'!BZ6*'[1]Uniforme Apoio'!$BM$31+'Res. Geral apoio conferencia'!CC6*'[1]Uniforme Apoio'!$BM$32+'Res. Geral apoio conferencia'!CF6*'[1]Uniforme Apoio'!$BM$33+'Res. Geral apoio conferencia'!CI6*'[1]Uniforme Apoio'!$BM$34+'Res. Geral apoio conferencia'!CL6*'[1]Uniforme Apoio'!$BM$35+'Res. Geral apoio conferencia'!CO6*'[1]Uniforme Apoio'!$BM$36+'Res. Geral apoio conferencia'!CR6*'[1]Uniforme Apoio'!$BM$37+'Res. Geral apoio conferencia'!CU6*'[1]Uniforme Apoio'!$BM$38+'Res. Geral apoio conferencia'!CX6*'[1]Uniforme Apoio'!$BM$39+'Res. Geral apoio conferencia'!DA6*'[1]Uniforme Apoio'!$BM$40</f>
        <v>85.68</v>
      </c>
      <c r="DY6" s="19"/>
      <c r="DZ6" s="19">
        <f>AP6*'[1]Equipamentos Jardinagem'!$H$7</f>
        <v>0</v>
      </c>
      <c r="EA6" s="19"/>
      <c r="EB6" s="19">
        <f t="shared" si="9"/>
        <v>85.68</v>
      </c>
      <c r="EC6" s="19">
        <v>227.72509090909091</v>
      </c>
      <c r="ED6" s="19">
        <v>17.079381818181815</v>
      </c>
      <c r="EE6" s="19">
        <v>11.386254545454545</v>
      </c>
      <c r="EF6" s="19">
        <v>2.2772509090909088</v>
      </c>
      <c r="EG6" s="19">
        <v>28.465636363636364</v>
      </c>
      <c r="EH6" s="19">
        <v>91.090036363636358</v>
      </c>
      <c r="EI6" s="19">
        <v>34.158763636363631</v>
      </c>
      <c r="EJ6" s="19">
        <v>6.8317527272727263</v>
      </c>
      <c r="EK6" s="19">
        <v>419.01416727272721</v>
      </c>
      <c r="EL6" s="19">
        <v>94.847500363636357</v>
      </c>
      <c r="EM6" s="19">
        <v>31.653787636363631</v>
      </c>
      <c r="EN6" s="19">
        <v>46.569781090909082</v>
      </c>
      <c r="EO6" s="19">
        <v>173.07106909090908</v>
      </c>
      <c r="EP6" s="19">
        <v>1.4802130909090907</v>
      </c>
      <c r="EQ6" s="19">
        <v>0.56931272727272719</v>
      </c>
      <c r="ER6" s="19">
        <v>2.0495258181818179</v>
      </c>
      <c r="ES6" s="19">
        <v>8.5396909090909077</v>
      </c>
      <c r="ET6" s="19">
        <v>0.68317527272727263</v>
      </c>
      <c r="EU6" s="19">
        <v>0.34158763636363632</v>
      </c>
      <c r="EV6" s="19">
        <v>3.9851890909090906</v>
      </c>
      <c r="EW6" s="19">
        <v>1.4802130909090907</v>
      </c>
      <c r="EX6" s="19">
        <v>48.960894545454536</v>
      </c>
      <c r="EY6" s="19">
        <v>1.9356632727272725</v>
      </c>
      <c r="EZ6" s="19">
        <v>65.9264138181818</v>
      </c>
      <c r="FA6" s="19">
        <v>94.847500363636357</v>
      </c>
      <c r="FB6" s="19">
        <v>15.826893818181816</v>
      </c>
      <c r="FC6" s="19">
        <v>9.5644538181818159</v>
      </c>
      <c r="FD6" s="19">
        <v>3.7574639999999997</v>
      </c>
      <c r="FE6" s="19">
        <v>0</v>
      </c>
      <c r="FF6" s="19">
        <v>45.658880727272717</v>
      </c>
      <c r="FG6" s="19">
        <v>169.65519272727272</v>
      </c>
      <c r="FH6" s="19">
        <f t="shared" si="0"/>
        <v>829.71636872727265</v>
      </c>
      <c r="FI6" s="19">
        <f t="shared" si="1"/>
        <v>2356.9774232727273</v>
      </c>
      <c r="FJ6" s="19" t="e">
        <f t="shared" si="10"/>
        <v>#VALUE!</v>
      </c>
      <c r="FK6" s="144">
        <f t="shared" si="2"/>
        <v>3</v>
      </c>
      <c r="FL6" s="144">
        <f t="shared" si="3"/>
        <v>12.25</v>
      </c>
      <c r="FM6" s="20">
        <f t="shared" si="4"/>
        <v>3.4188034188034218</v>
      </c>
      <c r="FN6" s="19" t="e">
        <f t="shared" si="11"/>
        <v>#VALUE!</v>
      </c>
      <c r="FO6" s="20">
        <f t="shared" si="5"/>
        <v>8.6609686609686669</v>
      </c>
      <c r="FP6" s="19" t="e">
        <f t="shared" si="12"/>
        <v>#VALUE!</v>
      </c>
      <c r="FQ6" s="20">
        <f t="shared" si="6"/>
        <v>1.8803418803418819</v>
      </c>
      <c r="FR6" s="19" t="e">
        <f t="shared" si="13"/>
        <v>#VALUE!</v>
      </c>
      <c r="FS6" s="19" t="e">
        <f t="shared" si="14"/>
        <v>#VALUE!</v>
      </c>
      <c r="FT6" s="19" t="e">
        <f t="shared" si="15"/>
        <v>#VALUE!</v>
      </c>
      <c r="FU6" s="145" t="e">
        <f t="shared" si="16"/>
        <v>#VALUE!</v>
      </c>
    </row>
    <row r="7" spans="1:177" ht="15" customHeight="1">
      <c r="A7" s="146" t="str">
        <f>[1]CCT!D14</f>
        <v>Araxá</v>
      </c>
      <c r="B7" s="148" t="str">
        <f>[1]CCT!C14</f>
        <v>Araxá</v>
      </c>
      <c r="C7" s="141"/>
      <c r="D7" s="17"/>
      <c r="E7" s="17">
        <v>0</v>
      </c>
      <c r="F7" s="18"/>
      <c r="G7" s="17"/>
      <c r="H7" s="17">
        <v>0</v>
      </c>
      <c r="I7" s="18"/>
      <c r="J7" s="17"/>
      <c r="K7" s="17">
        <v>0</v>
      </c>
      <c r="L7" s="17"/>
      <c r="M7" s="17"/>
      <c r="N7" s="17"/>
      <c r="O7" s="17"/>
      <c r="P7" s="17"/>
      <c r="Q7" s="17"/>
      <c r="R7" s="17"/>
      <c r="S7" s="17"/>
      <c r="T7" s="17"/>
      <c r="U7" s="18"/>
      <c r="V7" s="17"/>
      <c r="W7" s="17">
        <v>0</v>
      </c>
      <c r="X7" s="18"/>
      <c r="Y7" s="17"/>
      <c r="Z7" s="17">
        <v>0</v>
      </c>
      <c r="AA7" s="17"/>
      <c r="AB7" s="17"/>
      <c r="AC7" s="17"/>
      <c r="AD7" s="17"/>
      <c r="AE7" s="17"/>
      <c r="AF7" s="17"/>
      <c r="AG7" s="18"/>
      <c r="AH7" s="17"/>
      <c r="AI7" s="17">
        <v>0</v>
      </c>
      <c r="AJ7" s="17"/>
      <c r="AK7" s="17"/>
      <c r="AL7" s="17"/>
      <c r="AM7" s="18"/>
      <c r="AN7" s="17"/>
      <c r="AO7" s="17">
        <v>0</v>
      </c>
      <c r="AP7" s="17"/>
      <c r="AQ7" s="17"/>
      <c r="AR7" s="17"/>
      <c r="AS7" s="17"/>
      <c r="AT7" s="17"/>
      <c r="AU7" s="17"/>
      <c r="AV7" s="18"/>
      <c r="AW7" s="17"/>
      <c r="AX7" s="17">
        <v>0</v>
      </c>
      <c r="AY7" s="17"/>
      <c r="AZ7" s="17"/>
      <c r="BA7" s="17"/>
      <c r="BB7" s="141"/>
      <c r="BC7" s="17"/>
      <c r="BD7" s="17"/>
      <c r="BE7" s="18"/>
      <c r="BF7" s="17"/>
      <c r="BG7" s="17">
        <v>0</v>
      </c>
      <c r="BH7" s="17"/>
      <c r="BI7" s="17"/>
      <c r="BJ7" s="17"/>
      <c r="BK7" s="17"/>
      <c r="BL7" s="17"/>
      <c r="BM7" s="17"/>
      <c r="BN7" s="18">
        <v>1</v>
      </c>
      <c r="BO7" s="17">
        <v>1134.79</v>
      </c>
      <c r="BP7" s="17">
        <v>1134.79</v>
      </c>
      <c r="BQ7" s="18"/>
      <c r="BR7" s="17"/>
      <c r="BS7" s="17">
        <v>0</v>
      </c>
      <c r="BT7" s="18"/>
      <c r="BU7" s="17"/>
      <c r="BV7" s="17">
        <v>0</v>
      </c>
      <c r="BW7" s="18"/>
      <c r="BX7" s="17"/>
      <c r="BY7" s="17">
        <v>0</v>
      </c>
      <c r="BZ7" s="142">
        <v>1</v>
      </c>
      <c r="CA7" s="17">
        <v>1231.3</v>
      </c>
      <c r="CB7" s="17">
        <v>1231.3</v>
      </c>
      <c r="CC7" s="17"/>
      <c r="CD7" s="17"/>
      <c r="CE7" s="17"/>
      <c r="CF7" s="18"/>
      <c r="CG7" s="17"/>
      <c r="CH7" s="17">
        <v>0</v>
      </c>
      <c r="CI7" s="17"/>
      <c r="CJ7" s="17"/>
      <c r="CK7" s="17"/>
      <c r="CL7" s="18"/>
      <c r="CM7" s="17"/>
      <c r="CN7" s="17">
        <v>0</v>
      </c>
      <c r="CO7" s="17"/>
      <c r="CP7" s="17"/>
      <c r="CQ7" s="17"/>
      <c r="CR7" s="141"/>
      <c r="CS7" s="17"/>
      <c r="CT7" s="17">
        <v>0</v>
      </c>
      <c r="CU7" s="17"/>
      <c r="CV7" s="17"/>
      <c r="CW7" s="17"/>
      <c r="CX7" s="17"/>
      <c r="CY7" s="17"/>
      <c r="CZ7" s="17"/>
      <c r="DA7" s="18"/>
      <c r="DB7" s="17"/>
      <c r="DC7" s="17">
        <v>0</v>
      </c>
      <c r="DD7" s="143">
        <f t="shared" si="7"/>
        <v>2</v>
      </c>
      <c r="DE7" s="19">
        <f t="shared" si="8"/>
        <v>2366.09</v>
      </c>
      <c r="DF7" s="19"/>
      <c r="DG7" s="19"/>
      <c r="DH7" s="19">
        <v>0</v>
      </c>
      <c r="DI7" s="19"/>
      <c r="DJ7" s="19">
        <v>103.16272727272727</v>
      </c>
      <c r="DK7" s="19">
        <v>0</v>
      </c>
      <c r="DL7" s="19"/>
      <c r="DM7" s="19">
        <v>2469.2527272727275</v>
      </c>
      <c r="DN7" s="19"/>
      <c r="DO7" s="19">
        <v>558</v>
      </c>
      <c r="DP7" s="19">
        <v>106.03459999999998</v>
      </c>
      <c r="DQ7" s="19"/>
      <c r="DR7" s="19">
        <v>6.24</v>
      </c>
      <c r="DS7" s="19">
        <v>66.44</v>
      </c>
      <c r="DT7" s="19">
        <v>0</v>
      </c>
      <c r="DU7" s="19">
        <v>0</v>
      </c>
      <c r="DV7" s="19">
        <v>0</v>
      </c>
      <c r="DW7" s="19">
        <v>736.71460000000002</v>
      </c>
      <c r="DX7" s="19">
        <f>C7*'[1]Uniforme Apoio'!$BM$9+'Res. Geral apoio conferencia'!F7*'[1]Uniforme Apoio'!$BM$10+'Res. Geral apoio conferencia'!I7*'[1]Uniforme Apoio'!$BM$11+'Res. Geral apoio conferencia'!L7*'[1]Uniforme Apoio'!$BM$12+'Res. Geral apoio conferencia'!O7*'[1]Uniforme Apoio'!$BM$13+'Res. Geral apoio conferencia'!R7*'[1]Uniforme Apoio'!$BM$14+'Res. Geral apoio conferencia'!U7*'[1]Uniforme Apoio'!$BM$15+'Res. Geral apoio conferencia'!X7*'[1]Uniforme Apoio'!$BM$17+AA7*'[1]Uniforme Apoio'!$BM$16+'Res. Geral apoio conferencia'!AD7*'[1]Uniforme Apoio'!$BM$18+'Res. Geral apoio conferencia'!AG7*'[1]Uniforme Apoio'!$BM$19+'Res. Geral apoio conferencia'!AJ7*'[1]Uniforme Apoio'!$BM$20+'Res. Geral apoio conferencia'!AM7*'[1]Uniforme Apoio'!$BM$21+'Res. Geral apoio conferencia'!AP7*'[1]Uniforme Apoio'!$BM$22+'Res. Geral apoio conferencia'!AS7*'[1]Uniforme Apoio'!$BM$23+'Res. Geral apoio conferencia'!AV7*'[1]Uniforme Apoio'!$BM$24+'Res. Geral apoio conferencia'!AY7*'[1]Uniforme Apoio'!$BM$25+'Res. Geral apoio conferencia'!BB7*'[1]Uniforme Apoio'!$BM$26+BE7*'[1]Uniforme Apoio'!$BM$27+'Res. Geral apoio conferencia'!BH7*'[1]Uniforme Apoio'!$BM$28+'Res. Geral apoio conferencia'!BK7*'[1]Uniforme Apoio'!$BM$29+'Res. Geral apoio conferencia'!BN7*'[1]Uniforme Apoio'!$BM$30+'Res. Geral apoio conferencia'!BQ7*'[1]Uniforme Apoio'!$BM$30+'Res. Geral apoio conferencia'!BT7*'[1]Uniforme Apoio'!$BM$30+'Res. Geral apoio conferencia'!BW7*'[1]Uniforme Apoio'!$BM$31+'Res. Geral apoio conferencia'!BZ7*'[1]Uniforme Apoio'!$BM$31+'Res. Geral apoio conferencia'!CC7*'[1]Uniforme Apoio'!$BM$32+'Res. Geral apoio conferencia'!CF7*'[1]Uniforme Apoio'!$BM$33+'Res. Geral apoio conferencia'!CI7*'[1]Uniforme Apoio'!$BM$34+'Res. Geral apoio conferencia'!CL7*'[1]Uniforme Apoio'!$BM$35+'Res. Geral apoio conferencia'!CO7*'[1]Uniforme Apoio'!$BM$36+'Res. Geral apoio conferencia'!CR7*'[1]Uniforme Apoio'!$BM$37+'Res. Geral apoio conferencia'!CU7*'[1]Uniforme Apoio'!$BM$38+'Res. Geral apoio conferencia'!CX7*'[1]Uniforme Apoio'!$BM$39+'Res. Geral apoio conferencia'!DA7*'[1]Uniforme Apoio'!$BM$40</f>
        <v>167.11</v>
      </c>
      <c r="DY7" s="19"/>
      <c r="DZ7" s="19">
        <f>AP7*'[1]Equipamentos Jardinagem'!$H$7</f>
        <v>0</v>
      </c>
      <c r="EA7" s="19"/>
      <c r="EB7" s="19">
        <f t="shared" si="9"/>
        <v>167.11</v>
      </c>
      <c r="EC7" s="19">
        <v>493.85054545454551</v>
      </c>
      <c r="ED7" s="19">
        <v>37.038790909090913</v>
      </c>
      <c r="EE7" s="19">
        <v>24.692527272727276</v>
      </c>
      <c r="EF7" s="19">
        <v>4.9385054545454548</v>
      </c>
      <c r="EG7" s="19">
        <v>61.731318181818189</v>
      </c>
      <c r="EH7" s="19">
        <v>197.5402181818182</v>
      </c>
      <c r="EI7" s="19">
        <v>74.077581818181827</v>
      </c>
      <c r="EJ7" s="19">
        <v>14.815516363636366</v>
      </c>
      <c r="EK7" s="19">
        <v>908.6850036363636</v>
      </c>
      <c r="EL7" s="19">
        <v>205.68875218181819</v>
      </c>
      <c r="EM7" s="19">
        <v>68.645225818181814</v>
      </c>
      <c r="EN7" s="19">
        <v>100.99243654545455</v>
      </c>
      <c r="EO7" s="19">
        <v>375.32641454545455</v>
      </c>
      <c r="EP7" s="19">
        <v>3.2100285454545454</v>
      </c>
      <c r="EQ7" s="19">
        <v>1.2346263636363637</v>
      </c>
      <c r="ER7" s="19">
        <v>4.4446549090909091</v>
      </c>
      <c r="ES7" s="19">
        <v>18.519395454545457</v>
      </c>
      <c r="ET7" s="19">
        <v>1.4815516363636363</v>
      </c>
      <c r="EU7" s="19">
        <v>0.74077581818181815</v>
      </c>
      <c r="EV7" s="19">
        <v>8.6423845454545472</v>
      </c>
      <c r="EW7" s="19">
        <v>3.2100285454545454</v>
      </c>
      <c r="EX7" s="19">
        <v>106.17786727272727</v>
      </c>
      <c r="EY7" s="19">
        <v>4.1977296363636363</v>
      </c>
      <c r="EZ7" s="19">
        <v>142.96973290909091</v>
      </c>
      <c r="FA7" s="19">
        <v>205.68875218181819</v>
      </c>
      <c r="FB7" s="19">
        <v>34.322612909090907</v>
      </c>
      <c r="FC7" s="19">
        <v>20.74172290909091</v>
      </c>
      <c r="FD7" s="19">
        <v>8.1485340000000015</v>
      </c>
      <c r="FE7" s="19">
        <v>0</v>
      </c>
      <c r="FF7" s="19">
        <v>99.01703436363637</v>
      </c>
      <c r="FG7" s="19">
        <v>367.91865636363633</v>
      </c>
      <c r="FH7" s="19">
        <f t="shared" si="0"/>
        <v>1799.3444623636362</v>
      </c>
      <c r="FI7" s="19">
        <f t="shared" si="1"/>
        <v>5172.4217896363643</v>
      </c>
      <c r="FJ7" s="19" t="e">
        <f t="shared" si="10"/>
        <v>#VALUE!</v>
      </c>
      <c r="FK7" s="144">
        <f t="shared" si="2"/>
        <v>2</v>
      </c>
      <c r="FL7" s="144">
        <f t="shared" si="3"/>
        <v>11.25</v>
      </c>
      <c r="FM7" s="20">
        <f t="shared" si="4"/>
        <v>2.2535211267605644</v>
      </c>
      <c r="FN7" s="19" t="e">
        <f t="shared" si="11"/>
        <v>#VALUE!</v>
      </c>
      <c r="FO7" s="20">
        <f t="shared" si="5"/>
        <v>8.5633802816901436</v>
      </c>
      <c r="FP7" s="19" t="e">
        <f t="shared" si="12"/>
        <v>#VALUE!</v>
      </c>
      <c r="FQ7" s="20">
        <f t="shared" si="6"/>
        <v>1.8591549295774654</v>
      </c>
      <c r="FR7" s="19" t="e">
        <f t="shared" si="13"/>
        <v>#VALUE!</v>
      </c>
      <c r="FS7" s="19" t="e">
        <f t="shared" si="14"/>
        <v>#VALUE!</v>
      </c>
      <c r="FT7" s="19" t="e">
        <f t="shared" si="15"/>
        <v>#VALUE!</v>
      </c>
      <c r="FU7" s="145" t="e">
        <f t="shared" si="16"/>
        <v>#VALUE!</v>
      </c>
    </row>
    <row r="8" spans="1:177" ht="15" customHeight="1">
      <c r="A8" s="146" t="str">
        <f>[1]CCT!D15</f>
        <v>Região de Divinopolis</v>
      </c>
      <c r="B8" s="147" t="str">
        <f>[1]CCT!C15</f>
        <v>Arcos</v>
      </c>
      <c r="C8" s="141"/>
      <c r="D8" s="17"/>
      <c r="E8" s="17">
        <v>0</v>
      </c>
      <c r="F8" s="18"/>
      <c r="G8" s="17"/>
      <c r="H8" s="17">
        <v>0</v>
      </c>
      <c r="I8" s="18"/>
      <c r="J8" s="17"/>
      <c r="K8" s="17">
        <v>0</v>
      </c>
      <c r="L8" s="17"/>
      <c r="M8" s="17"/>
      <c r="N8" s="17"/>
      <c r="O8" s="17"/>
      <c r="P8" s="17"/>
      <c r="Q8" s="17"/>
      <c r="R8" s="17"/>
      <c r="S8" s="17"/>
      <c r="T8" s="17"/>
      <c r="U8" s="18"/>
      <c r="V8" s="17"/>
      <c r="W8" s="17">
        <v>0</v>
      </c>
      <c r="X8" s="18"/>
      <c r="Y8" s="17"/>
      <c r="Z8" s="17">
        <v>0</v>
      </c>
      <c r="AA8" s="17"/>
      <c r="AB8" s="17"/>
      <c r="AC8" s="17"/>
      <c r="AD8" s="17"/>
      <c r="AE8" s="17"/>
      <c r="AF8" s="17"/>
      <c r="AG8" s="18"/>
      <c r="AH8" s="17"/>
      <c r="AI8" s="17">
        <v>0</v>
      </c>
      <c r="AJ8" s="17"/>
      <c r="AK8" s="17"/>
      <c r="AL8" s="17"/>
      <c r="AM8" s="18"/>
      <c r="AN8" s="17"/>
      <c r="AO8" s="17">
        <v>0</v>
      </c>
      <c r="AP8" s="17"/>
      <c r="AQ8" s="17"/>
      <c r="AR8" s="17"/>
      <c r="AS8" s="17"/>
      <c r="AT8" s="17"/>
      <c r="AU8" s="17"/>
      <c r="AV8" s="18"/>
      <c r="AW8" s="17"/>
      <c r="AX8" s="17">
        <v>0</v>
      </c>
      <c r="AY8" s="17"/>
      <c r="AZ8" s="17"/>
      <c r="BA8" s="17"/>
      <c r="BB8" s="141"/>
      <c r="BC8" s="17"/>
      <c r="BD8" s="17"/>
      <c r="BE8" s="18"/>
      <c r="BF8" s="17"/>
      <c r="BG8" s="17">
        <v>0</v>
      </c>
      <c r="BH8" s="17"/>
      <c r="BI8" s="17"/>
      <c r="BJ8" s="17"/>
      <c r="BK8" s="17"/>
      <c r="BL8" s="17"/>
      <c r="BM8" s="17"/>
      <c r="BN8" s="18"/>
      <c r="BO8" s="17"/>
      <c r="BP8" s="17">
        <v>0</v>
      </c>
      <c r="BQ8" s="18"/>
      <c r="BR8" s="17"/>
      <c r="BS8" s="17">
        <v>0</v>
      </c>
      <c r="BT8" s="18"/>
      <c r="BU8" s="17"/>
      <c r="BV8" s="17">
        <v>0</v>
      </c>
      <c r="BW8" s="18"/>
      <c r="BX8" s="17"/>
      <c r="BY8" s="17">
        <v>0</v>
      </c>
      <c r="BZ8" s="142">
        <v>1</v>
      </c>
      <c r="CA8" s="17">
        <v>1231.31</v>
      </c>
      <c r="CB8" s="17">
        <v>1231.31</v>
      </c>
      <c r="CC8" s="17"/>
      <c r="CD8" s="17"/>
      <c r="CE8" s="17"/>
      <c r="CF8" s="18"/>
      <c r="CG8" s="17"/>
      <c r="CH8" s="17">
        <v>0</v>
      </c>
      <c r="CI8" s="17"/>
      <c r="CJ8" s="17"/>
      <c r="CK8" s="17"/>
      <c r="CL8" s="18"/>
      <c r="CM8" s="17"/>
      <c r="CN8" s="17">
        <v>0</v>
      </c>
      <c r="CO8" s="17"/>
      <c r="CP8" s="17"/>
      <c r="CQ8" s="17"/>
      <c r="CR8" s="141"/>
      <c r="CS8" s="17"/>
      <c r="CT8" s="17">
        <v>0</v>
      </c>
      <c r="CU8" s="17"/>
      <c r="CV8" s="17"/>
      <c r="CW8" s="17"/>
      <c r="CX8" s="17"/>
      <c r="CY8" s="17"/>
      <c r="CZ8" s="17"/>
      <c r="DA8" s="18"/>
      <c r="DB8" s="17"/>
      <c r="DC8" s="17">
        <v>0</v>
      </c>
      <c r="DD8" s="143">
        <f t="shared" si="7"/>
        <v>1</v>
      </c>
      <c r="DE8" s="19">
        <f t="shared" si="8"/>
        <v>1231.31</v>
      </c>
      <c r="DF8" s="19"/>
      <c r="DG8" s="19"/>
      <c r="DH8" s="19">
        <v>0</v>
      </c>
      <c r="DI8" s="19"/>
      <c r="DJ8" s="19">
        <v>0</v>
      </c>
      <c r="DK8" s="19">
        <v>0</v>
      </c>
      <c r="DL8" s="19"/>
      <c r="DM8" s="19">
        <v>1231.31</v>
      </c>
      <c r="DN8" s="19"/>
      <c r="DO8" s="19">
        <v>279</v>
      </c>
      <c r="DP8" s="19">
        <v>50.121400000000008</v>
      </c>
      <c r="DQ8" s="19"/>
      <c r="DR8" s="19">
        <v>3.12</v>
      </c>
      <c r="DS8" s="19">
        <v>28.19</v>
      </c>
      <c r="DT8" s="19">
        <v>0</v>
      </c>
      <c r="DU8" s="19">
        <v>0</v>
      </c>
      <c r="DV8" s="19">
        <v>0</v>
      </c>
      <c r="DW8" s="19">
        <v>360.4314</v>
      </c>
      <c r="DX8" s="19">
        <f>C8*'[1]Uniforme Apoio'!$BM$9+'Res. Geral apoio conferencia'!F8*'[1]Uniforme Apoio'!$BM$10+'Res. Geral apoio conferencia'!I8*'[1]Uniforme Apoio'!$BM$11+'Res. Geral apoio conferencia'!L8*'[1]Uniforme Apoio'!$BM$12+'Res. Geral apoio conferencia'!O8*'[1]Uniforme Apoio'!$BM$13+'Res. Geral apoio conferencia'!R8*'[1]Uniforme Apoio'!$BM$14+'Res. Geral apoio conferencia'!U8*'[1]Uniforme Apoio'!$BM$15+'Res. Geral apoio conferencia'!X8*'[1]Uniforme Apoio'!$BM$17+AA8*'[1]Uniforme Apoio'!$BM$16+'Res. Geral apoio conferencia'!AD8*'[1]Uniforme Apoio'!$BM$18+'Res. Geral apoio conferencia'!AG8*'[1]Uniforme Apoio'!$BM$19+'Res. Geral apoio conferencia'!AJ8*'[1]Uniforme Apoio'!$BM$20+'Res. Geral apoio conferencia'!AM8*'[1]Uniforme Apoio'!$BM$21+'Res. Geral apoio conferencia'!AP8*'[1]Uniforme Apoio'!$BM$22+'Res. Geral apoio conferencia'!AS8*'[1]Uniforme Apoio'!$BM$23+'Res. Geral apoio conferencia'!AV8*'[1]Uniforme Apoio'!$BM$24+'Res. Geral apoio conferencia'!AY8*'[1]Uniforme Apoio'!$BM$25+'Res. Geral apoio conferencia'!BB8*'[1]Uniforme Apoio'!$BM$26+BE8*'[1]Uniforme Apoio'!$BM$27+'Res. Geral apoio conferencia'!BH8*'[1]Uniforme Apoio'!$BM$28+'Res. Geral apoio conferencia'!BK8*'[1]Uniforme Apoio'!$BM$29+'Res. Geral apoio conferencia'!BN8*'[1]Uniforme Apoio'!$BM$30+'Res. Geral apoio conferencia'!BQ8*'[1]Uniforme Apoio'!$BM$30+'Res. Geral apoio conferencia'!BT8*'[1]Uniforme Apoio'!$BM$30+'Res. Geral apoio conferencia'!BW8*'[1]Uniforme Apoio'!$BM$31+'Res. Geral apoio conferencia'!BZ8*'[1]Uniforme Apoio'!$BM$31+'Res. Geral apoio conferencia'!CC8*'[1]Uniforme Apoio'!$BM$32+'Res. Geral apoio conferencia'!CF8*'[1]Uniforme Apoio'!$BM$33+'Res. Geral apoio conferencia'!CI8*'[1]Uniforme Apoio'!$BM$34+'Res. Geral apoio conferencia'!CL8*'[1]Uniforme Apoio'!$BM$35+'Res. Geral apoio conferencia'!CO8*'[1]Uniforme Apoio'!$BM$36+'Res. Geral apoio conferencia'!CR8*'[1]Uniforme Apoio'!$BM$37+'Res. Geral apoio conferencia'!CU8*'[1]Uniforme Apoio'!$BM$38+'Res. Geral apoio conferencia'!CX8*'[1]Uniforme Apoio'!$BM$39+'Res. Geral apoio conferencia'!DA8*'[1]Uniforme Apoio'!$BM$40</f>
        <v>81.430000000000007</v>
      </c>
      <c r="DY8" s="19"/>
      <c r="DZ8" s="19">
        <f>AP8*'[1]Equipamentos Jardinagem'!$H$7</f>
        <v>0</v>
      </c>
      <c r="EA8" s="19"/>
      <c r="EB8" s="19">
        <f t="shared" si="9"/>
        <v>81.430000000000007</v>
      </c>
      <c r="EC8" s="19">
        <v>246.262</v>
      </c>
      <c r="ED8" s="19">
        <v>18.469649999999998</v>
      </c>
      <c r="EE8" s="19">
        <v>12.3131</v>
      </c>
      <c r="EF8" s="19">
        <v>2.4626199999999998</v>
      </c>
      <c r="EG8" s="19">
        <v>30.78275</v>
      </c>
      <c r="EH8" s="19">
        <v>98.504800000000003</v>
      </c>
      <c r="EI8" s="19">
        <v>36.939299999999996</v>
      </c>
      <c r="EJ8" s="19">
        <v>7.3878599999999999</v>
      </c>
      <c r="EK8" s="19">
        <v>453.12208000000004</v>
      </c>
      <c r="EL8" s="19">
        <v>102.568123</v>
      </c>
      <c r="EM8" s="19">
        <v>34.230417999999993</v>
      </c>
      <c r="EN8" s="19">
        <v>50.360578999999994</v>
      </c>
      <c r="EO8" s="19">
        <v>187.15912</v>
      </c>
      <c r="EP8" s="19">
        <v>1.6007029999999998</v>
      </c>
      <c r="EQ8" s="19">
        <v>0.61565499999999995</v>
      </c>
      <c r="ER8" s="19">
        <v>2.2163579999999996</v>
      </c>
      <c r="ES8" s="19">
        <v>9.234824999999999</v>
      </c>
      <c r="ET8" s="19">
        <v>0.73878599999999994</v>
      </c>
      <c r="EU8" s="19">
        <v>0.36939299999999997</v>
      </c>
      <c r="EV8" s="19">
        <v>4.3095850000000002</v>
      </c>
      <c r="EW8" s="19">
        <v>1.6007029999999998</v>
      </c>
      <c r="EX8" s="19">
        <v>52.946329999999996</v>
      </c>
      <c r="EY8" s="19">
        <v>2.0932269999999997</v>
      </c>
      <c r="EZ8" s="19">
        <v>71.29284899999999</v>
      </c>
      <c r="FA8" s="19">
        <v>102.568123</v>
      </c>
      <c r="FB8" s="19">
        <v>17.115208999999997</v>
      </c>
      <c r="FC8" s="19">
        <v>10.343003999999999</v>
      </c>
      <c r="FD8" s="19">
        <v>4.0633229999999996</v>
      </c>
      <c r="FE8" s="19">
        <v>0</v>
      </c>
      <c r="FF8" s="19">
        <v>49.375530999999995</v>
      </c>
      <c r="FG8" s="19">
        <v>183.46518999999998</v>
      </c>
      <c r="FH8" s="19">
        <f t="shared" si="0"/>
        <v>897.25559699999997</v>
      </c>
      <c r="FI8" s="19">
        <f t="shared" si="1"/>
        <v>2570.426997</v>
      </c>
      <c r="FJ8" s="19" t="e">
        <f t="shared" si="10"/>
        <v>#VALUE!</v>
      </c>
      <c r="FK8" s="144">
        <f t="shared" si="2"/>
        <v>2</v>
      </c>
      <c r="FL8" s="144">
        <f t="shared" si="3"/>
        <v>11.25</v>
      </c>
      <c r="FM8" s="20">
        <f t="shared" si="4"/>
        <v>2.2535211267605644</v>
      </c>
      <c r="FN8" s="19" t="e">
        <f t="shared" si="11"/>
        <v>#VALUE!</v>
      </c>
      <c r="FO8" s="20">
        <f t="shared" si="5"/>
        <v>8.5633802816901436</v>
      </c>
      <c r="FP8" s="19" t="e">
        <f t="shared" si="12"/>
        <v>#VALUE!</v>
      </c>
      <c r="FQ8" s="20">
        <f t="shared" si="6"/>
        <v>1.8591549295774654</v>
      </c>
      <c r="FR8" s="19" t="e">
        <f t="shared" si="13"/>
        <v>#VALUE!</v>
      </c>
      <c r="FS8" s="19" t="e">
        <f t="shared" si="14"/>
        <v>#VALUE!</v>
      </c>
      <c r="FT8" s="19" t="e">
        <f t="shared" si="15"/>
        <v>#VALUE!</v>
      </c>
      <c r="FU8" s="145" t="e">
        <f t="shared" si="16"/>
        <v>#VALUE!</v>
      </c>
    </row>
    <row r="9" spans="1:177" ht="15" customHeight="1">
      <c r="A9" s="146" t="str">
        <f>[1]CCT!D16</f>
        <v>Fethemg Interior</v>
      </c>
      <c r="B9" s="147" t="str">
        <f>[1]CCT!C16</f>
        <v>Arinos</v>
      </c>
      <c r="C9" s="141"/>
      <c r="D9" s="17"/>
      <c r="E9" s="17">
        <v>0</v>
      </c>
      <c r="F9" s="18"/>
      <c r="G9" s="17"/>
      <c r="H9" s="17">
        <v>0</v>
      </c>
      <c r="I9" s="18"/>
      <c r="J9" s="17"/>
      <c r="K9" s="17">
        <v>0</v>
      </c>
      <c r="L9" s="17"/>
      <c r="M9" s="17"/>
      <c r="N9" s="17"/>
      <c r="O9" s="17"/>
      <c r="P9" s="17"/>
      <c r="Q9" s="17"/>
      <c r="R9" s="17"/>
      <c r="S9" s="17"/>
      <c r="T9" s="17"/>
      <c r="U9" s="18"/>
      <c r="V9" s="17"/>
      <c r="W9" s="17">
        <v>0</v>
      </c>
      <c r="X9" s="18"/>
      <c r="Y9" s="17"/>
      <c r="Z9" s="17">
        <v>0</v>
      </c>
      <c r="AA9" s="17"/>
      <c r="AB9" s="17"/>
      <c r="AC9" s="17"/>
      <c r="AD9" s="17"/>
      <c r="AE9" s="17"/>
      <c r="AF9" s="17"/>
      <c r="AG9" s="18"/>
      <c r="AH9" s="17"/>
      <c r="AI9" s="17">
        <v>0</v>
      </c>
      <c r="AJ9" s="17"/>
      <c r="AK9" s="17"/>
      <c r="AL9" s="17"/>
      <c r="AM9" s="18"/>
      <c r="AN9" s="17"/>
      <c r="AO9" s="17">
        <v>0</v>
      </c>
      <c r="AP9" s="17"/>
      <c r="AQ9" s="17"/>
      <c r="AR9" s="17"/>
      <c r="AS9" s="17"/>
      <c r="AT9" s="17"/>
      <c r="AU9" s="17"/>
      <c r="AV9" s="18"/>
      <c r="AW9" s="17"/>
      <c r="AX9" s="17">
        <v>0</v>
      </c>
      <c r="AY9" s="17"/>
      <c r="AZ9" s="17"/>
      <c r="BA9" s="17"/>
      <c r="BB9" s="141"/>
      <c r="BC9" s="17"/>
      <c r="BD9" s="17"/>
      <c r="BE9" s="18"/>
      <c r="BF9" s="17"/>
      <c r="BG9" s="17">
        <v>0</v>
      </c>
      <c r="BH9" s="17"/>
      <c r="BI9" s="17"/>
      <c r="BJ9" s="17"/>
      <c r="BK9" s="17"/>
      <c r="BL9" s="17"/>
      <c r="BM9" s="17"/>
      <c r="BN9" s="18">
        <v>1</v>
      </c>
      <c r="BO9" s="17">
        <v>1043.74</v>
      </c>
      <c r="BP9" s="17">
        <v>1043.74</v>
      </c>
      <c r="BQ9" s="18"/>
      <c r="BR9" s="17"/>
      <c r="BS9" s="17">
        <v>0</v>
      </c>
      <c r="BT9" s="18"/>
      <c r="BU9" s="17"/>
      <c r="BV9" s="17">
        <v>0</v>
      </c>
      <c r="BW9" s="18"/>
      <c r="BX9" s="17"/>
      <c r="BY9" s="17">
        <v>0</v>
      </c>
      <c r="BZ9" s="142"/>
      <c r="CA9" s="17"/>
      <c r="CB9" s="17">
        <v>0</v>
      </c>
      <c r="CC9" s="17"/>
      <c r="CD9" s="17"/>
      <c r="CE9" s="17"/>
      <c r="CF9" s="18"/>
      <c r="CG9" s="17"/>
      <c r="CH9" s="17">
        <v>0</v>
      </c>
      <c r="CI9" s="17"/>
      <c r="CJ9" s="17"/>
      <c r="CK9" s="17"/>
      <c r="CL9" s="18"/>
      <c r="CM9" s="17"/>
      <c r="CN9" s="17">
        <v>0</v>
      </c>
      <c r="CO9" s="17"/>
      <c r="CP9" s="17"/>
      <c r="CQ9" s="17"/>
      <c r="CR9" s="141"/>
      <c r="CS9" s="17"/>
      <c r="CT9" s="17">
        <v>0</v>
      </c>
      <c r="CU9" s="17"/>
      <c r="CV9" s="17"/>
      <c r="CW9" s="17"/>
      <c r="CX9" s="17"/>
      <c r="CY9" s="17"/>
      <c r="CZ9" s="17"/>
      <c r="DA9" s="18"/>
      <c r="DB9" s="17"/>
      <c r="DC9" s="17">
        <v>0</v>
      </c>
      <c r="DD9" s="143">
        <f t="shared" si="7"/>
        <v>1</v>
      </c>
      <c r="DE9" s="19">
        <f t="shared" si="8"/>
        <v>1043.74</v>
      </c>
      <c r="DF9" s="19"/>
      <c r="DG9" s="19"/>
      <c r="DH9" s="19">
        <v>0</v>
      </c>
      <c r="DI9" s="19"/>
      <c r="DJ9" s="19">
        <v>94.885454545454536</v>
      </c>
      <c r="DK9" s="19">
        <v>0</v>
      </c>
      <c r="DL9" s="19"/>
      <c r="DM9" s="19">
        <v>1138.6254545454544</v>
      </c>
      <c r="DN9" s="19"/>
      <c r="DO9" s="19">
        <v>279</v>
      </c>
      <c r="DP9" s="19">
        <v>61.375599999999999</v>
      </c>
      <c r="DQ9" s="19"/>
      <c r="DR9" s="19">
        <v>3.12</v>
      </c>
      <c r="DS9" s="19">
        <v>0</v>
      </c>
      <c r="DT9" s="19">
        <v>0</v>
      </c>
      <c r="DU9" s="19">
        <v>8.43</v>
      </c>
      <c r="DV9" s="19">
        <v>0</v>
      </c>
      <c r="DW9" s="19">
        <v>351.92560000000003</v>
      </c>
      <c r="DX9" s="19">
        <f>C9*'[1]Uniforme Apoio'!$BM$9+'Res. Geral apoio conferencia'!F9*'[1]Uniforme Apoio'!$BM$10+'Res. Geral apoio conferencia'!I9*'[1]Uniforme Apoio'!$BM$11+'Res. Geral apoio conferencia'!L9*'[1]Uniforme Apoio'!$BM$12+'Res. Geral apoio conferencia'!O9*'[1]Uniforme Apoio'!$BM$13+'Res. Geral apoio conferencia'!R9*'[1]Uniforme Apoio'!$BM$14+'Res. Geral apoio conferencia'!U9*'[1]Uniforme Apoio'!$BM$15+'Res. Geral apoio conferencia'!X9*'[1]Uniforme Apoio'!$BM$17+AA9*'[1]Uniforme Apoio'!$BM$16+'Res. Geral apoio conferencia'!AD9*'[1]Uniforme Apoio'!$BM$18+'Res. Geral apoio conferencia'!AG9*'[1]Uniforme Apoio'!$BM$19+'Res. Geral apoio conferencia'!AJ9*'[1]Uniforme Apoio'!$BM$20+'Res. Geral apoio conferencia'!AM9*'[1]Uniforme Apoio'!$BM$21+'Res. Geral apoio conferencia'!AP9*'[1]Uniforme Apoio'!$BM$22+'Res. Geral apoio conferencia'!AS9*'[1]Uniforme Apoio'!$BM$23+'Res. Geral apoio conferencia'!AV9*'[1]Uniforme Apoio'!$BM$24+'Res. Geral apoio conferencia'!AY9*'[1]Uniforme Apoio'!$BM$25+'Res. Geral apoio conferencia'!BB9*'[1]Uniforme Apoio'!$BM$26+BE9*'[1]Uniforme Apoio'!$BM$27+'Res. Geral apoio conferencia'!BH9*'[1]Uniforme Apoio'!$BM$28+'Res. Geral apoio conferencia'!BK9*'[1]Uniforme Apoio'!$BM$29+'Res. Geral apoio conferencia'!BN9*'[1]Uniforme Apoio'!$BM$30+'Res. Geral apoio conferencia'!BQ9*'[1]Uniforme Apoio'!$BM$30+'Res. Geral apoio conferencia'!BT9*'[1]Uniforme Apoio'!$BM$30+'Res. Geral apoio conferencia'!BW9*'[1]Uniforme Apoio'!$BM$31+'Res. Geral apoio conferencia'!BZ9*'[1]Uniforme Apoio'!$BM$31+'Res. Geral apoio conferencia'!CC9*'[1]Uniforme Apoio'!$BM$32+'Res. Geral apoio conferencia'!CF9*'[1]Uniforme Apoio'!$BM$33+'Res. Geral apoio conferencia'!CI9*'[1]Uniforme Apoio'!$BM$34+'Res. Geral apoio conferencia'!CL9*'[1]Uniforme Apoio'!$BM$35+'Res. Geral apoio conferencia'!CO9*'[1]Uniforme Apoio'!$BM$36+'Res. Geral apoio conferencia'!CR9*'[1]Uniforme Apoio'!$BM$37+'Res. Geral apoio conferencia'!CU9*'[1]Uniforme Apoio'!$BM$38+'Res. Geral apoio conferencia'!CX9*'[1]Uniforme Apoio'!$BM$39+'Res. Geral apoio conferencia'!DA9*'[1]Uniforme Apoio'!$BM$40</f>
        <v>85.68</v>
      </c>
      <c r="DY9" s="19"/>
      <c r="DZ9" s="19">
        <f>AP9*'[1]Equipamentos Jardinagem'!$H$7</f>
        <v>0</v>
      </c>
      <c r="EA9" s="19"/>
      <c r="EB9" s="19">
        <f t="shared" si="9"/>
        <v>85.68</v>
      </c>
      <c r="EC9" s="19">
        <v>227.72509090909091</v>
      </c>
      <c r="ED9" s="19">
        <v>17.079381818181815</v>
      </c>
      <c r="EE9" s="19">
        <v>11.386254545454545</v>
      </c>
      <c r="EF9" s="19">
        <v>2.2772509090909088</v>
      </c>
      <c r="EG9" s="19">
        <v>28.465636363636364</v>
      </c>
      <c r="EH9" s="19">
        <v>91.090036363636358</v>
      </c>
      <c r="EI9" s="19">
        <v>34.158763636363631</v>
      </c>
      <c r="EJ9" s="19">
        <v>6.8317527272727263</v>
      </c>
      <c r="EK9" s="19">
        <v>419.01416727272721</v>
      </c>
      <c r="EL9" s="19">
        <v>94.847500363636357</v>
      </c>
      <c r="EM9" s="19">
        <v>31.653787636363631</v>
      </c>
      <c r="EN9" s="19">
        <v>46.569781090909082</v>
      </c>
      <c r="EO9" s="19">
        <v>173.07106909090908</v>
      </c>
      <c r="EP9" s="19">
        <v>1.4802130909090907</v>
      </c>
      <c r="EQ9" s="19">
        <v>0.56931272727272719</v>
      </c>
      <c r="ER9" s="19">
        <v>2.0495258181818179</v>
      </c>
      <c r="ES9" s="19">
        <v>8.5396909090909077</v>
      </c>
      <c r="ET9" s="19">
        <v>0.68317527272727263</v>
      </c>
      <c r="EU9" s="19">
        <v>0.34158763636363632</v>
      </c>
      <c r="EV9" s="19">
        <v>3.9851890909090906</v>
      </c>
      <c r="EW9" s="19">
        <v>1.4802130909090907</v>
      </c>
      <c r="EX9" s="19">
        <v>48.960894545454536</v>
      </c>
      <c r="EY9" s="19">
        <v>1.9356632727272725</v>
      </c>
      <c r="EZ9" s="19">
        <v>65.9264138181818</v>
      </c>
      <c r="FA9" s="19">
        <v>94.847500363636357</v>
      </c>
      <c r="FB9" s="19">
        <v>15.826893818181816</v>
      </c>
      <c r="FC9" s="19">
        <v>9.5644538181818159</v>
      </c>
      <c r="FD9" s="19">
        <v>3.7574639999999997</v>
      </c>
      <c r="FE9" s="19">
        <v>0</v>
      </c>
      <c r="FF9" s="19">
        <v>45.658880727272717</v>
      </c>
      <c r="FG9" s="19">
        <v>169.65519272727272</v>
      </c>
      <c r="FH9" s="19">
        <f t="shared" si="0"/>
        <v>829.71636872727265</v>
      </c>
      <c r="FI9" s="19">
        <f t="shared" si="1"/>
        <v>2405.9474232727271</v>
      </c>
      <c r="FJ9" s="19" t="e">
        <f t="shared" si="10"/>
        <v>#VALUE!</v>
      </c>
      <c r="FK9" s="144">
        <f t="shared" si="2"/>
        <v>3</v>
      </c>
      <c r="FL9" s="144">
        <f t="shared" si="3"/>
        <v>12.25</v>
      </c>
      <c r="FM9" s="20">
        <f t="shared" si="4"/>
        <v>3.4188034188034218</v>
      </c>
      <c r="FN9" s="19" t="e">
        <f t="shared" si="11"/>
        <v>#VALUE!</v>
      </c>
      <c r="FO9" s="20">
        <f t="shared" si="5"/>
        <v>8.6609686609686669</v>
      </c>
      <c r="FP9" s="19" t="e">
        <f t="shared" si="12"/>
        <v>#VALUE!</v>
      </c>
      <c r="FQ9" s="20">
        <f t="shared" si="6"/>
        <v>1.8803418803418819</v>
      </c>
      <c r="FR9" s="19" t="e">
        <f t="shared" si="13"/>
        <v>#VALUE!</v>
      </c>
      <c r="FS9" s="19" t="e">
        <f t="shared" si="14"/>
        <v>#VALUE!</v>
      </c>
      <c r="FT9" s="19" t="e">
        <f t="shared" si="15"/>
        <v>#VALUE!</v>
      </c>
      <c r="FU9" s="145" t="e">
        <f t="shared" si="16"/>
        <v>#VALUE!</v>
      </c>
    </row>
    <row r="10" spans="1:177" ht="15" customHeight="1">
      <c r="A10" s="182" t="str">
        <f>[1]CCT!D17</f>
        <v>Rodoviários de Babacena + SEAC-MG</v>
      </c>
      <c r="B10" s="183" t="str">
        <f>[1]CCT!C17</f>
        <v>Barbacena</v>
      </c>
      <c r="C10" s="141"/>
      <c r="D10" s="17"/>
      <c r="E10" s="17">
        <v>0</v>
      </c>
      <c r="F10" s="18"/>
      <c r="G10" s="17"/>
      <c r="H10" s="17">
        <v>0</v>
      </c>
      <c r="I10" s="18"/>
      <c r="J10" s="17"/>
      <c r="K10" s="17">
        <v>0</v>
      </c>
      <c r="L10" s="17"/>
      <c r="M10" s="17"/>
      <c r="N10" s="17"/>
      <c r="O10" s="17"/>
      <c r="P10" s="17"/>
      <c r="Q10" s="17"/>
      <c r="R10" s="17"/>
      <c r="S10" s="17"/>
      <c r="T10" s="17"/>
      <c r="U10" s="18"/>
      <c r="V10" s="17"/>
      <c r="W10" s="17">
        <v>0</v>
      </c>
      <c r="X10" s="18"/>
      <c r="Y10" s="17"/>
      <c r="Z10" s="17">
        <v>0</v>
      </c>
      <c r="AA10" s="17"/>
      <c r="AB10" s="17"/>
      <c r="AC10" s="17"/>
      <c r="AD10" s="17"/>
      <c r="AE10" s="17"/>
      <c r="AF10" s="17"/>
      <c r="AG10" s="18"/>
      <c r="AH10" s="17"/>
      <c r="AI10" s="17">
        <v>0</v>
      </c>
      <c r="AJ10" s="17"/>
      <c r="AK10" s="17"/>
      <c r="AL10" s="17"/>
      <c r="AM10" s="18"/>
      <c r="AN10" s="17"/>
      <c r="AO10" s="17">
        <v>0</v>
      </c>
      <c r="AP10" s="17"/>
      <c r="AQ10" s="17"/>
      <c r="AR10" s="17"/>
      <c r="AS10" s="17"/>
      <c r="AT10" s="17"/>
      <c r="AU10" s="17"/>
      <c r="AV10" s="18"/>
      <c r="AW10" s="17"/>
      <c r="AX10" s="17">
        <v>0</v>
      </c>
      <c r="AY10" s="17"/>
      <c r="AZ10" s="17"/>
      <c r="BA10" s="17"/>
      <c r="BB10" s="141">
        <v>2</v>
      </c>
      <c r="BC10" s="17">
        <v>2507.27</v>
      </c>
      <c r="BD10" s="17">
        <v>5014.54</v>
      </c>
      <c r="BE10" s="18"/>
      <c r="BF10" s="17"/>
      <c r="BG10" s="17">
        <v>0</v>
      </c>
      <c r="BH10" s="17"/>
      <c r="BI10" s="17"/>
      <c r="BJ10" s="17"/>
      <c r="BK10" s="17"/>
      <c r="BL10" s="17"/>
      <c r="BM10" s="17"/>
      <c r="BN10" s="18"/>
      <c r="BO10" s="17"/>
      <c r="BP10" s="17">
        <v>0</v>
      </c>
      <c r="BQ10" s="18"/>
      <c r="BR10" s="17"/>
      <c r="BS10" s="17">
        <v>0</v>
      </c>
      <c r="BT10" s="18"/>
      <c r="BU10" s="17"/>
      <c r="BV10" s="17">
        <v>0</v>
      </c>
      <c r="BW10" s="18"/>
      <c r="BX10" s="17"/>
      <c r="BY10" s="17">
        <v>0</v>
      </c>
      <c r="BZ10" s="142"/>
      <c r="CA10" s="17"/>
      <c r="CB10" s="17">
        <v>0</v>
      </c>
      <c r="CC10" s="17"/>
      <c r="CD10" s="17"/>
      <c r="CE10" s="17"/>
      <c r="CF10" s="18"/>
      <c r="CG10" s="17"/>
      <c r="CH10" s="17">
        <v>0</v>
      </c>
      <c r="CI10" s="17"/>
      <c r="CJ10" s="17"/>
      <c r="CK10" s="17"/>
      <c r="CL10" s="18"/>
      <c r="CM10" s="17"/>
      <c r="CN10" s="17">
        <v>0</v>
      </c>
      <c r="CO10" s="17"/>
      <c r="CP10" s="17"/>
      <c r="CQ10" s="17"/>
      <c r="CR10" s="141"/>
      <c r="CS10" s="17"/>
      <c r="CT10" s="17">
        <v>0</v>
      </c>
      <c r="CU10" s="17"/>
      <c r="CV10" s="17"/>
      <c r="CW10" s="17"/>
      <c r="CX10" s="17"/>
      <c r="CY10" s="17"/>
      <c r="CZ10" s="17"/>
      <c r="DA10" s="18"/>
      <c r="DB10" s="17"/>
      <c r="DC10" s="17">
        <v>0</v>
      </c>
      <c r="DD10" s="143">
        <f t="shared" si="7"/>
        <v>2</v>
      </c>
      <c r="DE10" s="19">
        <f t="shared" si="8"/>
        <v>5014.54</v>
      </c>
      <c r="DF10" s="19"/>
      <c r="DG10" s="19"/>
      <c r="DH10" s="19">
        <v>0</v>
      </c>
      <c r="DI10" s="19"/>
      <c r="DJ10" s="19">
        <v>0</v>
      </c>
      <c r="DK10" s="19">
        <v>0</v>
      </c>
      <c r="DL10" s="19"/>
      <c r="DM10" s="19">
        <v>5014.54</v>
      </c>
      <c r="DN10" s="19"/>
      <c r="DO10" s="19">
        <v>558</v>
      </c>
      <c r="DP10" s="19">
        <v>0</v>
      </c>
      <c r="DQ10" s="19"/>
      <c r="DR10" s="19">
        <v>6.24</v>
      </c>
      <c r="DS10" s="19">
        <v>0</v>
      </c>
      <c r="DT10" s="19">
        <v>0</v>
      </c>
      <c r="DU10" s="19">
        <v>0</v>
      </c>
      <c r="DV10" s="19">
        <v>494.84</v>
      </c>
      <c r="DW10" s="19">
        <v>1059.08</v>
      </c>
      <c r="DX10" s="19">
        <f>C10*'[1]Uniforme Apoio'!$BM$9+'Res. Geral apoio conferencia'!F10*'[1]Uniforme Apoio'!$BM$10+'Res. Geral apoio conferencia'!I10*'[1]Uniforme Apoio'!$BM$11+'Res. Geral apoio conferencia'!L10*'[1]Uniforme Apoio'!$BM$12+'Res. Geral apoio conferencia'!O10*'[1]Uniforme Apoio'!$BM$13+'Res. Geral apoio conferencia'!R10*'[1]Uniforme Apoio'!$BM$14+'Res. Geral apoio conferencia'!U10*'[1]Uniforme Apoio'!$BM$15+'Res. Geral apoio conferencia'!X10*'[1]Uniforme Apoio'!$BM$17+AA10*'[1]Uniforme Apoio'!$BM$16+'Res. Geral apoio conferencia'!AD10*'[1]Uniforme Apoio'!$BM$18+'Res. Geral apoio conferencia'!AG10*'[1]Uniforme Apoio'!$BM$19+'Res. Geral apoio conferencia'!AJ10*'[1]Uniforme Apoio'!$BM$20+'Res. Geral apoio conferencia'!AM10*'[1]Uniforme Apoio'!$BM$21+'Res. Geral apoio conferencia'!AP10*'[1]Uniforme Apoio'!$BM$22+'Res. Geral apoio conferencia'!AS10*'[1]Uniforme Apoio'!$BM$23+'Res. Geral apoio conferencia'!AV10*'[1]Uniforme Apoio'!$BM$24+'Res. Geral apoio conferencia'!AY10*'[1]Uniforme Apoio'!$BM$25+'Res. Geral apoio conferencia'!BB10*'[1]Uniforme Apoio'!$BM$26+BE10*'[1]Uniforme Apoio'!$BM$27+'Res. Geral apoio conferencia'!BH10*'[1]Uniforme Apoio'!$BM$28+'Res. Geral apoio conferencia'!BK10*'[1]Uniforme Apoio'!$BM$29+'Res. Geral apoio conferencia'!BN10*'[1]Uniforme Apoio'!$BM$30+'Res. Geral apoio conferencia'!BQ10*'[1]Uniforme Apoio'!$BM$30+'Res. Geral apoio conferencia'!BT10*'[1]Uniforme Apoio'!$BM$30+'Res. Geral apoio conferencia'!BW10*'[1]Uniforme Apoio'!$BM$31+'Res. Geral apoio conferencia'!BZ10*'[1]Uniforme Apoio'!$BM$31+'Res. Geral apoio conferencia'!CC10*'[1]Uniforme Apoio'!$BM$32+'Res. Geral apoio conferencia'!CF10*'[1]Uniforme Apoio'!$BM$33+'Res. Geral apoio conferencia'!CI10*'[1]Uniforme Apoio'!$BM$34+'Res. Geral apoio conferencia'!CL10*'[1]Uniforme Apoio'!$BM$35+'Res. Geral apoio conferencia'!CO10*'[1]Uniforme Apoio'!$BM$36+'Res. Geral apoio conferencia'!CR10*'[1]Uniforme Apoio'!$BM$37+'Res. Geral apoio conferencia'!CU10*'[1]Uniforme Apoio'!$BM$38+'Res. Geral apoio conferencia'!CX10*'[1]Uniforme Apoio'!$BM$39+'Res. Geral apoio conferencia'!DA10*'[1]Uniforme Apoio'!$BM$40</f>
        <v>206.36</v>
      </c>
      <c r="DY10" s="19"/>
      <c r="DZ10" s="19">
        <f>AP10*'[1]Equipamentos Jardinagem'!$H$7</f>
        <v>0</v>
      </c>
      <c r="EA10" s="19"/>
      <c r="EB10" s="19">
        <f t="shared" si="9"/>
        <v>206.36</v>
      </c>
      <c r="EC10" s="19">
        <v>1002.908</v>
      </c>
      <c r="ED10" s="19">
        <v>75.218099999999993</v>
      </c>
      <c r="EE10" s="19">
        <v>50.145400000000002</v>
      </c>
      <c r="EF10" s="19">
        <v>10.02908</v>
      </c>
      <c r="EG10" s="19">
        <v>125.3635</v>
      </c>
      <c r="EH10" s="19">
        <v>401.16320000000002</v>
      </c>
      <c r="EI10" s="19">
        <v>150.43619999999999</v>
      </c>
      <c r="EJ10" s="19">
        <v>30.087240000000001</v>
      </c>
      <c r="EK10" s="19">
        <v>1845.3507200000001</v>
      </c>
      <c r="EL10" s="19">
        <v>417.71118200000001</v>
      </c>
      <c r="EM10" s="19">
        <v>139.404212</v>
      </c>
      <c r="EN10" s="19">
        <v>205.094686</v>
      </c>
      <c r="EO10" s="19">
        <v>762.21008000000006</v>
      </c>
      <c r="EP10" s="19">
        <v>6.5189019999999998</v>
      </c>
      <c r="EQ10" s="19">
        <v>2.5072700000000001</v>
      </c>
      <c r="ER10" s="19">
        <v>9.026171999999999</v>
      </c>
      <c r="ES10" s="19">
        <v>37.609049999999996</v>
      </c>
      <c r="ET10" s="19">
        <v>3.0087239999999995</v>
      </c>
      <c r="EU10" s="19">
        <v>1.5043619999999998</v>
      </c>
      <c r="EV10" s="19">
        <v>17.550889999999999</v>
      </c>
      <c r="EW10" s="19">
        <v>6.5189019999999998</v>
      </c>
      <c r="EX10" s="19">
        <v>215.62521999999998</v>
      </c>
      <c r="EY10" s="19">
        <v>8.524718</v>
      </c>
      <c r="EZ10" s="19">
        <v>290.34186599999998</v>
      </c>
      <c r="FA10" s="19">
        <v>417.71118200000001</v>
      </c>
      <c r="FB10" s="19">
        <v>69.702106000000001</v>
      </c>
      <c r="FC10" s="19">
        <v>42.122135999999998</v>
      </c>
      <c r="FD10" s="19">
        <v>16.547982000000001</v>
      </c>
      <c r="FE10" s="19">
        <v>0</v>
      </c>
      <c r="FF10" s="19">
        <v>201.08305399999998</v>
      </c>
      <c r="FG10" s="19">
        <v>747.16646000000003</v>
      </c>
      <c r="FH10" s="19">
        <f t="shared" si="0"/>
        <v>3654.0952979999997</v>
      </c>
      <c r="FI10" s="19">
        <f t="shared" si="1"/>
        <v>9934.0752979999997</v>
      </c>
      <c r="FJ10" s="19" t="e">
        <f t="shared" si="10"/>
        <v>#VALUE!</v>
      </c>
      <c r="FK10" s="144">
        <f t="shared" si="2"/>
        <v>3.5000000000000004</v>
      </c>
      <c r="FL10" s="144">
        <f t="shared" si="3"/>
        <v>12.75</v>
      </c>
      <c r="FM10" s="20">
        <f t="shared" si="4"/>
        <v>4.0114613180515759</v>
      </c>
      <c r="FN10" s="19" t="e">
        <f t="shared" si="11"/>
        <v>#VALUE!</v>
      </c>
      <c r="FO10" s="20">
        <f t="shared" si="5"/>
        <v>8.7106017191977063</v>
      </c>
      <c r="FP10" s="19" t="e">
        <f t="shared" si="12"/>
        <v>#VALUE!</v>
      </c>
      <c r="FQ10" s="20">
        <f t="shared" si="6"/>
        <v>1.8911174785100282</v>
      </c>
      <c r="FR10" s="19" t="e">
        <f t="shared" si="13"/>
        <v>#VALUE!</v>
      </c>
      <c r="FS10" s="19" t="e">
        <f t="shared" si="14"/>
        <v>#VALUE!</v>
      </c>
      <c r="FT10" s="19" t="e">
        <f t="shared" si="15"/>
        <v>#VALUE!</v>
      </c>
      <c r="FU10" s="145" t="e">
        <f t="shared" si="16"/>
        <v>#VALUE!</v>
      </c>
    </row>
    <row r="11" spans="1:177" ht="15" customHeight="1">
      <c r="A11" s="149" t="str">
        <f>[1]CCT!D18</f>
        <v>Sind - Asseio</v>
      </c>
      <c r="B11" s="150" t="str">
        <f>[1]CCT!C18</f>
        <v>Betim</v>
      </c>
      <c r="C11" s="141"/>
      <c r="D11" s="17"/>
      <c r="E11" s="17"/>
      <c r="F11" s="18"/>
      <c r="G11" s="17"/>
      <c r="H11" s="17"/>
      <c r="I11" s="18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8"/>
      <c r="V11" s="17"/>
      <c r="W11" s="17"/>
      <c r="X11" s="18"/>
      <c r="Y11" s="17"/>
      <c r="Z11" s="17"/>
      <c r="AA11" s="17"/>
      <c r="AB11" s="17"/>
      <c r="AC11" s="17"/>
      <c r="AD11" s="17"/>
      <c r="AE11" s="17"/>
      <c r="AF11" s="17"/>
      <c r="AG11" s="18"/>
      <c r="AH11" s="17"/>
      <c r="AI11" s="17"/>
      <c r="AJ11" s="17"/>
      <c r="AK11" s="17"/>
      <c r="AL11" s="17"/>
      <c r="AM11" s="18"/>
      <c r="AN11" s="17"/>
      <c r="AO11" s="17"/>
      <c r="AP11" s="17"/>
      <c r="AQ11" s="17"/>
      <c r="AR11" s="17"/>
      <c r="AS11" s="17"/>
      <c r="AT11" s="17"/>
      <c r="AU11" s="17"/>
      <c r="AV11" s="18"/>
      <c r="AW11" s="17"/>
      <c r="AX11" s="17"/>
      <c r="AY11" s="17"/>
      <c r="AZ11" s="17"/>
      <c r="BA11" s="17"/>
      <c r="BB11" s="141"/>
      <c r="BC11" s="17"/>
      <c r="BD11" s="17">
        <v>0</v>
      </c>
      <c r="BE11" s="18"/>
      <c r="BF11" s="17"/>
      <c r="BG11" s="17"/>
      <c r="BH11" s="17"/>
      <c r="BI11" s="17"/>
      <c r="BJ11" s="17"/>
      <c r="BK11" s="17"/>
      <c r="BL11" s="17"/>
      <c r="BM11" s="17"/>
      <c r="BN11" s="18"/>
      <c r="BO11" s="17"/>
      <c r="BP11" s="17"/>
      <c r="BQ11" s="18"/>
      <c r="BR11" s="17"/>
      <c r="BS11" s="17"/>
      <c r="BT11" s="18"/>
      <c r="BU11" s="17"/>
      <c r="BV11" s="17">
        <v>0</v>
      </c>
      <c r="BW11" s="18"/>
      <c r="BX11" s="17"/>
      <c r="BY11" s="17"/>
      <c r="BZ11" s="142">
        <v>1</v>
      </c>
      <c r="CA11" s="17">
        <v>1231.31</v>
      </c>
      <c r="CB11" s="17">
        <v>1231.31</v>
      </c>
      <c r="CC11" s="17"/>
      <c r="CD11" s="17"/>
      <c r="CE11" s="17"/>
      <c r="CF11" s="18"/>
      <c r="CG11" s="17"/>
      <c r="CH11" s="17"/>
      <c r="CI11" s="17"/>
      <c r="CJ11" s="17"/>
      <c r="CK11" s="17"/>
      <c r="CL11" s="18"/>
      <c r="CM11" s="17"/>
      <c r="CN11" s="17"/>
      <c r="CO11" s="17"/>
      <c r="CP11" s="17"/>
      <c r="CQ11" s="17"/>
      <c r="CR11" s="141"/>
      <c r="CS11" s="17"/>
      <c r="CT11" s="17">
        <v>0</v>
      </c>
      <c r="CU11" s="17"/>
      <c r="CV11" s="17"/>
      <c r="CW11" s="17"/>
      <c r="CX11" s="17"/>
      <c r="CY11" s="17"/>
      <c r="CZ11" s="17"/>
      <c r="DA11" s="18"/>
      <c r="DB11" s="17"/>
      <c r="DC11" s="17"/>
      <c r="DD11" s="143">
        <f t="shared" si="7"/>
        <v>1</v>
      </c>
      <c r="DE11" s="19">
        <f t="shared" si="8"/>
        <v>1231.31</v>
      </c>
      <c r="DF11" s="19"/>
      <c r="DG11" s="19"/>
      <c r="DH11" s="19">
        <v>0</v>
      </c>
      <c r="DI11" s="19"/>
      <c r="DJ11" s="19">
        <v>0</v>
      </c>
      <c r="DK11" s="19">
        <v>0</v>
      </c>
      <c r="DL11" s="19"/>
      <c r="DM11" s="19">
        <v>1231.31</v>
      </c>
      <c r="DN11" s="19"/>
      <c r="DO11" s="19">
        <v>279</v>
      </c>
      <c r="DP11" s="19">
        <v>50.121400000000008</v>
      </c>
      <c r="DQ11" s="19"/>
      <c r="DR11" s="19">
        <v>3.12</v>
      </c>
      <c r="DS11" s="19">
        <v>0</v>
      </c>
      <c r="DT11" s="19">
        <v>41.03</v>
      </c>
      <c r="DU11" s="19">
        <v>8.43</v>
      </c>
      <c r="DV11" s="19">
        <v>0</v>
      </c>
      <c r="DW11" s="19">
        <v>381.70139999999998</v>
      </c>
      <c r="DX11" s="19">
        <f>C11*'[1]Uniforme Apoio'!$BM$9+'Res. Geral apoio conferencia'!F11*'[1]Uniforme Apoio'!$BM$10+'Res. Geral apoio conferencia'!I11*'[1]Uniforme Apoio'!$BM$11+'Res. Geral apoio conferencia'!L11*'[1]Uniforme Apoio'!$BM$12+'Res. Geral apoio conferencia'!O11*'[1]Uniforme Apoio'!$BM$13+'Res. Geral apoio conferencia'!R11*'[1]Uniforme Apoio'!$BM$14+'Res. Geral apoio conferencia'!U11*'[1]Uniforme Apoio'!$BM$15+'Res. Geral apoio conferencia'!X11*'[1]Uniforme Apoio'!$BM$17+AA11*'[1]Uniforme Apoio'!$BM$16+'Res. Geral apoio conferencia'!AD11*'[1]Uniforme Apoio'!$BM$18+'Res. Geral apoio conferencia'!AG11*'[1]Uniforme Apoio'!$BM$19+'Res. Geral apoio conferencia'!AJ11*'[1]Uniforme Apoio'!$BM$20+'Res. Geral apoio conferencia'!AM11*'[1]Uniforme Apoio'!$BM$21+'Res. Geral apoio conferencia'!AP11*'[1]Uniforme Apoio'!$BM$22+'Res. Geral apoio conferencia'!AS11*'[1]Uniforme Apoio'!$BM$23+'Res. Geral apoio conferencia'!AV11*'[1]Uniforme Apoio'!$BM$24+'Res. Geral apoio conferencia'!AY11*'[1]Uniforme Apoio'!$BM$25+'Res. Geral apoio conferencia'!BB11*'[1]Uniforme Apoio'!$BM$26+BE11*'[1]Uniforme Apoio'!$BM$27+'Res. Geral apoio conferencia'!BH11*'[1]Uniforme Apoio'!$BM$28+'Res. Geral apoio conferencia'!BK11*'[1]Uniforme Apoio'!$BM$29+'Res. Geral apoio conferencia'!BN11*'[1]Uniforme Apoio'!$BM$30+'Res. Geral apoio conferencia'!BQ11*'[1]Uniforme Apoio'!$BM$30+'Res. Geral apoio conferencia'!BT11*'[1]Uniforme Apoio'!$BM$30+'Res. Geral apoio conferencia'!BW11*'[1]Uniforme Apoio'!$BM$31+'Res. Geral apoio conferencia'!BZ11*'[1]Uniforme Apoio'!$BM$31+'Res. Geral apoio conferencia'!CC11*'[1]Uniforme Apoio'!$BM$32+'Res. Geral apoio conferencia'!CF11*'[1]Uniforme Apoio'!$BM$33+'Res. Geral apoio conferencia'!CI11*'[1]Uniforme Apoio'!$BM$34+'Res. Geral apoio conferencia'!CL11*'[1]Uniforme Apoio'!$BM$35+'Res. Geral apoio conferencia'!CO11*'[1]Uniforme Apoio'!$BM$36+'Res. Geral apoio conferencia'!CR11*'[1]Uniforme Apoio'!$BM$37+'Res. Geral apoio conferencia'!CU11*'[1]Uniforme Apoio'!$BM$38+'Res. Geral apoio conferencia'!CX11*'[1]Uniforme Apoio'!$BM$39+'Res. Geral apoio conferencia'!DA11*'[1]Uniforme Apoio'!$BM$40</f>
        <v>81.430000000000007</v>
      </c>
      <c r="DY11" s="19"/>
      <c r="DZ11" s="19">
        <f>AP11*'[1]Equipamentos Jardinagem'!$H$7</f>
        <v>0</v>
      </c>
      <c r="EA11" s="19"/>
      <c r="EB11" s="19">
        <f t="shared" si="9"/>
        <v>81.430000000000007</v>
      </c>
      <c r="EC11" s="19">
        <v>246.262</v>
      </c>
      <c r="ED11" s="19">
        <v>18.469649999999998</v>
      </c>
      <c r="EE11" s="19">
        <v>12.3131</v>
      </c>
      <c r="EF11" s="19">
        <v>2.4626199999999998</v>
      </c>
      <c r="EG11" s="19">
        <v>30.78275</v>
      </c>
      <c r="EH11" s="19">
        <v>98.504800000000003</v>
      </c>
      <c r="EI11" s="19">
        <v>36.939299999999996</v>
      </c>
      <c r="EJ11" s="19">
        <v>7.3878599999999999</v>
      </c>
      <c r="EK11" s="19">
        <v>453.12208000000004</v>
      </c>
      <c r="EL11" s="19">
        <v>102.568123</v>
      </c>
      <c r="EM11" s="19">
        <v>34.230417999999993</v>
      </c>
      <c r="EN11" s="19">
        <v>50.360578999999994</v>
      </c>
      <c r="EO11" s="19">
        <v>187.15912</v>
      </c>
      <c r="EP11" s="19">
        <v>1.6007029999999998</v>
      </c>
      <c r="EQ11" s="19">
        <v>0.61565499999999995</v>
      </c>
      <c r="ER11" s="19">
        <v>2.2163579999999996</v>
      </c>
      <c r="ES11" s="19">
        <v>9.234824999999999</v>
      </c>
      <c r="ET11" s="19">
        <v>0.73878599999999994</v>
      </c>
      <c r="EU11" s="19">
        <v>0.36939299999999997</v>
      </c>
      <c r="EV11" s="19">
        <v>4.3095850000000002</v>
      </c>
      <c r="EW11" s="19">
        <v>1.6007029999999998</v>
      </c>
      <c r="EX11" s="19">
        <v>52.946329999999996</v>
      </c>
      <c r="EY11" s="19">
        <v>2.0932269999999997</v>
      </c>
      <c r="EZ11" s="19">
        <v>71.29284899999999</v>
      </c>
      <c r="FA11" s="19">
        <v>102.568123</v>
      </c>
      <c r="FB11" s="19">
        <v>17.115208999999997</v>
      </c>
      <c r="FC11" s="19">
        <v>10.343003999999999</v>
      </c>
      <c r="FD11" s="19">
        <v>4.0633229999999996</v>
      </c>
      <c r="FE11" s="19">
        <v>0</v>
      </c>
      <c r="FF11" s="19">
        <v>49.375530999999995</v>
      </c>
      <c r="FG11" s="19">
        <v>183.46518999999998</v>
      </c>
      <c r="FH11" s="19">
        <f t="shared" si="0"/>
        <v>897.25559699999997</v>
      </c>
      <c r="FI11" s="19">
        <f t="shared" si="1"/>
        <v>2591.696997</v>
      </c>
      <c r="FJ11" s="19" t="e">
        <f t="shared" si="10"/>
        <v>#VALUE!</v>
      </c>
      <c r="FK11" s="144">
        <f t="shared" si="2"/>
        <v>2.5</v>
      </c>
      <c r="FL11" s="144">
        <f t="shared" si="3"/>
        <v>11.75</v>
      </c>
      <c r="FM11" s="20">
        <f t="shared" si="4"/>
        <v>2.8328611898017004</v>
      </c>
      <c r="FN11" s="19" t="e">
        <f t="shared" si="11"/>
        <v>#VALUE!</v>
      </c>
      <c r="FO11" s="20">
        <f t="shared" si="5"/>
        <v>8.6118980169971699</v>
      </c>
      <c r="FP11" s="19" t="e">
        <f t="shared" si="12"/>
        <v>#VALUE!</v>
      </c>
      <c r="FQ11" s="20">
        <f t="shared" si="6"/>
        <v>1.8696883852691222</v>
      </c>
      <c r="FR11" s="19" t="e">
        <f t="shared" si="13"/>
        <v>#VALUE!</v>
      </c>
      <c r="FS11" s="19" t="e">
        <f t="shared" si="14"/>
        <v>#VALUE!</v>
      </c>
      <c r="FT11" s="19" t="e">
        <f t="shared" si="15"/>
        <v>#VALUE!</v>
      </c>
      <c r="FU11" s="145" t="e">
        <f t="shared" si="16"/>
        <v>#VALUE!</v>
      </c>
    </row>
    <row r="12" spans="1:177" ht="15" customHeight="1">
      <c r="A12" s="182" t="str">
        <f>[1]CCT!D19</f>
        <v>Rodoviários de Betim + SEAC-MG</v>
      </c>
      <c r="B12" s="183" t="str">
        <f>[1]CCT!C19</f>
        <v>Betim</v>
      </c>
      <c r="C12" s="141"/>
      <c r="D12" s="17"/>
      <c r="E12" s="17">
        <v>0</v>
      </c>
      <c r="F12" s="18"/>
      <c r="G12" s="17"/>
      <c r="H12" s="17">
        <v>0</v>
      </c>
      <c r="I12" s="18"/>
      <c r="J12" s="17"/>
      <c r="K12" s="17">
        <v>0</v>
      </c>
      <c r="L12" s="17"/>
      <c r="M12" s="17"/>
      <c r="N12" s="17"/>
      <c r="O12" s="17"/>
      <c r="P12" s="17"/>
      <c r="Q12" s="17"/>
      <c r="R12" s="17"/>
      <c r="S12" s="17"/>
      <c r="T12" s="17"/>
      <c r="U12" s="18"/>
      <c r="V12" s="17"/>
      <c r="W12" s="17">
        <v>0</v>
      </c>
      <c r="X12" s="18"/>
      <c r="Y12" s="17"/>
      <c r="Z12" s="17">
        <v>0</v>
      </c>
      <c r="AA12" s="17"/>
      <c r="AB12" s="17"/>
      <c r="AC12" s="17"/>
      <c r="AD12" s="17"/>
      <c r="AE12" s="17"/>
      <c r="AF12" s="17"/>
      <c r="AG12" s="18"/>
      <c r="AH12" s="17"/>
      <c r="AI12" s="17">
        <v>0</v>
      </c>
      <c r="AJ12" s="17"/>
      <c r="AK12" s="17"/>
      <c r="AL12" s="17"/>
      <c r="AM12" s="18"/>
      <c r="AN12" s="17"/>
      <c r="AO12" s="17">
        <v>0</v>
      </c>
      <c r="AP12" s="17"/>
      <c r="AQ12" s="17"/>
      <c r="AR12" s="17"/>
      <c r="AS12" s="17"/>
      <c r="AT12" s="17"/>
      <c r="AU12" s="17"/>
      <c r="AV12" s="18"/>
      <c r="AW12" s="17"/>
      <c r="AX12" s="17">
        <v>0</v>
      </c>
      <c r="AY12" s="17"/>
      <c r="AZ12" s="17"/>
      <c r="BA12" s="17"/>
      <c r="BB12" s="141">
        <v>2</v>
      </c>
      <c r="BC12" s="17">
        <v>2507.27</v>
      </c>
      <c r="BD12" s="17">
        <v>5014.54</v>
      </c>
      <c r="BE12" s="18"/>
      <c r="BF12" s="17"/>
      <c r="BG12" s="17">
        <v>0</v>
      </c>
      <c r="BH12" s="17"/>
      <c r="BI12" s="17"/>
      <c r="BJ12" s="17"/>
      <c r="BK12" s="17"/>
      <c r="BL12" s="17"/>
      <c r="BM12" s="17"/>
      <c r="BN12" s="18"/>
      <c r="BO12" s="17"/>
      <c r="BP12" s="17">
        <v>0</v>
      </c>
      <c r="BQ12" s="18"/>
      <c r="BR12" s="17"/>
      <c r="BS12" s="17">
        <v>0</v>
      </c>
      <c r="BT12" s="18"/>
      <c r="BU12" s="17"/>
      <c r="BV12" s="17">
        <v>0</v>
      </c>
      <c r="BW12" s="18"/>
      <c r="BX12" s="17"/>
      <c r="BY12" s="17">
        <v>0</v>
      </c>
      <c r="BZ12" s="142"/>
      <c r="CA12" s="17"/>
      <c r="CB12" s="17">
        <v>0</v>
      </c>
      <c r="CC12" s="17"/>
      <c r="CD12" s="17"/>
      <c r="CE12" s="17"/>
      <c r="CF12" s="18"/>
      <c r="CG12" s="17"/>
      <c r="CH12" s="17">
        <v>0</v>
      </c>
      <c r="CI12" s="17"/>
      <c r="CJ12" s="17"/>
      <c r="CK12" s="17"/>
      <c r="CL12" s="18"/>
      <c r="CM12" s="17"/>
      <c r="CN12" s="17">
        <v>0</v>
      </c>
      <c r="CO12" s="17"/>
      <c r="CP12" s="17"/>
      <c r="CQ12" s="17"/>
      <c r="CR12" s="141"/>
      <c r="CS12" s="17"/>
      <c r="CT12" s="17">
        <v>0</v>
      </c>
      <c r="CU12" s="17"/>
      <c r="CV12" s="17"/>
      <c r="CW12" s="17"/>
      <c r="CX12" s="17"/>
      <c r="CY12" s="17"/>
      <c r="CZ12" s="17"/>
      <c r="DA12" s="18"/>
      <c r="DB12" s="17"/>
      <c r="DC12" s="17">
        <v>0</v>
      </c>
      <c r="DD12" s="143">
        <f t="shared" si="7"/>
        <v>2</v>
      </c>
      <c r="DE12" s="19">
        <f t="shared" si="8"/>
        <v>5014.54</v>
      </c>
      <c r="DF12" s="19"/>
      <c r="DG12" s="19"/>
      <c r="DH12" s="19">
        <v>0</v>
      </c>
      <c r="DI12" s="19"/>
      <c r="DJ12" s="19">
        <v>0</v>
      </c>
      <c r="DK12" s="19">
        <v>0</v>
      </c>
      <c r="DL12" s="19"/>
      <c r="DM12" s="19">
        <v>5014.54</v>
      </c>
      <c r="DN12" s="19"/>
      <c r="DO12" s="19">
        <v>558</v>
      </c>
      <c r="DP12" s="19">
        <v>0</v>
      </c>
      <c r="DQ12" s="19"/>
      <c r="DR12" s="19">
        <v>6.24</v>
      </c>
      <c r="DS12" s="19">
        <v>0</v>
      </c>
      <c r="DT12" s="19">
        <v>0</v>
      </c>
      <c r="DU12" s="19">
        <v>0</v>
      </c>
      <c r="DV12" s="19">
        <v>494.84</v>
      </c>
      <c r="DW12" s="19">
        <v>1059.08</v>
      </c>
      <c r="DX12" s="19">
        <f>C12*'[1]Uniforme Apoio'!$BM$9+'Res. Geral apoio conferencia'!F12*'[1]Uniforme Apoio'!$BM$10+'Res. Geral apoio conferencia'!I12*'[1]Uniforme Apoio'!$BM$11+'Res. Geral apoio conferencia'!L12*'[1]Uniforme Apoio'!$BM$12+'Res. Geral apoio conferencia'!O12*'[1]Uniforme Apoio'!$BM$13+'Res. Geral apoio conferencia'!R12*'[1]Uniforme Apoio'!$BM$14+'Res. Geral apoio conferencia'!U12*'[1]Uniforme Apoio'!$BM$15+'Res. Geral apoio conferencia'!X12*'[1]Uniforme Apoio'!$BM$17+AA12*'[1]Uniforme Apoio'!$BM$16+'Res. Geral apoio conferencia'!AD12*'[1]Uniforme Apoio'!$BM$18+'Res. Geral apoio conferencia'!AG12*'[1]Uniforme Apoio'!$BM$19+'Res. Geral apoio conferencia'!AJ12*'[1]Uniforme Apoio'!$BM$20+'Res. Geral apoio conferencia'!AM12*'[1]Uniforme Apoio'!$BM$21+'Res. Geral apoio conferencia'!AP12*'[1]Uniforme Apoio'!$BM$22+'Res. Geral apoio conferencia'!AS12*'[1]Uniforme Apoio'!$BM$23+'Res. Geral apoio conferencia'!AV12*'[1]Uniforme Apoio'!$BM$24+'Res. Geral apoio conferencia'!AY12*'[1]Uniforme Apoio'!$BM$25+'Res. Geral apoio conferencia'!BB12*'[1]Uniforme Apoio'!$BM$26+BE12*'[1]Uniforme Apoio'!$BM$27+'Res. Geral apoio conferencia'!BH12*'[1]Uniforme Apoio'!$BM$28+'Res. Geral apoio conferencia'!BK12*'[1]Uniforme Apoio'!$BM$29+'Res. Geral apoio conferencia'!BN12*'[1]Uniforme Apoio'!$BM$30+'Res. Geral apoio conferencia'!BQ12*'[1]Uniforme Apoio'!$BM$30+'Res. Geral apoio conferencia'!BT12*'[1]Uniforme Apoio'!$BM$30+'Res. Geral apoio conferencia'!BW12*'[1]Uniforme Apoio'!$BM$31+'Res. Geral apoio conferencia'!BZ12*'[1]Uniforme Apoio'!$BM$31+'Res. Geral apoio conferencia'!CC12*'[1]Uniforme Apoio'!$BM$32+'Res. Geral apoio conferencia'!CF12*'[1]Uniforme Apoio'!$BM$33+'Res. Geral apoio conferencia'!CI12*'[1]Uniforme Apoio'!$BM$34+'Res. Geral apoio conferencia'!CL12*'[1]Uniforme Apoio'!$BM$35+'Res. Geral apoio conferencia'!CO12*'[1]Uniforme Apoio'!$BM$36+'Res. Geral apoio conferencia'!CR12*'[1]Uniforme Apoio'!$BM$37+'Res. Geral apoio conferencia'!CU12*'[1]Uniforme Apoio'!$BM$38+'Res. Geral apoio conferencia'!CX12*'[1]Uniforme Apoio'!$BM$39+'Res. Geral apoio conferencia'!DA12*'[1]Uniforme Apoio'!$BM$40</f>
        <v>206.36</v>
      </c>
      <c r="DY12" s="19"/>
      <c r="DZ12" s="19">
        <f>AP12*'[1]Equipamentos Jardinagem'!$H$7</f>
        <v>0</v>
      </c>
      <c r="EA12" s="19"/>
      <c r="EB12" s="19">
        <f t="shared" si="9"/>
        <v>206.36</v>
      </c>
      <c r="EC12" s="19">
        <v>1002.908</v>
      </c>
      <c r="ED12" s="19">
        <v>75.218099999999993</v>
      </c>
      <c r="EE12" s="19">
        <v>50.145400000000002</v>
      </c>
      <c r="EF12" s="19">
        <v>10.02908</v>
      </c>
      <c r="EG12" s="19">
        <v>125.3635</v>
      </c>
      <c r="EH12" s="19">
        <v>401.16320000000002</v>
      </c>
      <c r="EI12" s="19">
        <v>150.43619999999999</v>
      </c>
      <c r="EJ12" s="19">
        <v>30.087240000000001</v>
      </c>
      <c r="EK12" s="19">
        <v>1845.3507200000001</v>
      </c>
      <c r="EL12" s="19">
        <v>417.71118200000001</v>
      </c>
      <c r="EM12" s="19">
        <v>139.404212</v>
      </c>
      <c r="EN12" s="19">
        <v>205.094686</v>
      </c>
      <c r="EO12" s="19">
        <v>762.21008000000006</v>
      </c>
      <c r="EP12" s="19">
        <v>6.5189019999999998</v>
      </c>
      <c r="EQ12" s="19">
        <v>2.5072700000000001</v>
      </c>
      <c r="ER12" s="19">
        <v>9.026171999999999</v>
      </c>
      <c r="ES12" s="19">
        <v>37.609049999999996</v>
      </c>
      <c r="ET12" s="19">
        <v>3.0087239999999995</v>
      </c>
      <c r="EU12" s="19">
        <v>1.5043619999999998</v>
      </c>
      <c r="EV12" s="19">
        <v>17.550889999999999</v>
      </c>
      <c r="EW12" s="19">
        <v>6.5189019999999998</v>
      </c>
      <c r="EX12" s="19">
        <v>215.62521999999998</v>
      </c>
      <c r="EY12" s="19">
        <v>8.524718</v>
      </c>
      <c r="EZ12" s="19">
        <v>290.34186599999998</v>
      </c>
      <c r="FA12" s="19">
        <v>417.71118200000001</v>
      </c>
      <c r="FB12" s="19">
        <v>69.702106000000001</v>
      </c>
      <c r="FC12" s="19">
        <v>42.122135999999998</v>
      </c>
      <c r="FD12" s="19">
        <v>16.547982000000001</v>
      </c>
      <c r="FE12" s="19">
        <v>0</v>
      </c>
      <c r="FF12" s="19">
        <v>201.08305399999998</v>
      </c>
      <c r="FG12" s="19">
        <v>747.16646000000003</v>
      </c>
      <c r="FH12" s="19">
        <f t="shared" si="0"/>
        <v>3654.0952979999997</v>
      </c>
      <c r="FI12" s="19">
        <f t="shared" si="1"/>
        <v>9934.0752979999997</v>
      </c>
      <c r="FJ12" s="19" t="e">
        <f t="shared" si="10"/>
        <v>#VALUE!</v>
      </c>
      <c r="FK12" s="144">
        <f t="shared" si="2"/>
        <v>2.5</v>
      </c>
      <c r="FL12" s="144">
        <f t="shared" si="3"/>
        <v>11.75</v>
      </c>
      <c r="FM12" s="20">
        <f t="shared" si="4"/>
        <v>2.8328611898017004</v>
      </c>
      <c r="FN12" s="19" t="e">
        <f t="shared" si="11"/>
        <v>#VALUE!</v>
      </c>
      <c r="FO12" s="20">
        <f t="shared" si="5"/>
        <v>8.6118980169971699</v>
      </c>
      <c r="FP12" s="19" t="e">
        <f t="shared" si="12"/>
        <v>#VALUE!</v>
      </c>
      <c r="FQ12" s="20">
        <f t="shared" si="6"/>
        <v>1.8696883852691222</v>
      </c>
      <c r="FR12" s="19" t="e">
        <f t="shared" si="13"/>
        <v>#VALUE!</v>
      </c>
      <c r="FS12" s="19" t="e">
        <f t="shared" si="14"/>
        <v>#VALUE!</v>
      </c>
      <c r="FT12" s="19" t="e">
        <f t="shared" si="15"/>
        <v>#VALUE!</v>
      </c>
      <c r="FU12" s="145" t="e">
        <f t="shared" si="16"/>
        <v>#VALUE!</v>
      </c>
    </row>
    <row r="13" spans="1:177" ht="15" customHeight="1">
      <c r="A13" s="149" t="str">
        <f>[1]CCT!D20</f>
        <v>Fethemg RM</v>
      </c>
      <c r="B13" s="150" t="str">
        <f>[1]CCT!C20</f>
        <v>Caeté</v>
      </c>
      <c r="C13" s="141"/>
      <c r="D13" s="17"/>
      <c r="E13" s="17"/>
      <c r="F13" s="18"/>
      <c r="G13" s="17"/>
      <c r="H13" s="17"/>
      <c r="I13" s="18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8"/>
      <c r="V13" s="17"/>
      <c r="W13" s="17"/>
      <c r="X13" s="18"/>
      <c r="Y13" s="17"/>
      <c r="Z13" s="17"/>
      <c r="AA13" s="17"/>
      <c r="AB13" s="17"/>
      <c r="AC13" s="17"/>
      <c r="AD13" s="17"/>
      <c r="AE13" s="17"/>
      <c r="AF13" s="17"/>
      <c r="AG13" s="18"/>
      <c r="AH13" s="17"/>
      <c r="AI13" s="17"/>
      <c r="AJ13" s="17"/>
      <c r="AK13" s="17"/>
      <c r="AL13" s="17"/>
      <c r="AM13" s="18"/>
      <c r="AN13" s="17"/>
      <c r="AO13" s="17"/>
      <c r="AP13" s="17"/>
      <c r="AQ13" s="17"/>
      <c r="AR13" s="17"/>
      <c r="AS13" s="17"/>
      <c r="AT13" s="17"/>
      <c r="AU13" s="17"/>
      <c r="AV13" s="18"/>
      <c r="AW13" s="17"/>
      <c r="AX13" s="17"/>
      <c r="AY13" s="17"/>
      <c r="AZ13" s="17"/>
      <c r="BA13" s="17"/>
      <c r="BB13" s="141"/>
      <c r="BC13" s="17"/>
      <c r="BD13" s="17">
        <v>0</v>
      </c>
      <c r="BE13" s="18"/>
      <c r="BF13" s="17"/>
      <c r="BG13" s="17"/>
      <c r="BH13" s="17"/>
      <c r="BI13" s="17"/>
      <c r="BJ13" s="17"/>
      <c r="BK13" s="17"/>
      <c r="BL13" s="17"/>
      <c r="BM13" s="17"/>
      <c r="BN13" s="18"/>
      <c r="BO13" s="17"/>
      <c r="BP13" s="17"/>
      <c r="BQ13" s="18">
        <v>2</v>
      </c>
      <c r="BR13" s="17">
        <v>1134.78</v>
      </c>
      <c r="BS13" s="17">
        <v>2269.56</v>
      </c>
      <c r="BT13" s="18">
        <v>2</v>
      </c>
      <c r="BU13" s="17">
        <v>1134.78</v>
      </c>
      <c r="BV13" s="17">
        <v>2269.56</v>
      </c>
      <c r="BW13" s="18"/>
      <c r="BX13" s="17"/>
      <c r="BY13" s="17"/>
      <c r="BZ13" s="142"/>
      <c r="CA13" s="17"/>
      <c r="CB13" s="17"/>
      <c r="CC13" s="17"/>
      <c r="CD13" s="17"/>
      <c r="CE13" s="17"/>
      <c r="CF13" s="18"/>
      <c r="CG13" s="17"/>
      <c r="CH13" s="17"/>
      <c r="CI13" s="17"/>
      <c r="CJ13" s="17"/>
      <c r="CK13" s="17"/>
      <c r="CL13" s="18"/>
      <c r="CM13" s="17"/>
      <c r="CN13" s="17"/>
      <c r="CO13" s="17"/>
      <c r="CP13" s="17"/>
      <c r="CQ13" s="17"/>
      <c r="CR13" s="141"/>
      <c r="CS13" s="17"/>
      <c r="CT13" s="17">
        <v>0</v>
      </c>
      <c r="CU13" s="17"/>
      <c r="CV13" s="17"/>
      <c r="CW13" s="17"/>
      <c r="CX13" s="17"/>
      <c r="CY13" s="17"/>
      <c r="CZ13" s="17"/>
      <c r="DA13" s="18"/>
      <c r="DB13" s="17"/>
      <c r="DC13" s="17"/>
      <c r="DD13" s="143">
        <f t="shared" si="7"/>
        <v>4</v>
      </c>
      <c r="DE13" s="19">
        <f t="shared" si="8"/>
        <v>4539.12</v>
      </c>
      <c r="DF13" s="19"/>
      <c r="DG13" s="19"/>
      <c r="DH13" s="19">
        <v>328.91598299999998</v>
      </c>
      <c r="DI13" s="19"/>
      <c r="DJ13" s="19">
        <v>361.37584909090913</v>
      </c>
      <c r="DK13" s="19">
        <v>123.79418181818181</v>
      </c>
      <c r="DL13" s="19"/>
      <c r="DM13" s="19">
        <v>5353.2060139090909</v>
      </c>
      <c r="DN13" s="19"/>
      <c r="DO13" s="19">
        <v>1116</v>
      </c>
      <c r="DP13" s="19">
        <v>223.65280000000001</v>
      </c>
      <c r="DQ13" s="19"/>
      <c r="DR13" s="19">
        <v>12.48</v>
      </c>
      <c r="DS13" s="19">
        <v>0</v>
      </c>
      <c r="DT13" s="19">
        <v>0</v>
      </c>
      <c r="DU13" s="19">
        <v>33.72</v>
      </c>
      <c r="DV13" s="19">
        <v>0</v>
      </c>
      <c r="DW13" s="19">
        <v>1385.8528000000001</v>
      </c>
      <c r="DX13" s="19">
        <f>C13*'[1]Uniforme Apoio'!$BM$9+'Res. Geral apoio conferencia'!F13*'[1]Uniforme Apoio'!$BM$10+'Res. Geral apoio conferencia'!I13*'[1]Uniforme Apoio'!$BM$11+'Res. Geral apoio conferencia'!L13*'[1]Uniforme Apoio'!$BM$12+'Res. Geral apoio conferencia'!O13*'[1]Uniforme Apoio'!$BM$13+'Res. Geral apoio conferencia'!R13*'[1]Uniforme Apoio'!$BM$14+'Res. Geral apoio conferencia'!U13*'[1]Uniforme Apoio'!$BM$15+'Res. Geral apoio conferencia'!X13*'[1]Uniforme Apoio'!$BM$17+AA13*'[1]Uniforme Apoio'!$BM$16+'Res. Geral apoio conferencia'!AD13*'[1]Uniforme Apoio'!$BM$18+'Res. Geral apoio conferencia'!AG13*'[1]Uniforme Apoio'!$BM$19+'Res. Geral apoio conferencia'!AJ13*'[1]Uniforme Apoio'!$BM$20+'Res. Geral apoio conferencia'!AM13*'[1]Uniforme Apoio'!$BM$21+'Res. Geral apoio conferencia'!AP13*'[1]Uniforme Apoio'!$BM$22+'Res. Geral apoio conferencia'!AS13*'[1]Uniforme Apoio'!$BM$23+'Res. Geral apoio conferencia'!AV13*'[1]Uniforme Apoio'!$BM$24+'Res. Geral apoio conferencia'!AY13*'[1]Uniforme Apoio'!$BM$25+'Res. Geral apoio conferencia'!BB13*'[1]Uniforme Apoio'!$BM$26+BE13*'[1]Uniforme Apoio'!$BM$27+'Res. Geral apoio conferencia'!BH13*'[1]Uniforme Apoio'!$BM$28+'Res. Geral apoio conferencia'!BK13*'[1]Uniforme Apoio'!$BM$29+'Res. Geral apoio conferencia'!BN13*'[1]Uniforme Apoio'!$BM$30+'Res. Geral apoio conferencia'!BQ13*'[1]Uniforme Apoio'!$BM$30+'Res. Geral apoio conferencia'!BT13*'[1]Uniforme Apoio'!$BM$30+'Res. Geral apoio conferencia'!BW13*'[1]Uniforme Apoio'!$BM$31+'Res. Geral apoio conferencia'!BZ13*'[1]Uniforme Apoio'!$BM$31+'Res. Geral apoio conferencia'!CC13*'[1]Uniforme Apoio'!$BM$32+'Res. Geral apoio conferencia'!CF13*'[1]Uniforme Apoio'!$BM$33+'Res. Geral apoio conferencia'!CI13*'[1]Uniforme Apoio'!$BM$34+'Res. Geral apoio conferencia'!CL13*'[1]Uniforme Apoio'!$BM$35+'Res. Geral apoio conferencia'!CO13*'[1]Uniforme Apoio'!$BM$36+'Res. Geral apoio conferencia'!CR13*'[1]Uniforme Apoio'!$BM$37+'Res. Geral apoio conferencia'!CU13*'[1]Uniforme Apoio'!$BM$38+'Res. Geral apoio conferencia'!CX13*'[1]Uniforme Apoio'!$BM$39+'Res. Geral apoio conferencia'!DA13*'[1]Uniforme Apoio'!$BM$40</f>
        <v>342.72</v>
      </c>
      <c r="DY13" s="19"/>
      <c r="DZ13" s="19">
        <f>AP13*'[1]Equipamentos Jardinagem'!$H$7</f>
        <v>0</v>
      </c>
      <c r="EA13" s="19"/>
      <c r="EB13" s="19">
        <f t="shared" si="9"/>
        <v>342.72</v>
      </c>
      <c r="EC13" s="19">
        <v>1070.6412027818183</v>
      </c>
      <c r="ED13" s="19">
        <v>80.298090208636367</v>
      </c>
      <c r="EE13" s="19">
        <v>53.532060139090909</v>
      </c>
      <c r="EF13" s="19">
        <v>10.706412027818182</v>
      </c>
      <c r="EG13" s="19">
        <v>133.83015034772728</v>
      </c>
      <c r="EH13" s="19">
        <v>428.25648111272727</v>
      </c>
      <c r="EI13" s="19">
        <v>160.59618041727273</v>
      </c>
      <c r="EJ13" s="19">
        <v>32.119236083454545</v>
      </c>
      <c r="EK13" s="19">
        <v>1969.9798131185455</v>
      </c>
      <c r="EL13" s="19">
        <v>445.92206095862724</v>
      </c>
      <c r="EM13" s="19">
        <v>148.81912718667272</v>
      </c>
      <c r="EN13" s="19">
        <v>218.9461259688818</v>
      </c>
      <c r="EO13" s="19">
        <v>813.68731411418173</v>
      </c>
      <c r="EP13" s="19">
        <v>6.9591678180818182</v>
      </c>
      <c r="EQ13" s="19">
        <v>2.6766030069545454</v>
      </c>
      <c r="ER13" s="19">
        <v>9.6357708250363636</v>
      </c>
      <c r="ES13" s="19">
        <v>40.149045104318184</v>
      </c>
      <c r="ET13" s="19">
        <v>3.2119236083454541</v>
      </c>
      <c r="EU13" s="19">
        <v>1.605961804172727</v>
      </c>
      <c r="EV13" s="19">
        <v>18.73622104868182</v>
      </c>
      <c r="EW13" s="19">
        <v>6.9591678180818182</v>
      </c>
      <c r="EX13" s="19">
        <v>230.18785859809088</v>
      </c>
      <c r="EY13" s="19">
        <v>9.1004502236454545</v>
      </c>
      <c r="EZ13" s="19">
        <v>309.95062820533633</v>
      </c>
      <c r="FA13" s="19">
        <v>445.92206095862724</v>
      </c>
      <c r="FB13" s="19">
        <v>74.409563593336358</v>
      </c>
      <c r="FC13" s="19">
        <v>44.966930516836364</v>
      </c>
      <c r="FD13" s="19">
        <v>17.665579845899998</v>
      </c>
      <c r="FE13" s="19">
        <v>0</v>
      </c>
      <c r="FF13" s="19">
        <v>214.66356115775451</v>
      </c>
      <c r="FG13" s="19">
        <v>797.62769607245446</v>
      </c>
      <c r="FH13" s="19">
        <f t="shared" si="0"/>
        <v>3900.881222335554</v>
      </c>
      <c r="FI13" s="19">
        <f t="shared" si="1"/>
        <v>10982.660036244644</v>
      </c>
      <c r="FJ13" s="19" t="e">
        <f t="shared" si="10"/>
        <v>#VALUE!</v>
      </c>
      <c r="FK13" s="144">
        <f t="shared" si="2"/>
        <v>3</v>
      </c>
      <c r="FL13" s="144">
        <f t="shared" si="3"/>
        <v>12.25</v>
      </c>
      <c r="FM13" s="20">
        <f t="shared" si="4"/>
        <v>3.4188034188034218</v>
      </c>
      <c r="FN13" s="19" t="e">
        <f t="shared" si="11"/>
        <v>#VALUE!</v>
      </c>
      <c r="FO13" s="20">
        <f t="shared" si="5"/>
        <v>8.6609686609686669</v>
      </c>
      <c r="FP13" s="19" t="e">
        <f t="shared" si="12"/>
        <v>#VALUE!</v>
      </c>
      <c r="FQ13" s="20">
        <f t="shared" si="6"/>
        <v>1.8803418803418819</v>
      </c>
      <c r="FR13" s="19" t="e">
        <f t="shared" si="13"/>
        <v>#VALUE!</v>
      </c>
      <c r="FS13" s="19" t="e">
        <f t="shared" si="14"/>
        <v>#VALUE!</v>
      </c>
      <c r="FT13" s="19" t="e">
        <f t="shared" si="15"/>
        <v>#VALUE!</v>
      </c>
      <c r="FU13" s="145" t="e">
        <f t="shared" si="16"/>
        <v>#VALUE!</v>
      </c>
    </row>
    <row r="14" spans="1:177" ht="15" customHeight="1">
      <c r="A14" s="182" t="str">
        <f>[1]CCT!D21</f>
        <v>Rodoviários de Caratinga + SEAC-MG</v>
      </c>
      <c r="B14" s="183" t="str">
        <f>[1]CCT!C21</f>
        <v>Caratinga</v>
      </c>
      <c r="C14" s="141"/>
      <c r="D14" s="17"/>
      <c r="E14" s="17">
        <v>0</v>
      </c>
      <c r="F14" s="18"/>
      <c r="G14" s="17"/>
      <c r="H14" s="17">
        <v>0</v>
      </c>
      <c r="I14" s="18"/>
      <c r="J14" s="17"/>
      <c r="K14" s="17">
        <v>0</v>
      </c>
      <c r="L14" s="17"/>
      <c r="M14" s="17"/>
      <c r="N14" s="17"/>
      <c r="O14" s="17"/>
      <c r="P14" s="17"/>
      <c r="Q14" s="17"/>
      <c r="R14" s="17"/>
      <c r="S14" s="17"/>
      <c r="T14" s="17"/>
      <c r="U14" s="18"/>
      <c r="V14" s="17"/>
      <c r="W14" s="17">
        <v>0</v>
      </c>
      <c r="X14" s="18"/>
      <c r="Y14" s="17"/>
      <c r="Z14" s="17">
        <v>0</v>
      </c>
      <c r="AA14" s="17"/>
      <c r="AB14" s="17"/>
      <c r="AC14" s="17"/>
      <c r="AD14" s="17"/>
      <c r="AE14" s="17"/>
      <c r="AF14" s="17"/>
      <c r="AG14" s="18"/>
      <c r="AH14" s="17"/>
      <c r="AI14" s="17">
        <v>0</v>
      </c>
      <c r="AJ14" s="17"/>
      <c r="AK14" s="17"/>
      <c r="AL14" s="17"/>
      <c r="AM14" s="18"/>
      <c r="AN14" s="17"/>
      <c r="AO14" s="17">
        <v>0</v>
      </c>
      <c r="AP14" s="17"/>
      <c r="AQ14" s="17"/>
      <c r="AR14" s="17"/>
      <c r="AS14" s="17"/>
      <c r="AT14" s="17"/>
      <c r="AU14" s="17"/>
      <c r="AV14" s="18"/>
      <c r="AW14" s="17"/>
      <c r="AX14" s="17">
        <v>0</v>
      </c>
      <c r="AY14" s="17"/>
      <c r="AZ14" s="17"/>
      <c r="BA14" s="17"/>
      <c r="BB14" s="141">
        <v>1</v>
      </c>
      <c r="BC14" s="17">
        <v>2289.75</v>
      </c>
      <c r="BD14" s="17">
        <v>2289.75</v>
      </c>
      <c r="BE14" s="18"/>
      <c r="BF14" s="17"/>
      <c r="BG14" s="17">
        <v>0</v>
      </c>
      <c r="BH14" s="17"/>
      <c r="BI14" s="17"/>
      <c r="BJ14" s="17"/>
      <c r="BK14" s="17"/>
      <c r="BL14" s="17"/>
      <c r="BM14" s="17"/>
      <c r="BN14" s="18"/>
      <c r="BO14" s="17"/>
      <c r="BP14" s="17">
        <v>0</v>
      </c>
      <c r="BQ14" s="18"/>
      <c r="BR14" s="17"/>
      <c r="BS14" s="17">
        <v>0</v>
      </c>
      <c r="BT14" s="18"/>
      <c r="BU14" s="17"/>
      <c r="BV14" s="17">
        <v>0</v>
      </c>
      <c r="BW14" s="18"/>
      <c r="BX14" s="17"/>
      <c r="BY14" s="17">
        <v>0</v>
      </c>
      <c r="BZ14" s="142"/>
      <c r="CA14" s="17"/>
      <c r="CB14" s="17">
        <v>0</v>
      </c>
      <c r="CC14" s="17"/>
      <c r="CD14" s="17"/>
      <c r="CE14" s="17"/>
      <c r="CF14" s="18"/>
      <c r="CG14" s="17"/>
      <c r="CH14" s="17">
        <v>0</v>
      </c>
      <c r="CI14" s="17"/>
      <c r="CJ14" s="17"/>
      <c r="CK14" s="17"/>
      <c r="CL14" s="18"/>
      <c r="CM14" s="17"/>
      <c r="CN14" s="17">
        <v>0</v>
      </c>
      <c r="CO14" s="17"/>
      <c r="CP14" s="17"/>
      <c r="CQ14" s="17"/>
      <c r="CR14" s="141"/>
      <c r="CS14" s="17"/>
      <c r="CT14" s="17">
        <v>0</v>
      </c>
      <c r="CU14" s="17"/>
      <c r="CV14" s="17"/>
      <c r="CW14" s="17"/>
      <c r="CX14" s="17"/>
      <c r="CY14" s="17"/>
      <c r="CZ14" s="17"/>
      <c r="DA14" s="18"/>
      <c r="DB14" s="17"/>
      <c r="DC14" s="17">
        <v>0</v>
      </c>
      <c r="DD14" s="143">
        <f t="shared" si="7"/>
        <v>1</v>
      </c>
      <c r="DE14" s="19">
        <f t="shared" si="8"/>
        <v>2289.75</v>
      </c>
      <c r="DF14" s="19"/>
      <c r="DG14" s="19"/>
      <c r="DH14" s="19">
        <v>0</v>
      </c>
      <c r="DI14" s="19"/>
      <c r="DJ14" s="19">
        <v>0</v>
      </c>
      <c r="DK14" s="19">
        <v>0</v>
      </c>
      <c r="DL14" s="19"/>
      <c r="DM14" s="19">
        <v>2289.75</v>
      </c>
      <c r="DN14" s="19"/>
      <c r="DO14" s="19">
        <v>253</v>
      </c>
      <c r="DP14" s="19">
        <v>0</v>
      </c>
      <c r="DQ14" s="19"/>
      <c r="DR14" s="19">
        <v>3.12</v>
      </c>
      <c r="DS14" s="19">
        <v>0</v>
      </c>
      <c r="DT14" s="19">
        <v>0</v>
      </c>
      <c r="DU14" s="19">
        <v>0</v>
      </c>
      <c r="DV14" s="19">
        <v>247.42</v>
      </c>
      <c r="DW14" s="19">
        <v>503.53999999999996</v>
      </c>
      <c r="DX14" s="19">
        <f>C14*'[1]Uniforme Apoio'!$BM$9+'Res. Geral apoio conferencia'!F14*'[1]Uniforme Apoio'!$BM$10+'Res. Geral apoio conferencia'!I14*'[1]Uniforme Apoio'!$BM$11+'Res. Geral apoio conferencia'!L14*'[1]Uniforme Apoio'!$BM$12+'Res. Geral apoio conferencia'!O14*'[1]Uniforme Apoio'!$BM$13+'Res. Geral apoio conferencia'!R14*'[1]Uniforme Apoio'!$BM$14+'Res. Geral apoio conferencia'!U14*'[1]Uniforme Apoio'!$BM$15+'Res. Geral apoio conferencia'!X14*'[1]Uniforme Apoio'!$BM$17+AA14*'[1]Uniforme Apoio'!$BM$16+'Res. Geral apoio conferencia'!AD14*'[1]Uniforme Apoio'!$BM$18+'Res. Geral apoio conferencia'!AG14*'[1]Uniforme Apoio'!$BM$19+'Res. Geral apoio conferencia'!AJ14*'[1]Uniforme Apoio'!$BM$20+'Res. Geral apoio conferencia'!AM14*'[1]Uniforme Apoio'!$BM$21+'Res. Geral apoio conferencia'!AP14*'[1]Uniforme Apoio'!$BM$22+'Res. Geral apoio conferencia'!AS14*'[1]Uniforme Apoio'!$BM$23+'Res. Geral apoio conferencia'!AV14*'[1]Uniforme Apoio'!$BM$24+'Res. Geral apoio conferencia'!AY14*'[1]Uniforme Apoio'!$BM$25+'Res. Geral apoio conferencia'!BB14*'[1]Uniforme Apoio'!$BM$26+BE14*'[1]Uniforme Apoio'!$BM$27+'Res. Geral apoio conferencia'!BH14*'[1]Uniforme Apoio'!$BM$28+'Res. Geral apoio conferencia'!BK14*'[1]Uniforme Apoio'!$BM$29+'Res. Geral apoio conferencia'!BN14*'[1]Uniforme Apoio'!$BM$30+'Res. Geral apoio conferencia'!BQ14*'[1]Uniforme Apoio'!$BM$30+'Res. Geral apoio conferencia'!BT14*'[1]Uniforme Apoio'!$BM$30+'Res. Geral apoio conferencia'!BW14*'[1]Uniforme Apoio'!$BM$31+'Res. Geral apoio conferencia'!BZ14*'[1]Uniforme Apoio'!$BM$31+'Res. Geral apoio conferencia'!CC14*'[1]Uniforme Apoio'!$BM$32+'Res. Geral apoio conferencia'!CF14*'[1]Uniforme Apoio'!$BM$33+'Res. Geral apoio conferencia'!CI14*'[1]Uniforme Apoio'!$BM$34+'Res. Geral apoio conferencia'!CL14*'[1]Uniforme Apoio'!$BM$35+'Res. Geral apoio conferencia'!CO14*'[1]Uniforme Apoio'!$BM$36+'Res. Geral apoio conferencia'!CR14*'[1]Uniforme Apoio'!$BM$37+'Res. Geral apoio conferencia'!CU14*'[1]Uniforme Apoio'!$BM$38+'Res. Geral apoio conferencia'!CX14*'[1]Uniforme Apoio'!$BM$39+'Res. Geral apoio conferencia'!DA14*'[1]Uniforme Apoio'!$BM$40</f>
        <v>103.18</v>
      </c>
      <c r="DY14" s="19"/>
      <c r="DZ14" s="19">
        <f>AP14*'[1]Equipamentos Jardinagem'!$H$7</f>
        <v>0</v>
      </c>
      <c r="EA14" s="19"/>
      <c r="EB14" s="19">
        <f t="shared" si="9"/>
        <v>103.18</v>
      </c>
      <c r="EC14" s="19">
        <v>457.95000000000005</v>
      </c>
      <c r="ED14" s="19">
        <v>34.346249999999998</v>
      </c>
      <c r="EE14" s="19">
        <v>22.897500000000001</v>
      </c>
      <c r="EF14" s="19">
        <v>4.5795000000000003</v>
      </c>
      <c r="EG14" s="19">
        <v>57.243750000000006</v>
      </c>
      <c r="EH14" s="19">
        <v>183.18</v>
      </c>
      <c r="EI14" s="19">
        <v>68.692499999999995</v>
      </c>
      <c r="EJ14" s="19">
        <v>13.7385</v>
      </c>
      <c r="EK14" s="19">
        <v>842.62800000000016</v>
      </c>
      <c r="EL14" s="19">
        <v>190.736175</v>
      </c>
      <c r="EM14" s="19">
        <v>63.655049999999996</v>
      </c>
      <c r="EN14" s="19">
        <v>93.650774999999996</v>
      </c>
      <c r="EO14" s="19">
        <v>348.04199999999997</v>
      </c>
      <c r="EP14" s="19">
        <v>2.9766749999999997</v>
      </c>
      <c r="EQ14" s="19">
        <v>1.1448750000000001</v>
      </c>
      <c r="ER14" s="19">
        <v>4.12155</v>
      </c>
      <c r="ES14" s="19">
        <v>17.173124999999999</v>
      </c>
      <c r="ET14" s="19">
        <v>1.3738499999999998</v>
      </c>
      <c r="EU14" s="19">
        <v>0.6869249999999999</v>
      </c>
      <c r="EV14" s="19">
        <v>8.0141249999999999</v>
      </c>
      <c r="EW14" s="19">
        <v>2.9766749999999997</v>
      </c>
      <c r="EX14" s="19">
        <v>98.459249999999997</v>
      </c>
      <c r="EY14" s="19">
        <v>3.8925749999999999</v>
      </c>
      <c r="EZ14" s="19">
        <v>132.57652499999998</v>
      </c>
      <c r="FA14" s="19">
        <v>190.736175</v>
      </c>
      <c r="FB14" s="19">
        <v>31.827524999999998</v>
      </c>
      <c r="FC14" s="19">
        <v>19.233899999999998</v>
      </c>
      <c r="FD14" s="19">
        <v>7.5561749999999996</v>
      </c>
      <c r="FE14" s="19">
        <v>0</v>
      </c>
      <c r="FF14" s="19">
        <v>91.818974999999995</v>
      </c>
      <c r="FG14" s="19">
        <v>341.17275000000001</v>
      </c>
      <c r="FH14" s="19">
        <f t="shared" si="0"/>
        <v>1668.540825</v>
      </c>
      <c r="FI14" s="19">
        <f t="shared" si="1"/>
        <v>4565.0108249999994</v>
      </c>
      <c r="FJ14" s="19" t="e">
        <f t="shared" si="10"/>
        <v>#VALUE!</v>
      </c>
      <c r="FK14" s="144">
        <f t="shared" si="2"/>
        <v>3</v>
      </c>
      <c r="FL14" s="144">
        <f t="shared" si="3"/>
        <v>12.25</v>
      </c>
      <c r="FM14" s="20">
        <f t="shared" si="4"/>
        <v>3.4188034188034218</v>
      </c>
      <c r="FN14" s="19" t="e">
        <f t="shared" si="11"/>
        <v>#VALUE!</v>
      </c>
      <c r="FO14" s="20">
        <f t="shared" si="5"/>
        <v>8.6609686609686669</v>
      </c>
      <c r="FP14" s="19" t="e">
        <f t="shared" si="12"/>
        <v>#VALUE!</v>
      </c>
      <c r="FQ14" s="20">
        <f t="shared" si="6"/>
        <v>1.8803418803418819</v>
      </c>
      <c r="FR14" s="19" t="e">
        <f t="shared" si="13"/>
        <v>#VALUE!</v>
      </c>
      <c r="FS14" s="19" t="e">
        <f t="shared" si="14"/>
        <v>#VALUE!</v>
      </c>
      <c r="FT14" s="19" t="e">
        <f t="shared" si="15"/>
        <v>#VALUE!</v>
      </c>
      <c r="FU14" s="145" t="e">
        <f t="shared" si="16"/>
        <v>#VALUE!</v>
      </c>
    </row>
    <row r="15" spans="1:177" ht="15" customHeight="1">
      <c r="A15" s="146" t="str">
        <f>[1]CCT!D22</f>
        <v>Fethemg Interior</v>
      </c>
      <c r="B15" s="147" t="str">
        <f>[1]CCT!C22</f>
        <v>Conselheiro Lafaiete</v>
      </c>
      <c r="C15" s="141"/>
      <c r="D15" s="17"/>
      <c r="E15" s="17">
        <v>0</v>
      </c>
      <c r="F15" s="18"/>
      <c r="G15" s="17"/>
      <c r="H15" s="17">
        <v>0</v>
      </c>
      <c r="I15" s="18"/>
      <c r="J15" s="17"/>
      <c r="K15" s="17">
        <v>0</v>
      </c>
      <c r="L15" s="17"/>
      <c r="M15" s="17"/>
      <c r="N15" s="17"/>
      <c r="O15" s="17"/>
      <c r="P15" s="17"/>
      <c r="Q15" s="17"/>
      <c r="R15" s="17"/>
      <c r="S15" s="17"/>
      <c r="T15" s="17"/>
      <c r="U15" s="18"/>
      <c r="V15" s="17"/>
      <c r="W15" s="17">
        <v>0</v>
      </c>
      <c r="X15" s="18"/>
      <c r="Y15" s="17"/>
      <c r="Z15" s="17">
        <v>0</v>
      </c>
      <c r="AA15" s="17"/>
      <c r="AB15" s="17"/>
      <c r="AC15" s="17"/>
      <c r="AD15" s="17"/>
      <c r="AE15" s="17"/>
      <c r="AF15" s="17"/>
      <c r="AG15" s="18"/>
      <c r="AH15" s="17"/>
      <c r="AI15" s="17">
        <v>0</v>
      </c>
      <c r="AJ15" s="17"/>
      <c r="AK15" s="17"/>
      <c r="AL15" s="17"/>
      <c r="AM15" s="18"/>
      <c r="AN15" s="17"/>
      <c r="AO15" s="17">
        <v>0</v>
      </c>
      <c r="AP15" s="17"/>
      <c r="AQ15" s="17"/>
      <c r="AR15" s="17"/>
      <c r="AS15" s="17"/>
      <c r="AT15" s="17"/>
      <c r="AU15" s="17"/>
      <c r="AV15" s="18"/>
      <c r="AW15" s="17"/>
      <c r="AX15" s="17">
        <v>0</v>
      </c>
      <c r="AY15" s="17"/>
      <c r="AZ15" s="17"/>
      <c r="BA15" s="17"/>
      <c r="BB15" s="141"/>
      <c r="BC15" s="17"/>
      <c r="BD15" s="17">
        <v>0</v>
      </c>
      <c r="BE15" s="18"/>
      <c r="BF15" s="17"/>
      <c r="BG15" s="17">
        <v>0</v>
      </c>
      <c r="BH15" s="17"/>
      <c r="BI15" s="17"/>
      <c r="BJ15" s="17"/>
      <c r="BK15" s="17"/>
      <c r="BL15" s="17"/>
      <c r="BM15" s="17"/>
      <c r="BN15" s="18"/>
      <c r="BO15" s="17"/>
      <c r="BP15" s="17">
        <v>0</v>
      </c>
      <c r="BQ15" s="18">
        <v>2</v>
      </c>
      <c r="BR15" s="17">
        <v>1043.74</v>
      </c>
      <c r="BS15" s="17">
        <v>2087.48</v>
      </c>
      <c r="BT15" s="18">
        <v>2</v>
      </c>
      <c r="BU15" s="17">
        <v>1043.74</v>
      </c>
      <c r="BV15" s="17">
        <v>2087.48</v>
      </c>
      <c r="BW15" s="18"/>
      <c r="BX15" s="17"/>
      <c r="BY15" s="17">
        <v>0</v>
      </c>
      <c r="BZ15" s="142">
        <v>1</v>
      </c>
      <c r="CA15" s="17">
        <v>1231.31</v>
      </c>
      <c r="CB15" s="17">
        <v>1231.31</v>
      </c>
      <c r="CC15" s="17"/>
      <c r="CD15" s="17"/>
      <c r="CE15" s="17"/>
      <c r="CF15" s="18"/>
      <c r="CG15" s="17"/>
      <c r="CH15" s="17">
        <v>0</v>
      </c>
      <c r="CI15" s="17"/>
      <c r="CJ15" s="17"/>
      <c r="CK15" s="17"/>
      <c r="CL15" s="18"/>
      <c r="CM15" s="17"/>
      <c r="CN15" s="17">
        <v>0</v>
      </c>
      <c r="CO15" s="17"/>
      <c r="CP15" s="17"/>
      <c r="CQ15" s="17"/>
      <c r="CR15" s="141"/>
      <c r="CS15" s="17"/>
      <c r="CT15" s="17">
        <v>0</v>
      </c>
      <c r="CU15" s="17"/>
      <c r="CV15" s="17"/>
      <c r="CW15" s="17"/>
      <c r="CX15" s="17"/>
      <c r="CY15" s="17"/>
      <c r="CZ15" s="17"/>
      <c r="DA15" s="18"/>
      <c r="DB15" s="17"/>
      <c r="DC15" s="17">
        <v>0</v>
      </c>
      <c r="DD15" s="143">
        <f t="shared" si="7"/>
        <v>5</v>
      </c>
      <c r="DE15" s="19">
        <f t="shared" si="8"/>
        <v>5406.27</v>
      </c>
      <c r="DF15" s="19"/>
      <c r="DG15" s="19"/>
      <c r="DH15" s="19">
        <v>302.52803899999998</v>
      </c>
      <c r="DI15" s="19"/>
      <c r="DJ15" s="19">
        <v>332.38374727272731</v>
      </c>
      <c r="DK15" s="19">
        <v>113.86254545454545</v>
      </c>
      <c r="DL15" s="19"/>
      <c r="DM15" s="19">
        <v>6155.0443317272729</v>
      </c>
      <c r="DN15" s="19"/>
      <c r="DO15" s="19">
        <v>1395</v>
      </c>
      <c r="DP15" s="19">
        <v>295.62379999999996</v>
      </c>
      <c r="DQ15" s="19"/>
      <c r="DR15" s="19">
        <v>15.600000000000001</v>
      </c>
      <c r="DS15" s="19">
        <v>0</v>
      </c>
      <c r="DT15" s="19">
        <v>0</v>
      </c>
      <c r="DU15" s="19">
        <v>42.15</v>
      </c>
      <c r="DV15" s="19">
        <v>0</v>
      </c>
      <c r="DW15" s="19">
        <v>1748.3737999999998</v>
      </c>
      <c r="DX15" s="19">
        <f>C15*'[1]Uniforme Apoio'!$BM$9+'Res. Geral apoio conferencia'!F15*'[1]Uniforme Apoio'!$BM$10+'Res. Geral apoio conferencia'!I15*'[1]Uniforme Apoio'!$BM$11+'Res. Geral apoio conferencia'!L15*'[1]Uniforme Apoio'!$BM$12+'Res. Geral apoio conferencia'!O15*'[1]Uniforme Apoio'!$BM$13+'Res. Geral apoio conferencia'!R15*'[1]Uniforme Apoio'!$BM$14+'Res. Geral apoio conferencia'!U15*'[1]Uniforme Apoio'!$BM$15+'Res. Geral apoio conferencia'!X15*'[1]Uniforme Apoio'!$BM$17+AA15*'[1]Uniforme Apoio'!$BM$16+'Res. Geral apoio conferencia'!AD15*'[1]Uniforme Apoio'!$BM$18+'Res. Geral apoio conferencia'!AG15*'[1]Uniforme Apoio'!$BM$19+'Res. Geral apoio conferencia'!AJ15*'[1]Uniforme Apoio'!$BM$20+'Res. Geral apoio conferencia'!AM15*'[1]Uniforme Apoio'!$BM$21+'Res. Geral apoio conferencia'!AP15*'[1]Uniforme Apoio'!$BM$22+'Res. Geral apoio conferencia'!AS15*'[1]Uniforme Apoio'!$BM$23+'Res. Geral apoio conferencia'!AV15*'[1]Uniforme Apoio'!$BM$24+'Res. Geral apoio conferencia'!AY15*'[1]Uniforme Apoio'!$BM$25+'Res. Geral apoio conferencia'!BB15*'[1]Uniforme Apoio'!$BM$26+BE15*'[1]Uniforme Apoio'!$BM$27+'Res. Geral apoio conferencia'!BH15*'[1]Uniforme Apoio'!$BM$28+'Res. Geral apoio conferencia'!BK15*'[1]Uniforme Apoio'!$BM$29+'Res. Geral apoio conferencia'!BN15*'[1]Uniforme Apoio'!$BM$30+'Res. Geral apoio conferencia'!BQ15*'[1]Uniforme Apoio'!$BM$30+'Res. Geral apoio conferencia'!BT15*'[1]Uniforme Apoio'!$BM$30+'Res. Geral apoio conferencia'!BW15*'[1]Uniforme Apoio'!$BM$31+'Res. Geral apoio conferencia'!BZ15*'[1]Uniforme Apoio'!$BM$31+'Res. Geral apoio conferencia'!CC15*'[1]Uniforme Apoio'!$BM$32+'Res. Geral apoio conferencia'!CF15*'[1]Uniforme Apoio'!$BM$33+'Res. Geral apoio conferencia'!CI15*'[1]Uniforme Apoio'!$BM$34+'Res. Geral apoio conferencia'!CL15*'[1]Uniforme Apoio'!$BM$35+'Res. Geral apoio conferencia'!CO15*'[1]Uniforme Apoio'!$BM$36+'Res. Geral apoio conferencia'!CR15*'[1]Uniforme Apoio'!$BM$37+'Res. Geral apoio conferencia'!CU15*'[1]Uniforme Apoio'!$BM$38+'Res. Geral apoio conferencia'!CX15*'[1]Uniforme Apoio'!$BM$39+'Res. Geral apoio conferencia'!DA15*'[1]Uniforme Apoio'!$BM$40</f>
        <v>424.15000000000003</v>
      </c>
      <c r="DY15" s="19"/>
      <c r="DZ15" s="19">
        <f>AP15*'[1]Equipamentos Jardinagem'!$H$7</f>
        <v>0</v>
      </c>
      <c r="EA15" s="19"/>
      <c r="EB15" s="19">
        <f t="shared" si="9"/>
        <v>424.15000000000003</v>
      </c>
      <c r="EC15" s="19">
        <v>1231.0088663454546</v>
      </c>
      <c r="ED15" s="19">
        <v>92.325664975909092</v>
      </c>
      <c r="EE15" s="19">
        <v>61.55044331727273</v>
      </c>
      <c r="EF15" s="19">
        <v>12.310088663454547</v>
      </c>
      <c r="EG15" s="19">
        <v>153.87610829318183</v>
      </c>
      <c r="EH15" s="19">
        <v>492.40354653818184</v>
      </c>
      <c r="EI15" s="19">
        <v>184.65132995181818</v>
      </c>
      <c r="EJ15" s="19">
        <v>36.930265990363637</v>
      </c>
      <c r="EK15" s="19">
        <v>2265.0563140756367</v>
      </c>
      <c r="EL15" s="19">
        <v>512.71519283288183</v>
      </c>
      <c r="EM15" s="19">
        <v>171.11023242201819</v>
      </c>
      <c r="EN15" s="19">
        <v>251.74131316764544</v>
      </c>
      <c r="EO15" s="19">
        <v>935.56673842254543</v>
      </c>
      <c r="EP15" s="19">
        <v>8.0015576312454542</v>
      </c>
      <c r="EQ15" s="19">
        <v>3.0775221658636367</v>
      </c>
      <c r="ER15" s="19">
        <v>11.079079797109092</v>
      </c>
      <c r="ES15" s="19">
        <v>46.162832487954546</v>
      </c>
      <c r="ET15" s="19">
        <v>3.6930265990363633</v>
      </c>
      <c r="EU15" s="19">
        <v>1.8465132995181817</v>
      </c>
      <c r="EV15" s="19">
        <v>21.542655161045456</v>
      </c>
      <c r="EW15" s="19">
        <v>8.0015576312454542</v>
      </c>
      <c r="EX15" s="19">
        <v>264.66690626427271</v>
      </c>
      <c r="EY15" s="19">
        <v>10.463575363936364</v>
      </c>
      <c r="EZ15" s="19">
        <v>356.37706680700904</v>
      </c>
      <c r="FA15" s="19">
        <v>512.71519283288183</v>
      </c>
      <c r="FB15" s="19">
        <v>85.555116211009093</v>
      </c>
      <c r="FC15" s="19">
        <v>51.70237238650909</v>
      </c>
      <c r="FD15" s="19">
        <v>20.311646294700001</v>
      </c>
      <c r="FE15" s="19">
        <v>0</v>
      </c>
      <c r="FF15" s="19">
        <v>246.81727770226362</v>
      </c>
      <c r="FG15" s="19">
        <v>917.10160542736367</v>
      </c>
      <c r="FH15" s="19">
        <f t="shared" si="0"/>
        <v>4485.1808045296639</v>
      </c>
      <c r="FI15" s="19">
        <f t="shared" si="1"/>
        <v>12812.748936256936</v>
      </c>
      <c r="FJ15" s="19" t="e">
        <f t="shared" si="10"/>
        <v>#VALUE!</v>
      </c>
      <c r="FK15" s="144">
        <f t="shared" si="2"/>
        <v>4</v>
      </c>
      <c r="FL15" s="144">
        <f t="shared" si="3"/>
        <v>13.25</v>
      </c>
      <c r="FM15" s="20">
        <f t="shared" si="4"/>
        <v>4.6109510086455305</v>
      </c>
      <c r="FN15" s="19" t="e">
        <f t="shared" si="11"/>
        <v>#VALUE!</v>
      </c>
      <c r="FO15" s="20">
        <f t="shared" si="5"/>
        <v>8.7608069164265068</v>
      </c>
      <c r="FP15" s="19" t="e">
        <f t="shared" si="12"/>
        <v>#VALUE!</v>
      </c>
      <c r="FQ15" s="20">
        <f t="shared" si="6"/>
        <v>1.9020172910662811</v>
      </c>
      <c r="FR15" s="19" t="e">
        <f t="shared" si="13"/>
        <v>#VALUE!</v>
      </c>
      <c r="FS15" s="19" t="e">
        <f t="shared" si="14"/>
        <v>#VALUE!</v>
      </c>
      <c r="FT15" s="19" t="e">
        <f t="shared" si="15"/>
        <v>#VALUE!</v>
      </c>
      <c r="FU15" s="145" t="e">
        <f t="shared" si="16"/>
        <v>#VALUE!</v>
      </c>
    </row>
    <row r="16" spans="1:177" ht="15" customHeight="1">
      <c r="A16" s="182" t="str">
        <f>[1]CCT!D23</f>
        <v>Rodoviários de Conselheiro Lafaiete + SEAC-MG</v>
      </c>
      <c r="B16" s="183" t="str">
        <f>[1]CCT!C23</f>
        <v>Conselheiro Lafaiete</v>
      </c>
      <c r="C16" s="141"/>
      <c r="D16" s="151"/>
      <c r="E16" s="17">
        <v>0</v>
      </c>
      <c r="F16" s="18"/>
      <c r="G16" s="151"/>
      <c r="H16" s="17">
        <v>0</v>
      </c>
      <c r="I16" s="18"/>
      <c r="J16" s="151"/>
      <c r="K16" s="17">
        <v>0</v>
      </c>
      <c r="L16" s="17"/>
      <c r="M16" s="17"/>
      <c r="N16" s="17"/>
      <c r="O16" s="17"/>
      <c r="P16" s="17"/>
      <c r="Q16" s="17"/>
      <c r="R16" s="17"/>
      <c r="S16" s="17"/>
      <c r="T16" s="17"/>
      <c r="U16" s="18"/>
      <c r="V16" s="151"/>
      <c r="W16" s="17">
        <v>0</v>
      </c>
      <c r="X16" s="18"/>
      <c r="Y16" s="151"/>
      <c r="Z16" s="17">
        <v>0</v>
      </c>
      <c r="AA16" s="17"/>
      <c r="AB16" s="17"/>
      <c r="AC16" s="17"/>
      <c r="AD16" s="17"/>
      <c r="AE16" s="17"/>
      <c r="AF16" s="17"/>
      <c r="AG16" s="18"/>
      <c r="AH16" s="17"/>
      <c r="AI16" s="17">
        <v>0</v>
      </c>
      <c r="AJ16" s="17"/>
      <c r="AK16" s="17"/>
      <c r="AL16" s="17"/>
      <c r="AM16" s="18"/>
      <c r="AN16" s="151"/>
      <c r="AO16" s="17">
        <v>0</v>
      </c>
      <c r="AP16" s="17"/>
      <c r="AQ16" s="17"/>
      <c r="AR16" s="17"/>
      <c r="AS16" s="17"/>
      <c r="AT16" s="17"/>
      <c r="AU16" s="17"/>
      <c r="AV16" s="152"/>
      <c r="AW16" s="151"/>
      <c r="AX16" s="17">
        <v>0</v>
      </c>
      <c r="AY16" s="17"/>
      <c r="AZ16" s="17"/>
      <c r="BA16" s="17"/>
      <c r="BB16" s="141">
        <v>1</v>
      </c>
      <c r="BC16" s="17">
        <v>2289.75</v>
      </c>
      <c r="BD16" s="17">
        <v>2289.75</v>
      </c>
      <c r="BE16" s="152"/>
      <c r="BF16" s="151"/>
      <c r="BG16" s="17">
        <v>0</v>
      </c>
      <c r="BH16" s="17"/>
      <c r="BI16" s="17"/>
      <c r="BJ16" s="17"/>
      <c r="BK16" s="17"/>
      <c r="BL16" s="17"/>
      <c r="BM16" s="17"/>
      <c r="BN16" s="18"/>
      <c r="BO16" s="17"/>
      <c r="BP16" s="17">
        <v>0</v>
      </c>
      <c r="BQ16" s="18"/>
      <c r="BR16" s="17"/>
      <c r="BS16" s="17">
        <v>0</v>
      </c>
      <c r="BT16" s="18"/>
      <c r="BU16" s="17"/>
      <c r="BV16" s="17">
        <v>0</v>
      </c>
      <c r="BW16" s="18"/>
      <c r="BX16" s="17"/>
      <c r="BY16" s="17">
        <v>0</v>
      </c>
      <c r="BZ16" s="153"/>
      <c r="CA16" s="151"/>
      <c r="CB16" s="17">
        <v>0</v>
      </c>
      <c r="CC16" s="17"/>
      <c r="CD16" s="17"/>
      <c r="CE16" s="17"/>
      <c r="CF16" s="152"/>
      <c r="CG16" s="151"/>
      <c r="CH16" s="17">
        <v>0</v>
      </c>
      <c r="CI16" s="17"/>
      <c r="CJ16" s="17"/>
      <c r="CK16" s="17"/>
      <c r="CL16" s="152"/>
      <c r="CM16" s="151"/>
      <c r="CN16" s="17">
        <v>0</v>
      </c>
      <c r="CO16" s="17"/>
      <c r="CP16" s="17"/>
      <c r="CQ16" s="17"/>
      <c r="CR16" s="141"/>
      <c r="CS16" s="17"/>
      <c r="CT16" s="17">
        <v>0</v>
      </c>
      <c r="CU16" s="17"/>
      <c r="CV16" s="17"/>
      <c r="CW16" s="17"/>
      <c r="CX16" s="17"/>
      <c r="CY16" s="17"/>
      <c r="CZ16" s="17"/>
      <c r="DA16" s="152"/>
      <c r="DB16" s="151"/>
      <c r="DC16" s="17">
        <v>0</v>
      </c>
      <c r="DD16" s="143">
        <f t="shared" si="7"/>
        <v>1</v>
      </c>
      <c r="DE16" s="19">
        <f t="shared" si="8"/>
        <v>2289.75</v>
      </c>
      <c r="DF16" s="19"/>
      <c r="DG16" s="19"/>
      <c r="DH16" s="19">
        <v>0</v>
      </c>
      <c r="DI16" s="19"/>
      <c r="DJ16" s="19">
        <v>0</v>
      </c>
      <c r="DK16" s="19">
        <v>0</v>
      </c>
      <c r="DL16" s="19"/>
      <c r="DM16" s="19">
        <v>2289.75</v>
      </c>
      <c r="DN16" s="19"/>
      <c r="DO16" s="19">
        <v>253</v>
      </c>
      <c r="DP16" s="19">
        <v>0</v>
      </c>
      <c r="DQ16" s="19"/>
      <c r="DR16" s="19">
        <v>3.12</v>
      </c>
      <c r="DS16" s="19">
        <v>0</v>
      </c>
      <c r="DT16" s="19">
        <v>0</v>
      </c>
      <c r="DU16" s="19">
        <v>0</v>
      </c>
      <c r="DV16" s="19">
        <v>247.42</v>
      </c>
      <c r="DW16" s="19">
        <v>503.53999999999996</v>
      </c>
      <c r="DX16" s="19">
        <f>C16*'[1]Uniforme Apoio'!$BM$9+'Res. Geral apoio conferencia'!F16*'[1]Uniforme Apoio'!$BM$10+'Res. Geral apoio conferencia'!I16*'[1]Uniforme Apoio'!$BM$11+'Res. Geral apoio conferencia'!L16*'[1]Uniforme Apoio'!$BM$12+'Res. Geral apoio conferencia'!O16*'[1]Uniforme Apoio'!$BM$13+'Res. Geral apoio conferencia'!R16*'[1]Uniforme Apoio'!$BM$14+'Res. Geral apoio conferencia'!U16*'[1]Uniforme Apoio'!$BM$15+'Res. Geral apoio conferencia'!X16*'[1]Uniforme Apoio'!$BM$17+AA16*'[1]Uniforme Apoio'!$BM$16+'Res. Geral apoio conferencia'!AD16*'[1]Uniforme Apoio'!$BM$18+'Res. Geral apoio conferencia'!AG16*'[1]Uniforme Apoio'!$BM$19+'Res. Geral apoio conferencia'!AJ16*'[1]Uniforme Apoio'!$BM$20+'Res. Geral apoio conferencia'!AM16*'[1]Uniforme Apoio'!$BM$21+'Res. Geral apoio conferencia'!AP16*'[1]Uniforme Apoio'!$BM$22+'Res. Geral apoio conferencia'!AS16*'[1]Uniforme Apoio'!$BM$23+'Res. Geral apoio conferencia'!AV16*'[1]Uniforme Apoio'!$BM$24+'Res. Geral apoio conferencia'!AY16*'[1]Uniforme Apoio'!$BM$25+'Res. Geral apoio conferencia'!BB16*'[1]Uniforme Apoio'!$BM$26+BE16*'[1]Uniforme Apoio'!$BM$27+'Res. Geral apoio conferencia'!BH16*'[1]Uniforme Apoio'!$BM$28+'Res. Geral apoio conferencia'!BK16*'[1]Uniforme Apoio'!$BM$29+'Res. Geral apoio conferencia'!BN16*'[1]Uniforme Apoio'!$BM$30+'Res. Geral apoio conferencia'!BQ16*'[1]Uniforme Apoio'!$BM$30+'Res. Geral apoio conferencia'!BT16*'[1]Uniforme Apoio'!$BM$30+'Res. Geral apoio conferencia'!BW16*'[1]Uniforme Apoio'!$BM$31+'Res. Geral apoio conferencia'!BZ16*'[1]Uniforme Apoio'!$BM$31+'Res. Geral apoio conferencia'!CC16*'[1]Uniforme Apoio'!$BM$32+'Res. Geral apoio conferencia'!CF16*'[1]Uniforme Apoio'!$BM$33+'Res. Geral apoio conferencia'!CI16*'[1]Uniforme Apoio'!$BM$34+'Res. Geral apoio conferencia'!CL16*'[1]Uniforme Apoio'!$BM$35+'Res. Geral apoio conferencia'!CO16*'[1]Uniforme Apoio'!$BM$36+'Res. Geral apoio conferencia'!CR16*'[1]Uniforme Apoio'!$BM$37+'Res. Geral apoio conferencia'!CU16*'[1]Uniforme Apoio'!$BM$38+'Res. Geral apoio conferencia'!CX16*'[1]Uniforme Apoio'!$BM$39+'Res. Geral apoio conferencia'!DA16*'[1]Uniforme Apoio'!$BM$40</f>
        <v>103.18</v>
      </c>
      <c r="DY16" s="19"/>
      <c r="DZ16" s="19">
        <f>AP16*'[1]Equipamentos Jardinagem'!$H$7</f>
        <v>0</v>
      </c>
      <c r="EA16" s="19"/>
      <c r="EB16" s="19">
        <f t="shared" si="9"/>
        <v>103.18</v>
      </c>
      <c r="EC16" s="19">
        <v>457.95000000000005</v>
      </c>
      <c r="ED16" s="19">
        <v>34.346249999999998</v>
      </c>
      <c r="EE16" s="19">
        <v>22.897500000000001</v>
      </c>
      <c r="EF16" s="19">
        <v>4.5795000000000003</v>
      </c>
      <c r="EG16" s="19">
        <v>57.243750000000006</v>
      </c>
      <c r="EH16" s="19">
        <v>183.18</v>
      </c>
      <c r="EI16" s="19">
        <v>68.692499999999995</v>
      </c>
      <c r="EJ16" s="19">
        <v>13.7385</v>
      </c>
      <c r="EK16" s="19">
        <v>842.62800000000016</v>
      </c>
      <c r="EL16" s="19">
        <v>190.736175</v>
      </c>
      <c r="EM16" s="19">
        <v>63.655049999999996</v>
      </c>
      <c r="EN16" s="19">
        <v>93.650774999999996</v>
      </c>
      <c r="EO16" s="19">
        <v>348.04199999999997</v>
      </c>
      <c r="EP16" s="19">
        <v>2.9766749999999997</v>
      </c>
      <c r="EQ16" s="19">
        <v>1.1448750000000001</v>
      </c>
      <c r="ER16" s="19">
        <v>4.12155</v>
      </c>
      <c r="ES16" s="19">
        <v>17.173124999999999</v>
      </c>
      <c r="ET16" s="19">
        <v>1.3738499999999998</v>
      </c>
      <c r="EU16" s="19">
        <v>0.6869249999999999</v>
      </c>
      <c r="EV16" s="19">
        <v>8.0141249999999999</v>
      </c>
      <c r="EW16" s="19">
        <v>2.9766749999999997</v>
      </c>
      <c r="EX16" s="19">
        <v>98.459249999999997</v>
      </c>
      <c r="EY16" s="19">
        <v>3.8925749999999999</v>
      </c>
      <c r="EZ16" s="19">
        <v>132.57652499999998</v>
      </c>
      <c r="FA16" s="19">
        <v>190.736175</v>
      </c>
      <c r="FB16" s="19">
        <v>31.827524999999998</v>
      </c>
      <c r="FC16" s="19">
        <v>19.233899999999998</v>
      </c>
      <c r="FD16" s="19">
        <v>7.5561749999999996</v>
      </c>
      <c r="FE16" s="19">
        <v>0</v>
      </c>
      <c r="FF16" s="19">
        <v>91.818974999999995</v>
      </c>
      <c r="FG16" s="19">
        <v>341.17275000000001</v>
      </c>
      <c r="FH16" s="19">
        <f t="shared" si="0"/>
        <v>1668.540825</v>
      </c>
      <c r="FI16" s="19">
        <f t="shared" si="1"/>
        <v>4565.0108249999994</v>
      </c>
      <c r="FJ16" s="19" t="e">
        <f t="shared" si="10"/>
        <v>#VALUE!</v>
      </c>
      <c r="FK16" s="144">
        <f t="shared" si="2"/>
        <v>4</v>
      </c>
      <c r="FL16" s="144">
        <f t="shared" si="3"/>
        <v>13.25</v>
      </c>
      <c r="FM16" s="20">
        <f t="shared" si="4"/>
        <v>4.6109510086455305</v>
      </c>
      <c r="FN16" s="19" t="e">
        <f t="shared" si="11"/>
        <v>#VALUE!</v>
      </c>
      <c r="FO16" s="20">
        <f t="shared" si="5"/>
        <v>8.7608069164265068</v>
      </c>
      <c r="FP16" s="19" t="e">
        <f t="shared" si="12"/>
        <v>#VALUE!</v>
      </c>
      <c r="FQ16" s="20">
        <f t="shared" si="6"/>
        <v>1.9020172910662811</v>
      </c>
      <c r="FR16" s="19" t="e">
        <f t="shared" si="13"/>
        <v>#VALUE!</v>
      </c>
      <c r="FS16" s="19" t="e">
        <f t="shared" si="14"/>
        <v>#VALUE!</v>
      </c>
      <c r="FT16" s="19" t="e">
        <f t="shared" si="15"/>
        <v>#VALUE!</v>
      </c>
      <c r="FU16" s="145" t="e">
        <f t="shared" si="16"/>
        <v>#VALUE!</v>
      </c>
    </row>
    <row r="17" spans="1:177" ht="15" customHeight="1">
      <c r="A17" s="149" t="str">
        <f>[1]CCT!D24</f>
        <v>Fethemg Interior</v>
      </c>
      <c r="B17" s="150" t="str">
        <f>[1]CCT!C24</f>
        <v>Conselheiro Pena</v>
      </c>
      <c r="C17" s="141"/>
      <c r="D17" s="151"/>
      <c r="E17" s="17"/>
      <c r="F17" s="18"/>
      <c r="G17" s="151"/>
      <c r="H17" s="17"/>
      <c r="I17" s="18"/>
      <c r="J17" s="151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8"/>
      <c r="V17" s="151"/>
      <c r="W17" s="17"/>
      <c r="X17" s="18"/>
      <c r="Y17" s="151"/>
      <c r="Z17" s="17"/>
      <c r="AA17" s="17"/>
      <c r="AB17" s="17"/>
      <c r="AC17" s="17"/>
      <c r="AD17" s="17"/>
      <c r="AE17" s="17"/>
      <c r="AF17" s="17"/>
      <c r="AG17" s="18"/>
      <c r="AH17" s="17"/>
      <c r="AI17" s="17"/>
      <c r="AJ17" s="17"/>
      <c r="AK17" s="17"/>
      <c r="AL17" s="17"/>
      <c r="AM17" s="18"/>
      <c r="AN17" s="151"/>
      <c r="AO17" s="17"/>
      <c r="AP17" s="17"/>
      <c r="AQ17" s="17"/>
      <c r="AR17" s="17"/>
      <c r="AS17" s="17"/>
      <c r="AT17" s="17"/>
      <c r="AU17" s="17"/>
      <c r="AV17" s="152"/>
      <c r="AW17" s="151"/>
      <c r="AX17" s="17"/>
      <c r="AY17" s="17"/>
      <c r="AZ17" s="17"/>
      <c r="BA17" s="17"/>
      <c r="BB17" s="141"/>
      <c r="BC17" s="17"/>
      <c r="BD17" s="17">
        <v>0</v>
      </c>
      <c r="BE17" s="152"/>
      <c r="BF17" s="151"/>
      <c r="BG17" s="17"/>
      <c r="BH17" s="17"/>
      <c r="BI17" s="17"/>
      <c r="BJ17" s="17"/>
      <c r="BK17" s="17"/>
      <c r="BL17" s="17"/>
      <c r="BM17" s="17"/>
      <c r="BN17" s="18">
        <v>1</v>
      </c>
      <c r="BO17" s="17">
        <v>1043.74</v>
      </c>
      <c r="BP17" s="17">
        <v>1043.74</v>
      </c>
      <c r="BQ17" s="18"/>
      <c r="BR17" s="17"/>
      <c r="BS17" s="17"/>
      <c r="BT17" s="18"/>
      <c r="BU17" s="17"/>
      <c r="BV17" s="17"/>
      <c r="BW17" s="18"/>
      <c r="BX17" s="17"/>
      <c r="BY17" s="17"/>
      <c r="BZ17" s="153"/>
      <c r="CA17" s="151"/>
      <c r="CB17" s="17"/>
      <c r="CC17" s="17"/>
      <c r="CD17" s="17"/>
      <c r="CE17" s="17"/>
      <c r="CF17" s="152"/>
      <c r="CG17" s="151"/>
      <c r="CH17" s="17"/>
      <c r="CI17" s="17"/>
      <c r="CJ17" s="17"/>
      <c r="CK17" s="17"/>
      <c r="CL17" s="152"/>
      <c r="CM17" s="151"/>
      <c r="CN17" s="17"/>
      <c r="CO17" s="17"/>
      <c r="CP17" s="17"/>
      <c r="CQ17" s="17"/>
      <c r="CR17" s="141"/>
      <c r="CS17" s="17"/>
      <c r="CT17" s="17">
        <v>0</v>
      </c>
      <c r="CU17" s="17"/>
      <c r="CV17" s="17"/>
      <c r="CW17" s="17"/>
      <c r="CX17" s="17"/>
      <c r="CY17" s="17"/>
      <c r="CZ17" s="17"/>
      <c r="DA17" s="152"/>
      <c r="DB17" s="151"/>
      <c r="DC17" s="17"/>
      <c r="DD17" s="143">
        <f t="shared" si="7"/>
        <v>1</v>
      </c>
      <c r="DE17" s="19">
        <f t="shared" si="8"/>
        <v>1043.74</v>
      </c>
      <c r="DF17" s="19"/>
      <c r="DG17" s="19"/>
      <c r="DH17" s="19">
        <v>0</v>
      </c>
      <c r="DI17" s="19"/>
      <c r="DJ17" s="19">
        <v>94.885454545454536</v>
      </c>
      <c r="DK17" s="19">
        <v>0</v>
      </c>
      <c r="DL17" s="19"/>
      <c r="DM17" s="19">
        <v>1138.6254545454544</v>
      </c>
      <c r="DN17" s="19"/>
      <c r="DO17" s="19">
        <v>279</v>
      </c>
      <c r="DP17" s="19">
        <v>61.375599999999999</v>
      </c>
      <c r="DQ17" s="19"/>
      <c r="DR17" s="19">
        <v>3.12</v>
      </c>
      <c r="DS17" s="19">
        <v>0</v>
      </c>
      <c r="DT17" s="19">
        <v>0</v>
      </c>
      <c r="DU17" s="19">
        <v>8.43</v>
      </c>
      <c r="DV17" s="19">
        <v>0</v>
      </c>
      <c r="DW17" s="19">
        <v>351.92560000000003</v>
      </c>
      <c r="DX17" s="19">
        <f>C17*'[1]Uniforme Apoio'!$BM$9+'Res. Geral apoio conferencia'!F17*'[1]Uniforme Apoio'!$BM$10+'Res. Geral apoio conferencia'!I17*'[1]Uniforme Apoio'!$BM$11+'Res. Geral apoio conferencia'!L17*'[1]Uniforme Apoio'!$BM$12+'Res. Geral apoio conferencia'!O17*'[1]Uniforme Apoio'!$BM$13+'Res. Geral apoio conferencia'!R17*'[1]Uniforme Apoio'!$BM$14+'Res. Geral apoio conferencia'!U17*'[1]Uniforme Apoio'!$BM$15+'Res. Geral apoio conferencia'!X17*'[1]Uniforme Apoio'!$BM$17+AA17*'[1]Uniforme Apoio'!$BM$16+'Res. Geral apoio conferencia'!AD17*'[1]Uniforme Apoio'!$BM$18+'Res. Geral apoio conferencia'!AG17*'[1]Uniforme Apoio'!$BM$19+'Res. Geral apoio conferencia'!AJ17*'[1]Uniforme Apoio'!$BM$20+'Res. Geral apoio conferencia'!AM17*'[1]Uniforme Apoio'!$BM$21+'Res. Geral apoio conferencia'!AP17*'[1]Uniforme Apoio'!$BM$22+'Res. Geral apoio conferencia'!AS17*'[1]Uniforme Apoio'!$BM$23+'Res. Geral apoio conferencia'!AV17*'[1]Uniforme Apoio'!$BM$24+'Res. Geral apoio conferencia'!AY17*'[1]Uniforme Apoio'!$BM$25+'Res. Geral apoio conferencia'!BB17*'[1]Uniforme Apoio'!$BM$26+BE17*'[1]Uniforme Apoio'!$BM$27+'Res. Geral apoio conferencia'!BH17*'[1]Uniforme Apoio'!$BM$28+'Res. Geral apoio conferencia'!BK17*'[1]Uniforme Apoio'!$BM$29+'Res. Geral apoio conferencia'!BN17*'[1]Uniforme Apoio'!$BM$30+'Res. Geral apoio conferencia'!BQ17*'[1]Uniforme Apoio'!$BM$30+'Res. Geral apoio conferencia'!BT17*'[1]Uniforme Apoio'!$BM$30+'Res. Geral apoio conferencia'!BW17*'[1]Uniforme Apoio'!$BM$31+'Res. Geral apoio conferencia'!BZ17*'[1]Uniforme Apoio'!$BM$31+'Res. Geral apoio conferencia'!CC17*'[1]Uniforme Apoio'!$BM$32+'Res. Geral apoio conferencia'!CF17*'[1]Uniforme Apoio'!$BM$33+'Res. Geral apoio conferencia'!CI17*'[1]Uniforme Apoio'!$BM$34+'Res. Geral apoio conferencia'!CL17*'[1]Uniforme Apoio'!$BM$35+'Res. Geral apoio conferencia'!CO17*'[1]Uniforme Apoio'!$BM$36+'Res. Geral apoio conferencia'!CR17*'[1]Uniforme Apoio'!$BM$37+'Res. Geral apoio conferencia'!CU17*'[1]Uniforme Apoio'!$BM$38+'Res. Geral apoio conferencia'!CX17*'[1]Uniforme Apoio'!$BM$39+'Res. Geral apoio conferencia'!DA17*'[1]Uniforme Apoio'!$BM$40</f>
        <v>85.68</v>
      </c>
      <c r="DY17" s="19"/>
      <c r="DZ17" s="19">
        <f>AP17*'[1]Equipamentos Jardinagem'!$H$7</f>
        <v>0</v>
      </c>
      <c r="EA17" s="19"/>
      <c r="EB17" s="19">
        <f t="shared" si="9"/>
        <v>85.68</v>
      </c>
      <c r="EC17" s="19">
        <v>227.72509090909091</v>
      </c>
      <c r="ED17" s="19">
        <v>17.079381818181815</v>
      </c>
      <c r="EE17" s="19">
        <v>11.386254545454545</v>
      </c>
      <c r="EF17" s="19">
        <v>2.2772509090909088</v>
      </c>
      <c r="EG17" s="19">
        <v>28.465636363636364</v>
      </c>
      <c r="EH17" s="19">
        <v>91.090036363636358</v>
      </c>
      <c r="EI17" s="19">
        <v>34.158763636363631</v>
      </c>
      <c r="EJ17" s="19">
        <v>6.8317527272727263</v>
      </c>
      <c r="EK17" s="19">
        <v>419.01416727272721</v>
      </c>
      <c r="EL17" s="19">
        <v>94.847500363636357</v>
      </c>
      <c r="EM17" s="19">
        <v>31.653787636363631</v>
      </c>
      <c r="EN17" s="19">
        <v>46.569781090909082</v>
      </c>
      <c r="EO17" s="19">
        <v>173.07106909090908</v>
      </c>
      <c r="EP17" s="19">
        <v>1.4802130909090907</v>
      </c>
      <c r="EQ17" s="19">
        <v>0.56931272727272719</v>
      </c>
      <c r="ER17" s="19">
        <v>2.0495258181818179</v>
      </c>
      <c r="ES17" s="19">
        <v>8.5396909090909077</v>
      </c>
      <c r="ET17" s="19">
        <v>0.68317527272727263</v>
      </c>
      <c r="EU17" s="19">
        <v>0.34158763636363632</v>
      </c>
      <c r="EV17" s="19">
        <v>3.9851890909090906</v>
      </c>
      <c r="EW17" s="19">
        <v>1.4802130909090907</v>
      </c>
      <c r="EX17" s="19">
        <v>48.960894545454536</v>
      </c>
      <c r="EY17" s="19">
        <v>1.9356632727272725</v>
      </c>
      <c r="EZ17" s="19">
        <v>65.9264138181818</v>
      </c>
      <c r="FA17" s="19">
        <v>94.847500363636357</v>
      </c>
      <c r="FB17" s="19">
        <v>15.826893818181816</v>
      </c>
      <c r="FC17" s="19">
        <v>9.5644538181818159</v>
      </c>
      <c r="FD17" s="19">
        <v>3.7574639999999997</v>
      </c>
      <c r="FE17" s="19">
        <v>0</v>
      </c>
      <c r="FF17" s="19">
        <v>45.658880727272717</v>
      </c>
      <c r="FG17" s="19">
        <v>169.65519272727272</v>
      </c>
      <c r="FH17" s="19">
        <f t="shared" si="0"/>
        <v>829.71636872727265</v>
      </c>
      <c r="FI17" s="19">
        <f t="shared" si="1"/>
        <v>2405.9474232727271</v>
      </c>
      <c r="FJ17" s="19" t="e">
        <f t="shared" si="10"/>
        <v>#VALUE!</v>
      </c>
      <c r="FK17" s="144">
        <f t="shared" si="2"/>
        <v>3</v>
      </c>
      <c r="FL17" s="144">
        <f t="shared" si="3"/>
        <v>12.25</v>
      </c>
      <c r="FM17" s="20">
        <f t="shared" si="4"/>
        <v>3.4188034188034218</v>
      </c>
      <c r="FN17" s="19" t="e">
        <f t="shared" si="11"/>
        <v>#VALUE!</v>
      </c>
      <c r="FO17" s="20">
        <f t="shared" si="5"/>
        <v>8.6609686609686669</v>
      </c>
      <c r="FP17" s="19" t="e">
        <f t="shared" si="12"/>
        <v>#VALUE!</v>
      </c>
      <c r="FQ17" s="20">
        <f t="shared" si="6"/>
        <v>1.8803418803418819</v>
      </c>
      <c r="FR17" s="19" t="e">
        <f t="shared" si="13"/>
        <v>#VALUE!</v>
      </c>
      <c r="FS17" s="19" t="e">
        <f t="shared" si="14"/>
        <v>#VALUE!</v>
      </c>
      <c r="FT17" s="19" t="e">
        <f t="shared" si="15"/>
        <v>#VALUE!</v>
      </c>
      <c r="FU17" s="145" t="e">
        <f t="shared" si="16"/>
        <v>#VALUE!</v>
      </c>
    </row>
    <row r="18" spans="1:177" ht="15" customHeight="1">
      <c r="A18" s="146" t="str">
        <f>[1]CCT!D25</f>
        <v>Sind - Asseio</v>
      </c>
      <c r="B18" s="147" t="str">
        <f>[1]CCT!C25</f>
        <v>Contagem</v>
      </c>
      <c r="C18" s="141"/>
      <c r="D18" s="17"/>
      <c r="E18" s="17">
        <v>0</v>
      </c>
      <c r="F18" s="18"/>
      <c r="G18" s="17"/>
      <c r="H18" s="17">
        <v>0</v>
      </c>
      <c r="I18" s="18"/>
      <c r="J18" s="17"/>
      <c r="K18" s="17">
        <v>0</v>
      </c>
      <c r="L18" s="17"/>
      <c r="M18" s="17"/>
      <c r="N18" s="17"/>
      <c r="O18" s="17"/>
      <c r="P18" s="17"/>
      <c r="Q18" s="17"/>
      <c r="R18" s="17"/>
      <c r="S18" s="17"/>
      <c r="T18" s="17"/>
      <c r="U18" s="18"/>
      <c r="V18" s="17"/>
      <c r="W18" s="17">
        <v>0</v>
      </c>
      <c r="X18" s="18">
        <v>1</v>
      </c>
      <c r="Y18" s="17">
        <v>876.66</v>
      </c>
      <c r="Z18" s="17">
        <v>876.66</v>
      </c>
      <c r="AA18" s="17"/>
      <c r="AB18" s="17"/>
      <c r="AC18" s="17"/>
      <c r="AD18" s="17"/>
      <c r="AE18" s="17"/>
      <c r="AF18" s="17"/>
      <c r="AG18" s="18"/>
      <c r="AH18" s="17"/>
      <c r="AI18" s="17">
        <v>0</v>
      </c>
      <c r="AJ18" s="17"/>
      <c r="AK18" s="17"/>
      <c r="AL18" s="17"/>
      <c r="AM18" s="18"/>
      <c r="AN18" s="17"/>
      <c r="AO18" s="17">
        <v>0</v>
      </c>
      <c r="AP18" s="17"/>
      <c r="AQ18" s="17"/>
      <c r="AR18" s="17"/>
      <c r="AS18" s="17"/>
      <c r="AT18" s="17"/>
      <c r="AU18" s="17"/>
      <c r="AV18" s="18"/>
      <c r="AW18" s="17"/>
      <c r="AX18" s="17">
        <v>0</v>
      </c>
      <c r="AY18" s="17"/>
      <c r="AZ18" s="17"/>
      <c r="BA18" s="17"/>
      <c r="BB18" s="141"/>
      <c r="BC18" s="17"/>
      <c r="BD18" s="17">
        <v>0</v>
      </c>
      <c r="BE18" s="18"/>
      <c r="BF18" s="17"/>
      <c r="BG18" s="17">
        <v>0</v>
      </c>
      <c r="BH18" s="17"/>
      <c r="BI18" s="17"/>
      <c r="BJ18" s="17"/>
      <c r="BK18" s="17"/>
      <c r="BL18" s="17"/>
      <c r="BM18" s="17"/>
      <c r="BN18" s="18"/>
      <c r="BO18" s="17"/>
      <c r="BP18" s="17">
        <v>0</v>
      </c>
      <c r="BQ18" s="18"/>
      <c r="BR18" s="17"/>
      <c r="BS18" s="17">
        <v>0</v>
      </c>
      <c r="BT18" s="18"/>
      <c r="BU18" s="17"/>
      <c r="BV18" s="17">
        <v>0</v>
      </c>
      <c r="BW18" s="18"/>
      <c r="BX18" s="17"/>
      <c r="BY18" s="17">
        <v>0</v>
      </c>
      <c r="BZ18" s="142">
        <v>1</v>
      </c>
      <c r="CA18" s="17">
        <v>1231.31</v>
      </c>
      <c r="CB18" s="17">
        <v>1231.31</v>
      </c>
      <c r="CC18" s="17"/>
      <c r="CD18" s="17"/>
      <c r="CE18" s="17"/>
      <c r="CF18" s="18"/>
      <c r="CG18" s="17"/>
      <c r="CH18" s="17">
        <v>0</v>
      </c>
      <c r="CI18" s="17"/>
      <c r="CJ18" s="17"/>
      <c r="CK18" s="17"/>
      <c r="CL18" s="18"/>
      <c r="CM18" s="17"/>
      <c r="CN18" s="17">
        <v>0</v>
      </c>
      <c r="CO18" s="17"/>
      <c r="CP18" s="17"/>
      <c r="CQ18" s="17"/>
      <c r="CR18" s="141"/>
      <c r="CS18" s="17"/>
      <c r="CT18" s="17">
        <v>0</v>
      </c>
      <c r="CU18" s="17"/>
      <c r="CV18" s="17"/>
      <c r="CW18" s="17"/>
      <c r="CX18" s="17"/>
      <c r="CY18" s="17"/>
      <c r="CZ18" s="17"/>
      <c r="DA18" s="18"/>
      <c r="DB18" s="17"/>
      <c r="DC18" s="17">
        <v>0</v>
      </c>
      <c r="DD18" s="143">
        <f t="shared" si="7"/>
        <v>2</v>
      </c>
      <c r="DE18" s="19">
        <f t="shared" si="8"/>
        <v>2107.9699999999998</v>
      </c>
      <c r="DF18" s="19"/>
      <c r="DG18" s="19"/>
      <c r="DH18" s="19">
        <v>0</v>
      </c>
      <c r="DI18" s="19"/>
      <c r="DJ18" s="19">
        <v>0</v>
      </c>
      <c r="DK18" s="19">
        <v>0</v>
      </c>
      <c r="DL18" s="19"/>
      <c r="DM18" s="19">
        <v>2107.9699999999998</v>
      </c>
      <c r="DN18" s="19"/>
      <c r="DO18" s="19">
        <v>558</v>
      </c>
      <c r="DP18" s="19">
        <v>121.52180000000001</v>
      </c>
      <c r="DQ18" s="19"/>
      <c r="DR18" s="19">
        <v>6.24</v>
      </c>
      <c r="DS18" s="19">
        <v>0</v>
      </c>
      <c r="DT18" s="19">
        <v>82.06</v>
      </c>
      <c r="DU18" s="19">
        <v>16.86</v>
      </c>
      <c r="DV18" s="19">
        <v>0</v>
      </c>
      <c r="DW18" s="19">
        <v>784.68179999999995</v>
      </c>
      <c r="DX18" s="19">
        <f>C18*'[1]Uniforme Apoio'!$BM$9+'Res. Geral apoio conferencia'!F18*'[1]Uniforme Apoio'!$BM$10+'Res. Geral apoio conferencia'!I18*'[1]Uniforme Apoio'!$BM$11+'Res. Geral apoio conferencia'!L18*'[1]Uniforme Apoio'!$BM$12+'Res. Geral apoio conferencia'!O18*'[1]Uniforme Apoio'!$BM$13+'Res. Geral apoio conferencia'!R18*'[1]Uniforme Apoio'!$BM$14+'Res. Geral apoio conferencia'!U18*'[1]Uniforme Apoio'!$BM$15+'Res. Geral apoio conferencia'!X18*'[1]Uniforme Apoio'!$BM$17+AA18*'[1]Uniforme Apoio'!$BM$16+'Res. Geral apoio conferencia'!AD18*'[1]Uniforme Apoio'!$BM$18+'Res. Geral apoio conferencia'!AG18*'[1]Uniforme Apoio'!$BM$19+'Res. Geral apoio conferencia'!AJ18*'[1]Uniforme Apoio'!$BM$20+'Res. Geral apoio conferencia'!AM18*'[1]Uniforme Apoio'!$BM$21+'Res. Geral apoio conferencia'!AP18*'[1]Uniforme Apoio'!$BM$22+'Res. Geral apoio conferencia'!AS18*'[1]Uniforme Apoio'!$BM$23+'Res. Geral apoio conferencia'!AV18*'[1]Uniforme Apoio'!$BM$24+'Res. Geral apoio conferencia'!AY18*'[1]Uniforme Apoio'!$BM$25+'Res. Geral apoio conferencia'!BB18*'[1]Uniforme Apoio'!$BM$26+BE18*'[1]Uniforme Apoio'!$BM$27+'Res. Geral apoio conferencia'!BH18*'[1]Uniforme Apoio'!$BM$28+'Res. Geral apoio conferencia'!BK18*'[1]Uniforme Apoio'!$BM$29+'Res. Geral apoio conferencia'!BN18*'[1]Uniforme Apoio'!$BM$30+'Res. Geral apoio conferencia'!BQ18*'[1]Uniforme Apoio'!$BM$30+'Res. Geral apoio conferencia'!BT18*'[1]Uniforme Apoio'!$BM$30+'Res. Geral apoio conferencia'!BW18*'[1]Uniforme Apoio'!$BM$31+'Res. Geral apoio conferencia'!BZ18*'[1]Uniforme Apoio'!$BM$31+'Res. Geral apoio conferencia'!CC18*'[1]Uniforme Apoio'!$BM$32+'Res. Geral apoio conferencia'!CF18*'[1]Uniforme Apoio'!$BM$33+'Res. Geral apoio conferencia'!CI18*'[1]Uniforme Apoio'!$BM$34+'Res. Geral apoio conferencia'!CL18*'[1]Uniforme Apoio'!$BM$35+'Res. Geral apoio conferencia'!CO18*'[1]Uniforme Apoio'!$BM$36+'Res. Geral apoio conferencia'!CR18*'[1]Uniforme Apoio'!$BM$37+'Res. Geral apoio conferencia'!CU18*'[1]Uniforme Apoio'!$BM$38+'Res. Geral apoio conferencia'!CX18*'[1]Uniforme Apoio'!$BM$39+'Res. Geral apoio conferencia'!DA18*'[1]Uniforme Apoio'!$BM$40</f>
        <v>125.46000000000001</v>
      </c>
      <c r="DY18" s="19"/>
      <c r="DZ18" s="19">
        <f>AP18*'[1]Equipamentos Jardinagem'!$H$7</f>
        <v>0</v>
      </c>
      <c r="EA18" s="19"/>
      <c r="EB18" s="19">
        <f t="shared" si="9"/>
        <v>125.46000000000001</v>
      </c>
      <c r="EC18" s="19">
        <v>421.59399999999999</v>
      </c>
      <c r="ED18" s="19">
        <v>31.619549999999997</v>
      </c>
      <c r="EE18" s="19">
        <v>21.079699999999999</v>
      </c>
      <c r="EF18" s="19">
        <v>4.2159399999999998</v>
      </c>
      <c r="EG18" s="19">
        <v>52.699249999999999</v>
      </c>
      <c r="EH18" s="19">
        <v>168.63759999999999</v>
      </c>
      <c r="EI18" s="19">
        <v>63.239099999999993</v>
      </c>
      <c r="EJ18" s="19">
        <v>12.647819999999999</v>
      </c>
      <c r="EK18" s="19">
        <v>775.73296000000005</v>
      </c>
      <c r="EL18" s="19">
        <v>175.59390099999999</v>
      </c>
      <c r="EM18" s="19">
        <v>58.601565999999991</v>
      </c>
      <c r="EN18" s="19">
        <v>86.215972999999991</v>
      </c>
      <c r="EO18" s="19">
        <v>320.41143999999997</v>
      </c>
      <c r="EP18" s="19">
        <v>2.7403609999999996</v>
      </c>
      <c r="EQ18" s="19">
        <v>1.0539849999999999</v>
      </c>
      <c r="ER18" s="19">
        <v>3.7943459999999996</v>
      </c>
      <c r="ES18" s="19">
        <v>15.809774999999998</v>
      </c>
      <c r="ET18" s="19">
        <v>1.2647819999999999</v>
      </c>
      <c r="EU18" s="19">
        <v>0.63239099999999993</v>
      </c>
      <c r="EV18" s="19">
        <v>7.3778949999999996</v>
      </c>
      <c r="EW18" s="19">
        <v>2.7403609999999996</v>
      </c>
      <c r="EX18" s="19">
        <v>90.64270999999998</v>
      </c>
      <c r="EY18" s="19">
        <v>3.5835489999999997</v>
      </c>
      <c r="EZ18" s="19">
        <v>122.05146299999998</v>
      </c>
      <c r="FA18" s="19">
        <v>175.59390099999999</v>
      </c>
      <c r="FB18" s="19">
        <v>29.300782999999996</v>
      </c>
      <c r="FC18" s="19">
        <v>17.706947999999997</v>
      </c>
      <c r="FD18" s="19">
        <v>6.956300999999999</v>
      </c>
      <c r="FE18" s="19">
        <v>0</v>
      </c>
      <c r="FF18" s="19">
        <v>84.529596999999981</v>
      </c>
      <c r="FG18" s="19">
        <v>314.08752999999996</v>
      </c>
      <c r="FH18" s="19">
        <f t="shared" si="0"/>
        <v>1536.0777390000001</v>
      </c>
      <c r="FI18" s="19">
        <f t="shared" si="1"/>
        <v>4554.189539</v>
      </c>
      <c r="FJ18" s="19" t="e">
        <f t="shared" si="10"/>
        <v>#VALUE!</v>
      </c>
      <c r="FK18" s="144">
        <f t="shared" si="2"/>
        <v>3</v>
      </c>
      <c r="FL18" s="144">
        <f t="shared" si="3"/>
        <v>12.25</v>
      </c>
      <c r="FM18" s="20">
        <f t="shared" si="4"/>
        <v>3.4188034188034218</v>
      </c>
      <c r="FN18" s="19" t="e">
        <f t="shared" si="11"/>
        <v>#VALUE!</v>
      </c>
      <c r="FO18" s="20">
        <f t="shared" si="5"/>
        <v>8.6609686609686669</v>
      </c>
      <c r="FP18" s="19" t="e">
        <f t="shared" si="12"/>
        <v>#VALUE!</v>
      </c>
      <c r="FQ18" s="20">
        <f t="shared" si="6"/>
        <v>1.8803418803418819</v>
      </c>
      <c r="FR18" s="19" t="e">
        <f t="shared" si="13"/>
        <v>#VALUE!</v>
      </c>
      <c r="FS18" s="19" t="e">
        <f t="shared" si="14"/>
        <v>#VALUE!</v>
      </c>
      <c r="FT18" s="19" t="e">
        <f t="shared" si="15"/>
        <v>#VALUE!</v>
      </c>
      <c r="FU18" s="145" t="e">
        <f t="shared" si="16"/>
        <v>#VALUE!</v>
      </c>
    </row>
    <row r="19" spans="1:177" ht="15" customHeight="1">
      <c r="A19" s="182" t="str">
        <f>[1]CCT!D26</f>
        <v>Rodoviários de Contagem + SEAC-MG</v>
      </c>
      <c r="B19" s="183" t="str">
        <f>[1]CCT!C26</f>
        <v>Contagem</v>
      </c>
      <c r="C19" s="141"/>
      <c r="D19" s="151"/>
      <c r="E19" s="17">
        <v>0</v>
      </c>
      <c r="F19" s="18"/>
      <c r="G19" s="151"/>
      <c r="H19" s="17">
        <v>0</v>
      </c>
      <c r="I19" s="18"/>
      <c r="J19" s="151"/>
      <c r="K19" s="17">
        <v>0</v>
      </c>
      <c r="L19" s="17"/>
      <c r="M19" s="17"/>
      <c r="N19" s="17"/>
      <c r="O19" s="17"/>
      <c r="P19" s="17"/>
      <c r="Q19" s="17"/>
      <c r="R19" s="17"/>
      <c r="S19" s="17"/>
      <c r="T19" s="17"/>
      <c r="U19" s="18"/>
      <c r="V19" s="151"/>
      <c r="W19" s="17">
        <v>0</v>
      </c>
      <c r="X19" s="18"/>
      <c r="Y19" s="151"/>
      <c r="Z19" s="17">
        <v>0</v>
      </c>
      <c r="AA19" s="17"/>
      <c r="AB19" s="17"/>
      <c r="AC19" s="17"/>
      <c r="AD19" s="17"/>
      <c r="AE19" s="17"/>
      <c r="AF19" s="17"/>
      <c r="AG19" s="18"/>
      <c r="AH19" s="17"/>
      <c r="AI19" s="17">
        <v>0</v>
      </c>
      <c r="AJ19" s="17"/>
      <c r="AK19" s="17"/>
      <c r="AL19" s="17"/>
      <c r="AM19" s="18"/>
      <c r="AN19" s="151"/>
      <c r="AO19" s="17">
        <v>0</v>
      </c>
      <c r="AP19" s="17"/>
      <c r="AQ19" s="17"/>
      <c r="AR19" s="17"/>
      <c r="AS19" s="17"/>
      <c r="AT19" s="17"/>
      <c r="AU19" s="17"/>
      <c r="AV19" s="152"/>
      <c r="AW19" s="151"/>
      <c r="AX19" s="17">
        <v>0</v>
      </c>
      <c r="AY19" s="17"/>
      <c r="AZ19" s="17"/>
      <c r="BA19" s="17"/>
      <c r="BB19" s="141">
        <v>3</v>
      </c>
      <c r="BC19" s="17">
        <v>2507.27</v>
      </c>
      <c r="BD19" s="17">
        <v>7521.8099999999995</v>
      </c>
      <c r="BE19" s="152"/>
      <c r="BF19" s="151"/>
      <c r="BG19" s="17">
        <v>0</v>
      </c>
      <c r="BH19" s="17"/>
      <c r="BI19" s="17"/>
      <c r="BJ19" s="17"/>
      <c r="BK19" s="17"/>
      <c r="BL19" s="17"/>
      <c r="BM19" s="17"/>
      <c r="BN19" s="18"/>
      <c r="BO19" s="17"/>
      <c r="BP19" s="17">
        <v>0</v>
      </c>
      <c r="BQ19" s="18"/>
      <c r="BR19" s="17"/>
      <c r="BS19" s="17">
        <v>0</v>
      </c>
      <c r="BT19" s="18"/>
      <c r="BU19" s="17"/>
      <c r="BV19" s="17">
        <v>0</v>
      </c>
      <c r="BW19" s="18"/>
      <c r="BX19" s="17"/>
      <c r="BY19" s="17">
        <v>0</v>
      </c>
      <c r="BZ19" s="153"/>
      <c r="CA19" s="151"/>
      <c r="CB19" s="17">
        <v>0</v>
      </c>
      <c r="CC19" s="17"/>
      <c r="CD19" s="17"/>
      <c r="CE19" s="17"/>
      <c r="CF19" s="152"/>
      <c r="CG19" s="151"/>
      <c r="CH19" s="17">
        <v>0</v>
      </c>
      <c r="CI19" s="17"/>
      <c r="CJ19" s="17"/>
      <c r="CK19" s="17"/>
      <c r="CL19" s="152"/>
      <c r="CM19" s="151"/>
      <c r="CN19" s="17">
        <v>0</v>
      </c>
      <c r="CO19" s="17"/>
      <c r="CP19" s="17"/>
      <c r="CQ19" s="17"/>
      <c r="CR19" s="141"/>
      <c r="CS19" s="17"/>
      <c r="CT19" s="17">
        <v>0</v>
      </c>
      <c r="CU19" s="17"/>
      <c r="CV19" s="17"/>
      <c r="CW19" s="17"/>
      <c r="CX19" s="17"/>
      <c r="CY19" s="17"/>
      <c r="CZ19" s="17"/>
      <c r="DA19" s="152"/>
      <c r="DB19" s="151"/>
      <c r="DC19" s="17">
        <v>0</v>
      </c>
      <c r="DD19" s="143">
        <f t="shared" si="7"/>
        <v>3</v>
      </c>
      <c r="DE19" s="19">
        <f t="shared" si="8"/>
        <v>7521.8099999999995</v>
      </c>
      <c r="DF19" s="19"/>
      <c r="DG19" s="19"/>
      <c r="DH19" s="19">
        <v>0</v>
      </c>
      <c r="DI19" s="19"/>
      <c r="DJ19" s="19">
        <v>0</v>
      </c>
      <c r="DK19" s="19">
        <v>0</v>
      </c>
      <c r="DL19" s="19"/>
      <c r="DM19" s="19">
        <v>7521.8099999999995</v>
      </c>
      <c r="DN19" s="19"/>
      <c r="DO19" s="19">
        <v>837</v>
      </c>
      <c r="DP19" s="19">
        <v>0</v>
      </c>
      <c r="DQ19" s="19"/>
      <c r="DR19" s="19">
        <v>9.36</v>
      </c>
      <c r="DS19" s="19">
        <v>0</v>
      </c>
      <c r="DT19" s="19">
        <v>0</v>
      </c>
      <c r="DU19" s="19">
        <v>0</v>
      </c>
      <c r="DV19" s="19">
        <v>742.26</v>
      </c>
      <c r="DW19" s="19">
        <v>1588.62</v>
      </c>
      <c r="DX19" s="19">
        <f>C19*'[1]Uniforme Apoio'!$BM$9+'Res. Geral apoio conferencia'!F19*'[1]Uniforme Apoio'!$BM$10+'Res. Geral apoio conferencia'!I19*'[1]Uniforme Apoio'!$BM$11+'Res. Geral apoio conferencia'!L19*'[1]Uniforme Apoio'!$BM$12+'Res. Geral apoio conferencia'!O19*'[1]Uniforme Apoio'!$BM$13+'Res. Geral apoio conferencia'!R19*'[1]Uniforme Apoio'!$BM$14+'Res. Geral apoio conferencia'!U19*'[1]Uniforme Apoio'!$BM$15+'Res. Geral apoio conferencia'!X19*'[1]Uniforme Apoio'!$BM$17+AA19*'[1]Uniforme Apoio'!$BM$16+'Res. Geral apoio conferencia'!AD19*'[1]Uniforme Apoio'!$BM$18+'Res. Geral apoio conferencia'!AG19*'[1]Uniforme Apoio'!$BM$19+'Res. Geral apoio conferencia'!AJ19*'[1]Uniforme Apoio'!$BM$20+'Res. Geral apoio conferencia'!AM19*'[1]Uniforme Apoio'!$BM$21+'Res. Geral apoio conferencia'!AP19*'[1]Uniforme Apoio'!$BM$22+'Res. Geral apoio conferencia'!AS19*'[1]Uniforme Apoio'!$BM$23+'Res. Geral apoio conferencia'!AV19*'[1]Uniforme Apoio'!$BM$24+'Res. Geral apoio conferencia'!AY19*'[1]Uniforme Apoio'!$BM$25+'Res. Geral apoio conferencia'!BB19*'[1]Uniforme Apoio'!$BM$26+BE19*'[1]Uniforme Apoio'!$BM$27+'Res. Geral apoio conferencia'!BH19*'[1]Uniforme Apoio'!$BM$28+'Res. Geral apoio conferencia'!BK19*'[1]Uniforme Apoio'!$BM$29+'Res. Geral apoio conferencia'!BN19*'[1]Uniforme Apoio'!$BM$30+'Res. Geral apoio conferencia'!BQ19*'[1]Uniforme Apoio'!$BM$30+'Res. Geral apoio conferencia'!BT19*'[1]Uniforme Apoio'!$BM$30+'Res. Geral apoio conferencia'!BW19*'[1]Uniforme Apoio'!$BM$31+'Res. Geral apoio conferencia'!BZ19*'[1]Uniforme Apoio'!$BM$31+'Res. Geral apoio conferencia'!CC19*'[1]Uniforme Apoio'!$BM$32+'Res. Geral apoio conferencia'!CF19*'[1]Uniforme Apoio'!$BM$33+'Res. Geral apoio conferencia'!CI19*'[1]Uniforme Apoio'!$BM$34+'Res. Geral apoio conferencia'!CL19*'[1]Uniforme Apoio'!$BM$35+'Res. Geral apoio conferencia'!CO19*'[1]Uniforme Apoio'!$BM$36+'Res. Geral apoio conferencia'!CR19*'[1]Uniforme Apoio'!$BM$37+'Res. Geral apoio conferencia'!CU19*'[1]Uniforme Apoio'!$BM$38+'Res. Geral apoio conferencia'!CX19*'[1]Uniforme Apoio'!$BM$39+'Res. Geral apoio conferencia'!DA19*'[1]Uniforme Apoio'!$BM$40</f>
        <v>309.54000000000002</v>
      </c>
      <c r="DY19" s="19"/>
      <c r="DZ19" s="19">
        <f>AP19*'[1]Equipamentos Jardinagem'!$H$7</f>
        <v>0</v>
      </c>
      <c r="EA19" s="19"/>
      <c r="EB19" s="19">
        <f t="shared" si="9"/>
        <v>309.54000000000002</v>
      </c>
      <c r="EC19" s="19">
        <v>1504.3620000000001</v>
      </c>
      <c r="ED19" s="19">
        <v>112.82714999999999</v>
      </c>
      <c r="EE19" s="19">
        <v>75.218099999999993</v>
      </c>
      <c r="EF19" s="19">
        <v>15.043619999999999</v>
      </c>
      <c r="EG19" s="19">
        <v>188.04525000000001</v>
      </c>
      <c r="EH19" s="19">
        <v>601.74479999999994</v>
      </c>
      <c r="EI19" s="19">
        <v>225.65429999999998</v>
      </c>
      <c r="EJ19" s="19">
        <v>45.130859999999998</v>
      </c>
      <c r="EK19" s="19">
        <v>2768.0260800000005</v>
      </c>
      <c r="EL19" s="19">
        <v>626.5667729999999</v>
      </c>
      <c r="EM19" s="19">
        <v>209.10631799999996</v>
      </c>
      <c r="EN19" s="19">
        <v>307.64202899999998</v>
      </c>
      <c r="EO19" s="19">
        <v>1143.3151199999998</v>
      </c>
      <c r="EP19" s="19">
        <v>9.7783529999999992</v>
      </c>
      <c r="EQ19" s="19">
        <v>3.7609049999999997</v>
      </c>
      <c r="ER19" s="19">
        <v>13.539257999999998</v>
      </c>
      <c r="ES19" s="19">
        <v>56.413574999999994</v>
      </c>
      <c r="ET19" s="19">
        <v>4.5130859999999995</v>
      </c>
      <c r="EU19" s="19">
        <v>2.2565429999999997</v>
      </c>
      <c r="EV19" s="19">
        <v>26.326335</v>
      </c>
      <c r="EW19" s="19">
        <v>9.7783529999999992</v>
      </c>
      <c r="EX19" s="19">
        <v>323.43782999999996</v>
      </c>
      <c r="EY19" s="19">
        <v>12.787076999999998</v>
      </c>
      <c r="EZ19" s="19">
        <v>435.51279899999997</v>
      </c>
      <c r="FA19" s="19">
        <v>626.5667729999999</v>
      </c>
      <c r="FB19" s="19">
        <v>104.55315899999998</v>
      </c>
      <c r="FC19" s="19">
        <v>63.183203999999989</v>
      </c>
      <c r="FD19" s="19">
        <v>24.821973</v>
      </c>
      <c r="FE19" s="19">
        <v>0</v>
      </c>
      <c r="FF19" s="19">
        <v>301.62458099999998</v>
      </c>
      <c r="FG19" s="19">
        <v>1120.7496899999996</v>
      </c>
      <c r="FH19" s="19">
        <f t="shared" si="0"/>
        <v>5481.1429469999994</v>
      </c>
      <c r="FI19" s="19">
        <f t="shared" si="1"/>
        <v>14901.112947000001</v>
      </c>
      <c r="FJ19" s="19" t="e">
        <f t="shared" si="10"/>
        <v>#VALUE!</v>
      </c>
      <c r="FK19" s="144">
        <f t="shared" si="2"/>
        <v>3</v>
      </c>
      <c r="FL19" s="144">
        <f t="shared" si="3"/>
        <v>12.25</v>
      </c>
      <c r="FM19" s="20">
        <f t="shared" si="4"/>
        <v>3.4188034188034218</v>
      </c>
      <c r="FN19" s="19" t="e">
        <f t="shared" si="11"/>
        <v>#VALUE!</v>
      </c>
      <c r="FO19" s="20">
        <f t="shared" si="5"/>
        <v>8.6609686609686669</v>
      </c>
      <c r="FP19" s="19" t="e">
        <f t="shared" si="12"/>
        <v>#VALUE!</v>
      </c>
      <c r="FQ19" s="20">
        <f t="shared" si="6"/>
        <v>1.8803418803418819</v>
      </c>
      <c r="FR19" s="19" t="e">
        <f t="shared" si="13"/>
        <v>#VALUE!</v>
      </c>
      <c r="FS19" s="19" t="e">
        <f t="shared" si="14"/>
        <v>#VALUE!</v>
      </c>
      <c r="FT19" s="19" t="e">
        <f t="shared" si="15"/>
        <v>#VALUE!</v>
      </c>
      <c r="FU19" s="145" t="e">
        <f t="shared" si="16"/>
        <v>#VALUE!</v>
      </c>
    </row>
    <row r="20" spans="1:177" ht="15" customHeight="1">
      <c r="A20" s="149" t="str">
        <f>[1]CCT!D27</f>
        <v>Curvelo</v>
      </c>
      <c r="B20" s="150" t="str">
        <f>[1]CCT!C27</f>
        <v>Diamantina</v>
      </c>
      <c r="C20" s="141"/>
      <c r="D20" s="151"/>
      <c r="E20" s="17"/>
      <c r="F20" s="18"/>
      <c r="G20" s="151"/>
      <c r="H20" s="17"/>
      <c r="I20" s="18"/>
      <c r="J20" s="151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8"/>
      <c r="V20" s="151"/>
      <c r="W20" s="17"/>
      <c r="X20" s="18"/>
      <c r="Y20" s="151"/>
      <c r="Z20" s="17"/>
      <c r="AA20" s="17"/>
      <c r="AB20" s="17"/>
      <c r="AC20" s="17"/>
      <c r="AD20" s="17"/>
      <c r="AE20" s="17"/>
      <c r="AF20" s="17"/>
      <c r="AG20" s="18"/>
      <c r="AH20" s="17"/>
      <c r="AI20" s="17"/>
      <c r="AJ20" s="17"/>
      <c r="AK20" s="17"/>
      <c r="AL20" s="17"/>
      <c r="AM20" s="18"/>
      <c r="AN20" s="151"/>
      <c r="AO20" s="17"/>
      <c r="AP20" s="17"/>
      <c r="AQ20" s="17"/>
      <c r="AR20" s="17"/>
      <c r="AS20" s="17"/>
      <c r="AT20" s="17"/>
      <c r="AU20" s="17"/>
      <c r="AV20" s="152"/>
      <c r="AW20" s="151"/>
      <c r="AX20" s="17"/>
      <c r="AY20" s="17"/>
      <c r="AZ20" s="17"/>
      <c r="BA20" s="17"/>
      <c r="BB20" s="141"/>
      <c r="BC20" s="17"/>
      <c r="BD20" s="17">
        <v>0</v>
      </c>
      <c r="BE20" s="152"/>
      <c r="BF20" s="151"/>
      <c r="BG20" s="17"/>
      <c r="BH20" s="17"/>
      <c r="BI20" s="17"/>
      <c r="BJ20" s="17"/>
      <c r="BK20" s="17"/>
      <c r="BL20" s="17"/>
      <c r="BM20" s="17"/>
      <c r="BN20" s="18"/>
      <c r="BO20" s="17"/>
      <c r="BP20" s="17"/>
      <c r="BQ20" s="18">
        <v>2</v>
      </c>
      <c r="BR20" s="17">
        <v>1043.74</v>
      </c>
      <c r="BS20" s="17">
        <v>2087.48</v>
      </c>
      <c r="BT20" s="18">
        <v>2</v>
      </c>
      <c r="BU20" s="17">
        <v>1043.74</v>
      </c>
      <c r="BV20" s="17">
        <v>2087.48</v>
      </c>
      <c r="BW20" s="18"/>
      <c r="BX20" s="17"/>
      <c r="BY20" s="17"/>
      <c r="BZ20" s="153"/>
      <c r="CA20" s="151"/>
      <c r="CB20" s="17"/>
      <c r="CC20" s="17"/>
      <c r="CD20" s="17"/>
      <c r="CE20" s="17"/>
      <c r="CF20" s="152"/>
      <c r="CG20" s="151"/>
      <c r="CH20" s="17"/>
      <c r="CI20" s="17"/>
      <c r="CJ20" s="17"/>
      <c r="CK20" s="17"/>
      <c r="CL20" s="152"/>
      <c r="CM20" s="151"/>
      <c r="CN20" s="17"/>
      <c r="CO20" s="17"/>
      <c r="CP20" s="17"/>
      <c r="CQ20" s="17"/>
      <c r="CR20" s="141"/>
      <c r="CS20" s="17"/>
      <c r="CT20" s="17">
        <v>0</v>
      </c>
      <c r="CU20" s="17"/>
      <c r="CV20" s="17"/>
      <c r="CW20" s="17"/>
      <c r="CX20" s="17"/>
      <c r="CY20" s="17"/>
      <c r="CZ20" s="17"/>
      <c r="DA20" s="152"/>
      <c r="DB20" s="151"/>
      <c r="DC20" s="17"/>
      <c r="DD20" s="143">
        <f t="shared" si="7"/>
        <v>4</v>
      </c>
      <c r="DE20" s="19">
        <f t="shared" si="8"/>
        <v>4174.96</v>
      </c>
      <c r="DF20" s="19"/>
      <c r="DG20" s="19"/>
      <c r="DH20" s="19">
        <v>302.52803899999998</v>
      </c>
      <c r="DI20" s="19"/>
      <c r="DJ20" s="19">
        <v>332.38374727272731</v>
      </c>
      <c r="DK20" s="19">
        <v>113.86254545454545</v>
      </c>
      <c r="DL20" s="19"/>
      <c r="DM20" s="19">
        <v>4923.7343317272725</v>
      </c>
      <c r="DN20" s="19"/>
      <c r="DO20" s="19">
        <v>1116</v>
      </c>
      <c r="DP20" s="19">
        <v>245.50239999999999</v>
      </c>
      <c r="DQ20" s="19"/>
      <c r="DR20" s="19">
        <v>12.48</v>
      </c>
      <c r="DS20" s="19">
        <v>112.76</v>
      </c>
      <c r="DT20" s="19">
        <v>0</v>
      </c>
      <c r="DU20" s="19">
        <v>0</v>
      </c>
      <c r="DV20" s="19">
        <v>0</v>
      </c>
      <c r="DW20" s="19">
        <v>1486.7424000000001</v>
      </c>
      <c r="DX20" s="19">
        <f>C20*'[1]Uniforme Apoio'!$BM$9+'Res. Geral apoio conferencia'!F20*'[1]Uniforme Apoio'!$BM$10+'Res. Geral apoio conferencia'!I20*'[1]Uniforme Apoio'!$BM$11+'Res. Geral apoio conferencia'!L20*'[1]Uniforme Apoio'!$BM$12+'Res. Geral apoio conferencia'!O20*'[1]Uniforme Apoio'!$BM$13+'Res. Geral apoio conferencia'!R20*'[1]Uniforme Apoio'!$BM$14+'Res. Geral apoio conferencia'!U20*'[1]Uniforme Apoio'!$BM$15+'Res. Geral apoio conferencia'!X20*'[1]Uniforme Apoio'!$BM$17+AA20*'[1]Uniforme Apoio'!$BM$16+'Res. Geral apoio conferencia'!AD20*'[1]Uniforme Apoio'!$BM$18+'Res. Geral apoio conferencia'!AG20*'[1]Uniforme Apoio'!$BM$19+'Res. Geral apoio conferencia'!AJ20*'[1]Uniforme Apoio'!$BM$20+'Res. Geral apoio conferencia'!AM20*'[1]Uniforme Apoio'!$BM$21+'Res. Geral apoio conferencia'!AP20*'[1]Uniforme Apoio'!$BM$22+'Res. Geral apoio conferencia'!AS20*'[1]Uniforme Apoio'!$BM$23+'Res. Geral apoio conferencia'!AV20*'[1]Uniforme Apoio'!$BM$24+'Res. Geral apoio conferencia'!AY20*'[1]Uniforme Apoio'!$BM$25+'Res. Geral apoio conferencia'!BB20*'[1]Uniforme Apoio'!$BM$26+BE20*'[1]Uniforme Apoio'!$BM$27+'Res. Geral apoio conferencia'!BH20*'[1]Uniforme Apoio'!$BM$28+'Res. Geral apoio conferencia'!BK20*'[1]Uniforme Apoio'!$BM$29+'Res. Geral apoio conferencia'!BN20*'[1]Uniforme Apoio'!$BM$30+'Res. Geral apoio conferencia'!BQ20*'[1]Uniforme Apoio'!$BM$30+'Res. Geral apoio conferencia'!BT20*'[1]Uniforme Apoio'!$BM$30+'Res. Geral apoio conferencia'!BW20*'[1]Uniforme Apoio'!$BM$31+'Res. Geral apoio conferencia'!BZ20*'[1]Uniforme Apoio'!$BM$31+'Res. Geral apoio conferencia'!CC20*'[1]Uniforme Apoio'!$BM$32+'Res. Geral apoio conferencia'!CF20*'[1]Uniforme Apoio'!$BM$33+'Res. Geral apoio conferencia'!CI20*'[1]Uniforme Apoio'!$BM$34+'Res. Geral apoio conferencia'!CL20*'[1]Uniforme Apoio'!$BM$35+'Res. Geral apoio conferencia'!CO20*'[1]Uniforme Apoio'!$BM$36+'Res. Geral apoio conferencia'!CR20*'[1]Uniforme Apoio'!$BM$37+'Res. Geral apoio conferencia'!CU20*'[1]Uniforme Apoio'!$BM$38+'Res. Geral apoio conferencia'!CX20*'[1]Uniforme Apoio'!$BM$39+'Res. Geral apoio conferencia'!DA20*'[1]Uniforme Apoio'!$BM$40</f>
        <v>342.72</v>
      </c>
      <c r="DY20" s="19"/>
      <c r="DZ20" s="19">
        <f>AP20*'[1]Equipamentos Jardinagem'!$H$7</f>
        <v>0</v>
      </c>
      <c r="EA20" s="19"/>
      <c r="EB20" s="19">
        <f t="shared" si="9"/>
        <v>342.72</v>
      </c>
      <c r="EC20" s="19">
        <v>984.74686634545458</v>
      </c>
      <c r="ED20" s="19">
        <v>73.85601497590909</v>
      </c>
      <c r="EE20" s="19">
        <v>49.237343317272725</v>
      </c>
      <c r="EF20" s="19">
        <v>9.8474686634545456</v>
      </c>
      <c r="EG20" s="19">
        <v>123.09335829318182</v>
      </c>
      <c r="EH20" s="19">
        <v>393.8987465381818</v>
      </c>
      <c r="EI20" s="19">
        <v>147.71202995181818</v>
      </c>
      <c r="EJ20" s="19">
        <v>29.542405990363637</v>
      </c>
      <c r="EK20" s="19">
        <v>1811.9342340756364</v>
      </c>
      <c r="EL20" s="19">
        <v>410.14706983288181</v>
      </c>
      <c r="EM20" s="19">
        <v>136.87981442201817</v>
      </c>
      <c r="EN20" s="19">
        <v>201.38073416764544</v>
      </c>
      <c r="EO20" s="19">
        <v>748.4076184225454</v>
      </c>
      <c r="EP20" s="19">
        <v>6.400854631245454</v>
      </c>
      <c r="EQ20" s="19">
        <v>2.4618671658636364</v>
      </c>
      <c r="ER20" s="19">
        <v>8.8627217971090904</v>
      </c>
      <c r="ES20" s="19">
        <v>36.928007487954545</v>
      </c>
      <c r="ET20" s="19">
        <v>2.9542405990363632</v>
      </c>
      <c r="EU20" s="19">
        <v>1.4771202995181816</v>
      </c>
      <c r="EV20" s="19">
        <v>17.233070161045454</v>
      </c>
      <c r="EW20" s="19">
        <v>6.400854631245454</v>
      </c>
      <c r="EX20" s="19">
        <v>211.72057626427269</v>
      </c>
      <c r="EY20" s="19">
        <v>8.3703483639363636</v>
      </c>
      <c r="EZ20" s="19">
        <v>285.08421780700905</v>
      </c>
      <c r="FA20" s="19">
        <v>410.14706983288181</v>
      </c>
      <c r="FB20" s="19">
        <v>68.439907211009086</v>
      </c>
      <c r="FC20" s="19">
        <v>41.35936838650909</v>
      </c>
      <c r="FD20" s="19">
        <v>16.2483232947</v>
      </c>
      <c r="FE20" s="19">
        <v>0</v>
      </c>
      <c r="FF20" s="19">
        <v>197.4417467022636</v>
      </c>
      <c r="FG20" s="19">
        <v>733.63641542736354</v>
      </c>
      <c r="FH20" s="19">
        <f t="shared" si="0"/>
        <v>3587.9252075296636</v>
      </c>
      <c r="FI20" s="19">
        <f t="shared" si="1"/>
        <v>10341.121939256936</v>
      </c>
      <c r="FJ20" s="19" t="e">
        <f t="shared" si="10"/>
        <v>#VALUE!</v>
      </c>
      <c r="FK20" s="144">
        <f t="shared" si="2"/>
        <v>5</v>
      </c>
      <c r="FL20" s="144">
        <f t="shared" si="3"/>
        <v>14.25</v>
      </c>
      <c r="FM20" s="20">
        <f t="shared" si="4"/>
        <v>5.8309037900874632</v>
      </c>
      <c r="FN20" s="19" t="e">
        <f t="shared" si="11"/>
        <v>#VALUE!</v>
      </c>
      <c r="FO20" s="20">
        <f t="shared" si="5"/>
        <v>8.8629737609329435</v>
      </c>
      <c r="FP20" s="19" t="e">
        <f t="shared" si="12"/>
        <v>#VALUE!</v>
      </c>
      <c r="FQ20" s="20">
        <f t="shared" si="6"/>
        <v>1.9241982507288626</v>
      </c>
      <c r="FR20" s="19" t="e">
        <f t="shared" si="13"/>
        <v>#VALUE!</v>
      </c>
      <c r="FS20" s="19" t="e">
        <f t="shared" si="14"/>
        <v>#VALUE!</v>
      </c>
      <c r="FT20" s="19" t="e">
        <f t="shared" si="15"/>
        <v>#VALUE!</v>
      </c>
      <c r="FU20" s="145" t="e">
        <f t="shared" si="16"/>
        <v>#VALUE!</v>
      </c>
    </row>
    <row r="21" spans="1:177" ht="15" customHeight="1">
      <c r="A21" s="182" t="str">
        <f>[1]CCT!D28</f>
        <v>FETTROMINAS + SEAC-MG</v>
      </c>
      <c r="B21" s="183" t="str">
        <f>[1]CCT!C28</f>
        <v>Diamantina</v>
      </c>
      <c r="C21" s="141"/>
      <c r="D21" s="17"/>
      <c r="E21" s="17">
        <v>0</v>
      </c>
      <c r="F21" s="18"/>
      <c r="G21" s="17"/>
      <c r="H21" s="17">
        <v>0</v>
      </c>
      <c r="I21" s="18"/>
      <c r="J21" s="17"/>
      <c r="K21" s="17">
        <v>0</v>
      </c>
      <c r="L21" s="17"/>
      <c r="M21" s="17"/>
      <c r="N21" s="17"/>
      <c r="O21" s="17"/>
      <c r="P21" s="17"/>
      <c r="Q21" s="17"/>
      <c r="R21" s="17"/>
      <c r="S21" s="17"/>
      <c r="T21" s="17"/>
      <c r="U21" s="18"/>
      <c r="V21" s="17"/>
      <c r="W21" s="17">
        <v>0</v>
      </c>
      <c r="X21" s="18"/>
      <c r="Y21" s="17"/>
      <c r="Z21" s="17">
        <v>0</v>
      </c>
      <c r="AA21" s="17"/>
      <c r="AB21" s="17"/>
      <c r="AC21" s="17"/>
      <c r="AD21" s="17"/>
      <c r="AE21" s="17"/>
      <c r="AF21" s="17"/>
      <c r="AG21" s="18"/>
      <c r="AH21" s="17"/>
      <c r="AI21" s="17">
        <v>0</v>
      </c>
      <c r="AJ21" s="17"/>
      <c r="AK21" s="17"/>
      <c r="AL21" s="17"/>
      <c r="AM21" s="18"/>
      <c r="AN21" s="17"/>
      <c r="AO21" s="17">
        <v>0</v>
      </c>
      <c r="AP21" s="17"/>
      <c r="AQ21" s="17"/>
      <c r="AR21" s="17"/>
      <c r="AS21" s="17"/>
      <c r="AT21" s="17"/>
      <c r="AU21" s="17"/>
      <c r="AV21" s="18"/>
      <c r="AW21" s="17"/>
      <c r="AX21" s="17">
        <v>0</v>
      </c>
      <c r="AY21" s="17"/>
      <c r="AZ21" s="17"/>
      <c r="BA21" s="17"/>
      <c r="BB21" s="141">
        <v>1</v>
      </c>
      <c r="BC21" s="17">
        <v>2289.75</v>
      </c>
      <c r="BD21" s="17">
        <v>2289.75</v>
      </c>
      <c r="BE21" s="18"/>
      <c r="BF21" s="17"/>
      <c r="BG21" s="17">
        <v>0</v>
      </c>
      <c r="BH21" s="17"/>
      <c r="BI21" s="17"/>
      <c r="BJ21" s="17"/>
      <c r="BK21" s="17"/>
      <c r="BL21" s="17"/>
      <c r="BM21" s="17"/>
      <c r="BN21" s="18"/>
      <c r="BO21" s="17"/>
      <c r="BP21" s="17">
        <v>0</v>
      </c>
      <c r="BQ21" s="18"/>
      <c r="BR21" s="17"/>
      <c r="BS21" s="17">
        <v>0</v>
      </c>
      <c r="BT21" s="18"/>
      <c r="BU21" s="17"/>
      <c r="BV21" s="17">
        <v>0</v>
      </c>
      <c r="BW21" s="18"/>
      <c r="BX21" s="17"/>
      <c r="BY21" s="17">
        <v>0</v>
      </c>
      <c r="BZ21" s="142"/>
      <c r="CA21" s="17"/>
      <c r="CB21" s="17">
        <v>0</v>
      </c>
      <c r="CC21" s="17"/>
      <c r="CD21" s="17"/>
      <c r="CE21" s="17"/>
      <c r="CF21" s="18"/>
      <c r="CG21" s="17"/>
      <c r="CH21" s="17">
        <v>0</v>
      </c>
      <c r="CI21" s="17"/>
      <c r="CJ21" s="17"/>
      <c r="CK21" s="17"/>
      <c r="CL21" s="18"/>
      <c r="CM21" s="17"/>
      <c r="CN21" s="17">
        <v>0</v>
      </c>
      <c r="CO21" s="17"/>
      <c r="CP21" s="17"/>
      <c r="CQ21" s="17"/>
      <c r="CR21" s="141"/>
      <c r="CS21" s="17"/>
      <c r="CT21" s="17">
        <v>0</v>
      </c>
      <c r="CU21" s="17"/>
      <c r="CV21" s="17"/>
      <c r="CW21" s="17"/>
      <c r="CX21" s="17"/>
      <c r="CY21" s="17"/>
      <c r="CZ21" s="17"/>
      <c r="DA21" s="18"/>
      <c r="DB21" s="17"/>
      <c r="DC21" s="17">
        <v>0</v>
      </c>
      <c r="DD21" s="143">
        <f t="shared" si="7"/>
        <v>1</v>
      </c>
      <c r="DE21" s="19">
        <f t="shared" si="8"/>
        <v>2289.75</v>
      </c>
      <c r="DF21" s="19"/>
      <c r="DG21" s="19"/>
      <c r="DH21" s="19">
        <v>0</v>
      </c>
      <c r="DI21" s="19"/>
      <c r="DJ21" s="19">
        <v>0</v>
      </c>
      <c r="DK21" s="19">
        <v>0</v>
      </c>
      <c r="DL21" s="19"/>
      <c r="DM21" s="19">
        <v>2289.75</v>
      </c>
      <c r="DN21" s="19"/>
      <c r="DO21" s="19">
        <v>253</v>
      </c>
      <c r="DP21" s="19">
        <v>0</v>
      </c>
      <c r="DQ21" s="19"/>
      <c r="DR21" s="19">
        <v>3.12</v>
      </c>
      <c r="DS21" s="19">
        <v>0</v>
      </c>
      <c r="DT21" s="19">
        <v>0</v>
      </c>
      <c r="DU21" s="19">
        <v>0</v>
      </c>
      <c r="DV21" s="19">
        <v>247.42</v>
      </c>
      <c r="DW21" s="19">
        <v>503.53999999999996</v>
      </c>
      <c r="DX21" s="19">
        <f>C21*'[1]Uniforme Apoio'!$BM$9+'Res. Geral apoio conferencia'!F21*'[1]Uniforme Apoio'!$BM$10+'Res. Geral apoio conferencia'!I21*'[1]Uniforme Apoio'!$BM$11+'Res. Geral apoio conferencia'!L21*'[1]Uniforme Apoio'!$BM$12+'Res. Geral apoio conferencia'!O21*'[1]Uniforme Apoio'!$BM$13+'Res. Geral apoio conferencia'!R21*'[1]Uniforme Apoio'!$BM$14+'Res. Geral apoio conferencia'!U21*'[1]Uniforme Apoio'!$BM$15+'Res. Geral apoio conferencia'!X21*'[1]Uniforme Apoio'!$BM$17+AA21*'[1]Uniforme Apoio'!$BM$16+'Res. Geral apoio conferencia'!AD21*'[1]Uniforme Apoio'!$BM$18+'Res. Geral apoio conferencia'!AG21*'[1]Uniforme Apoio'!$BM$19+'Res. Geral apoio conferencia'!AJ21*'[1]Uniforme Apoio'!$BM$20+'Res. Geral apoio conferencia'!AM21*'[1]Uniforme Apoio'!$BM$21+'Res. Geral apoio conferencia'!AP21*'[1]Uniforme Apoio'!$BM$22+'Res. Geral apoio conferencia'!AS21*'[1]Uniforme Apoio'!$BM$23+'Res. Geral apoio conferencia'!AV21*'[1]Uniforme Apoio'!$BM$24+'Res. Geral apoio conferencia'!AY21*'[1]Uniforme Apoio'!$BM$25+'Res. Geral apoio conferencia'!BB21*'[1]Uniforme Apoio'!$BM$26+BE21*'[1]Uniforme Apoio'!$BM$27+'Res. Geral apoio conferencia'!BH21*'[1]Uniforme Apoio'!$BM$28+'Res. Geral apoio conferencia'!BK21*'[1]Uniforme Apoio'!$BM$29+'Res. Geral apoio conferencia'!BN21*'[1]Uniforme Apoio'!$BM$30+'Res. Geral apoio conferencia'!BQ21*'[1]Uniforme Apoio'!$BM$30+'Res. Geral apoio conferencia'!BT21*'[1]Uniforme Apoio'!$BM$30+'Res. Geral apoio conferencia'!BW21*'[1]Uniforme Apoio'!$BM$31+'Res. Geral apoio conferencia'!BZ21*'[1]Uniforme Apoio'!$BM$31+'Res. Geral apoio conferencia'!CC21*'[1]Uniforme Apoio'!$BM$32+'Res. Geral apoio conferencia'!CF21*'[1]Uniforme Apoio'!$BM$33+'Res. Geral apoio conferencia'!CI21*'[1]Uniforme Apoio'!$BM$34+'Res. Geral apoio conferencia'!CL21*'[1]Uniforme Apoio'!$BM$35+'Res. Geral apoio conferencia'!CO21*'[1]Uniforme Apoio'!$BM$36+'Res. Geral apoio conferencia'!CR21*'[1]Uniforme Apoio'!$BM$37+'Res. Geral apoio conferencia'!CU21*'[1]Uniforme Apoio'!$BM$38+'Res. Geral apoio conferencia'!CX21*'[1]Uniforme Apoio'!$BM$39+'Res. Geral apoio conferencia'!DA21*'[1]Uniforme Apoio'!$BM$40</f>
        <v>103.18</v>
      </c>
      <c r="DY21" s="19"/>
      <c r="DZ21" s="19">
        <f>AP21*'[1]Equipamentos Jardinagem'!$H$7</f>
        <v>0</v>
      </c>
      <c r="EA21" s="19"/>
      <c r="EB21" s="19">
        <f t="shared" si="9"/>
        <v>103.18</v>
      </c>
      <c r="EC21" s="19">
        <v>457.95000000000005</v>
      </c>
      <c r="ED21" s="19">
        <v>34.346249999999998</v>
      </c>
      <c r="EE21" s="19">
        <v>22.897500000000001</v>
      </c>
      <c r="EF21" s="19">
        <v>4.5795000000000003</v>
      </c>
      <c r="EG21" s="19">
        <v>57.243750000000006</v>
      </c>
      <c r="EH21" s="19">
        <v>183.18</v>
      </c>
      <c r="EI21" s="19">
        <v>68.692499999999995</v>
      </c>
      <c r="EJ21" s="19">
        <v>13.7385</v>
      </c>
      <c r="EK21" s="19">
        <v>842.62800000000016</v>
      </c>
      <c r="EL21" s="19">
        <v>190.736175</v>
      </c>
      <c r="EM21" s="19">
        <v>63.655049999999996</v>
      </c>
      <c r="EN21" s="19">
        <v>93.650774999999996</v>
      </c>
      <c r="EO21" s="19">
        <v>348.04199999999997</v>
      </c>
      <c r="EP21" s="19">
        <v>2.9766749999999997</v>
      </c>
      <c r="EQ21" s="19">
        <v>1.1448750000000001</v>
      </c>
      <c r="ER21" s="19">
        <v>4.12155</v>
      </c>
      <c r="ES21" s="19">
        <v>17.173124999999999</v>
      </c>
      <c r="ET21" s="19">
        <v>1.3738499999999998</v>
      </c>
      <c r="EU21" s="19">
        <v>0.6869249999999999</v>
      </c>
      <c r="EV21" s="19">
        <v>8.0141249999999999</v>
      </c>
      <c r="EW21" s="19">
        <v>2.9766749999999997</v>
      </c>
      <c r="EX21" s="19">
        <v>98.459249999999997</v>
      </c>
      <c r="EY21" s="19">
        <v>3.8925749999999999</v>
      </c>
      <c r="EZ21" s="19">
        <v>132.57652499999998</v>
      </c>
      <c r="FA21" s="19">
        <v>190.736175</v>
      </c>
      <c r="FB21" s="19">
        <v>31.827524999999998</v>
      </c>
      <c r="FC21" s="19">
        <v>19.233899999999998</v>
      </c>
      <c r="FD21" s="19">
        <v>7.5561749999999996</v>
      </c>
      <c r="FE21" s="19">
        <v>0</v>
      </c>
      <c r="FF21" s="19">
        <v>91.818974999999995</v>
      </c>
      <c r="FG21" s="19">
        <v>341.17275000000001</v>
      </c>
      <c r="FH21" s="19">
        <f t="shared" si="0"/>
        <v>1668.540825</v>
      </c>
      <c r="FI21" s="19">
        <f t="shared" si="1"/>
        <v>4565.0108249999994</v>
      </c>
      <c r="FJ21" s="19" t="e">
        <f t="shared" si="10"/>
        <v>#VALUE!</v>
      </c>
      <c r="FK21" s="144">
        <f t="shared" si="2"/>
        <v>5</v>
      </c>
      <c r="FL21" s="144">
        <f t="shared" si="3"/>
        <v>14.25</v>
      </c>
      <c r="FM21" s="20">
        <f t="shared" si="4"/>
        <v>5.8309037900874632</v>
      </c>
      <c r="FN21" s="19" t="e">
        <f t="shared" si="11"/>
        <v>#VALUE!</v>
      </c>
      <c r="FO21" s="20">
        <f t="shared" si="5"/>
        <v>8.8629737609329435</v>
      </c>
      <c r="FP21" s="19" t="e">
        <f t="shared" si="12"/>
        <v>#VALUE!</v>
      </c>
      <c r="FQ21" s="20">
        <f t="shared" si="6"/>
        <v>1.9241982507288626</v>
      </c>
      <c r="FR21" s="19" t="e">
        <f t="shared" si="13"/>
        <v>#VALUE!</v>
      </c>
      <c r="FS21" s="19" t="e">
        <f t="shared" si="14"/>
        <v>#VALUE!</v>
      </c>
      <c r="FT21" s="19" t="e">
        <f t="shared" si="15"/>
        <v>#VALUE!</v>
      </c>
      <c r="FU21" s="145" t="e">
        <f t="shared" si="16"/>
        <v>#VALUE!</v>
      </c>
    </row>
    <row r="22" spans="1:177" ht="15" customHeight="1">
      <c r="A22" s="184" t="str">
        <f>[1]CCT!D29</f>
        <v>Settaspoc</v>
      </c>
      <c r="B22" s="147" t="str">
        <f>[1]CCT!C29</f>
        <v>Divinópolis</v>
      </c>
      <c r="C22" s="141"/>
      <c r="D22" s="17"/>
      <c r="E22" s="17">
        <v>0</v>
      </c>
      <c r="F22" s="18"/>
      <c r="G22" s="17"/>
      <c r="H22" s="17">
        <v>0</v>
      </c>
      <c r="I22" s="18"/>
      <c r="J22" s="17"/>
      <c r="K22" s="17">
        <v>0</v>
      </c>
      <c r="L22" s="17"/>
      <c r="M22" s="17"/>
      <c r="N22" s="17"/>
      <c r="O22" s="17"/>
      <c r="P22" s="17"/>
      <c r="Q22" s="17"/>
      <c r="R22" s="17"/>
      <c r="S22" s="17"/>
      <c r="T22" s="17"/>
      <c r="U22" s="18"/>
      <c r="V22" s="17"/>
      <c r="W22" s="17">
        <v>0</v>
      </c>
      <c r="X22" s="18"/>
      <c r="Y22" s="17"/>
      <c r="Z22" s="17">
        <v>0</v>
      </c>
      <c r="AA22" s="17"/>
      <c r="AB22" s="17"/>
      <c r="AC22" s="17"/>
      <c r="AD22" s="17"/>
      <c r="AE22" s="17"/>
      <c r="AF22" s="17"/>
      <c r="AG22" s="21"/>
      <c r="AH22" s="17"/>
      <c r="AI22" s="17">
        <v>0</v>
      </c>
      <c r="AJ22" s="17"/>
      <c r="AK22" s="17"/>
      <c r="AL22" s="17"/>
      <c r="AM22" s="18"/>
      <c r="AN22" s="17"/>
      <c r="AO22" s="17">
        <v>0</v>
      </c>
      <c r="AP22" s="17"/>
      <c r="AQ22" s="17"/>
      <c r="AR22" s="17"/>
      <c r="AS22" s="17"/>
      <c r="AT22" s="17"/>
      <c r="AU22" s="17"/>
      <c r="AV22" s="18"/>
      <c r="AW22" s="17"/>
      <c r="AX22" s="17">
        <v>0</v>
      </c>
      <c r="AY22" s="17"/>
      <c r="AZ22" s="17"/>
      <c r="BA22" s="17"/>
      <c r="BB22" s="141"/>
      <c r="BC22" s="17"/>
      <c r="BD22" s="17">
        <v>0</v>
      </c>
      <c r="BE22" s="18"/>
      <c r="BF22" s="17"/>
      <c r="BG22" s="17">
        <v>0</v>
      </c>
      <c r="BH22" s="17"/>
      <c r="BI22" s="17"/>
      <c r="BJ22" s="17"/>
      <c r="BK22" s="17"/>
      <c r="BL22" s="17"/>
      <c r="BM22" s="17"/>
      <c r="BN22" s="18"/>
      <c r="BO22" s="17"/>
      <c r="BP22" s="17">
        <v>0</v>
      </c>
      <c r="BQ22" s="18"/>
      <c r="BR22" s="17"/>
      <c r="BS22" s="17">
        <v>0</v>
      </c>
      <c r="BT22" s="18"/>
      <c r="BU22" s="17"/>
      <c r="BV22" s="17">
        <v>0</v>
      </c>
      <c r="BW22" s="18"/>
      <c r="BX22" s="17"/>
      <c r="BY22" s="17">
        <v>0</v>
      </c>
      <c r="BZ22" s="142"/>
      <c r="CA22" s="17"/>
      <c r="CB22" s="17">
        <v>0</v>
      </c>
      <c r="CC22" s="17"/>
      <c r="CD22" s="17"/>
      <c r="CE22" s="17"/>
      <c r="CF22" s="18"/>
      <c r="CG22" s="17"/>
      <c r="CH22" s="17">
        <v>0</v>
      </c>
      <c r="CI22" s="17"/>
      <c r="CJ22" s="17"/>
      <c r="CK22" s="17"/>
      <c r="CL22" s="18"/>
      <c r="CM22" s="17"/>
      <c r="CN22" s="17">
        <v>0</v>
      </c>
      <c r="CO22" s="17"/>
      <c r="CP22" s="17"/>
      <c r="CQ22" s="17"/>
      <c r="CR22" s="141">
        <v>1</v>
      </c>
      <c r="CS22" s="17">
        <v>2180.8200000000002</v>
      </c>
      <c r="CT22" s="17">
        <v>2180.8200000000002</v>
      </c>
      <c r="CU22" s="17"/>
      <c r="CV22" s="17"/>
      <c r="CW22" s="17"/>
      <c r="CX22" s="17"/>
      <c r="CY22" s="17"/>
      <c r="CZ22" s="17"/>
      <c r="DA22" s="18"/>
      <c r="DB22" s="17"/>
      <c r="DC22" s="17">
        <v>0</v>
      </c>
      <c r="DD22" s="143">
        <f t="shared" si="7"/>
        <v>1</v>
      </c>
      <c r="DE22" s="19">
        <f t="shared" si="8"/>
        <v>2180.8200000000002</v>
      </c>
      <c r="DF22" s="19"/>
      <c r="DG22" s="19"/>
      <c r="DH22" s="19">
        <v>0</v>
      </c>
      <c r="DI22" s="19"/>
      <c r="DJ22" s="19">
        <v>0</v>
      </c>
      <c r="DK22" s="19">
        <v>0</v>
      </c>
      <c r="DL22" s="19"/>
      <c r="DM22" s="19">
        <v>2180.8200000000002</v>
      </c>
      <c r="DN22" s="19"/>
      <c r="DO22" s="19">
        <v>279</v>
      </c>
      <c r="DP22" s="19">
        <v>0</v>
      </c>
      <c r="DQ22" s="19"/>
      <c r="DR22" s="19">
        <v>3.12</v>
      </c>
      <c r="DS22" s="19">
        <v>15.65</v>
      </c>
      <c r="DT22" s="19">
        <v>0</v>
      </c>
      <c r="DU22" s="19">
        <v>0</v>
      </c>
      <c r="DV22" s="19">
        <v>0</v>
      </c>
      <c r="DW22" s="19">
        <v>297.77</v>
      </c>
      <c r="DX22" s="19">
        <f>C22*'[1]Uniforme Apoio'!$BM$9+'Res. Geral apoio conferencia'!F22*'[1]Uniforme Apoio'!$BM$10+'Res. Geral apoio conferencia'!I22*'[1]Uniforme Apoio'!$BM$11+'Res. Geral apoio conferencia'!L22*'[1]Uniforme Apoio'!$BM$12+'Res. Geral apoio conferencia'!O22*'[1]Uniforme Apoio'!$BM$13+'Res. Geral apoio conferencia'!R22*'[1]Uniforme Apoio'!$BM$14+'Res. Geral apoio conferencia'!U22*'[1]Uniforme Apoio'!$BM$15+'Res. Geral apoio conferencia'!X22*'[1]Uniforme Apoio'!$BM$17+AA22*'[1]Uniforme Apoio'!$BM$16+'Res. Geral apoio conferencia'!AD22*'[1]Uniforme Apoio'!$BM$18+'Res. Geral apoio conferencia'!AG22*'[1]Uniforme Apoio'!$BM$19+'Res. Geral apoio conferencia'!AJ22*'[1]Uniforme Apoio'!$BM$20+'Res. Geral apoio conferencia'!AM22*'[1]Uniforme Apoio'!$BM$21+'Res. Geral apoio conferencia'!AP22*'[1]Uniforme Apoio'!$BM$22+'Res. Geral apoio conferencia'!AS22*'[1]Uniforme Apoio'!$BM$23+'Res. Geral apoio conferencia'!AV22*'[1]Uniforme Apoio'!$BM$24+'Res. Geral apoio conferencia'!AY22*'[1]Uniforme Apoio'!$BM$25+'Res. Geral apoio conferencia'!BB22*'[1]Uniforme Apoio'!$BM$26+BE22*'[1]Uniforme Apoio'!$BM$27+'Res. Geral apoio conferencia'!BH22*'[1]Uniforme Apoio'!$BM$28+'Res. Geral apoio conferencia'!BK22*'[1]Uniforme Apoio'!$BM$29+'Res. Geral apoio conferencia'!BN22*'[1]Uniforme Apoio'!$BM$30+'Res. Geral apoio conferencia'!BQ22*'[1]Uniforme Apoio'!$BM$30+'Res. Geral apoio conferencia'!BT22*'[1]Uniforme Apoio'!$BM$30+'Res. Geral apoio conferencia'!BW22*'[1]Uniforme Apoio'!$BM$31+'Res. Geral apoio conferencia'!BZ22*'[1]Uniforme Apoio'!$BM$31+'Res. Geral apoio conferencia'!CC22*'[1]Uniforme Apoio'!$BM$32+'Res. Geral apoio conferencia'!CF22*'[1]Uniforme Apoio'!$BM$33+'Res. Geral apoio conferencia'!CI22*'[1]Uniforme Apoio'!$BM$34+'Res. Geral apoio conferencia'!CL22*'[1]Uniforme Apoio'!$BM$35+'Res. Geral apoio conferencia'!CO22*'[1]Uniforme Apoio'!$BM$36+'Res. Geral apoio conferencia'!CR22*'[1]Uniforme Apoio'!$BM$37+'Res. Geral apoio conferencia'!CU22*'[1]Uniforme Apoio'!$BM$38+'Res. Geral apoio conferencia'!CX22*'[1]Uniforme Apoio'!$BM$39+'Res. Geral apoio conferencia'!DA22*'[1]Uniforme Apoio'!$BM$40</f>
        <v>35.9</v>
      </c>
      <c r="DY22" s="19"/>
      <c r="DZ22" s="19">
        <f>AP22*'[1]Equipamentos Jardinagem'!$H$7</f>
        <v>0</v>
      </c>
      <c r="EA22" s="19"/>
      <c r="EB22" s="19">
        <f t="shared" si="9"/>
        <v>35.9</v>
      </c>
      <c r="EC22" s="19">
        <v>436.16400000000004</v>
      </c>
      <c r="ED22" s="19">
        <v>32.712299999999999</v>
      </c>
      <c r="EE22" s="19">
        <v>21.808200000000003</v>
      </c>
      <c r="EF22" s="19">
        <v>4.3616400000000004</v>
      </c>
      <c r="EG22" s="19">
        <v>54.520500000000006</v>
      </c>
      <c r="EH22" s="19">
        <v>174.46560000000002</v>
      </c>
      <c r="EI22" s="19">
        <v>65.424599999999998</v>
      </c>
      <c r="EJ22" s="19">
        <v>13.084920000000002</v>
      </c>
      <c r="EK22" s="19">
        <v>802.54176000000007</v>
      </c>
      <c r="EL22" s="19">
        <v>181.662306</v>
      </c>
      <c r="EM22" s="19">
        <v>60.626795999999999</v>
      </c>
      <c r="EN22" s="19">
        <v>89.195537999999999</v>
      </c>
      <c r="EO22" s="19">
        <v>331.48464000000001</v>
      </c>
      <c r="EP22" s="19">
        <v>2.8350659999999999</v>
      </c>
      <c r="EQ22" s="19">
        <v>1.0904100000000001</v>
      </c>
      <c r="ER22" s="19">
        <v>3.9254759999999997</v>
      </c>
      <c r="ES22" s="19">
        <v>16.35615</v>
      </c>
      <c r="ET22" s="19">
        <v>1.308492</v>
      </c>
      <c r="EU22" s="19">
        <v>0.65424599999999999</v>
      </c>
      <c r="EV22" s="19">
        <v>7.6328700000000005</v>
      </c>
      <c r="EW22" s="19">
        <v>2.8350659999999999</v>
      </c>
      <c r="EX22" s="19">
        <v>93.775260000000003</v>
      </c>
      <c r="EY22" s="19">
        <v>3.7073939999999999</v>
      </c>
      <c r="EZ22" s="19">
        <v>126.26947799999999</v>
      </c>
      <c r="FA22" s="19">
        <v>181.662306</v>
      </c>
      <c r="FB22" s="19">
        <v>30.313397999999999</v>
      </c>
      <c r="FC22" s="19">
        <v>18.318888000000001</v>
      </c>
      <c r="FD22" s="19">
        <v>7.1967060000000007</v>
      </c>
      <c r="FE22" s="19">
        <v>0</v>
      </c>
      <c r="FF22" s="19">
        <v>87.450881999999993</v>
      </c>
      <c r="FG22" s="19">
        <v>324.94218000000001</v>
      </c>
      <c r="FH22" s="19">
        <f t="shared" si="0"/>
        <v>1589.163534</v>
      </c>
      <c r="FI22" s="19">
        <f t="shared" si="1"/>
        <v>4103.653534</v>
      </c>
      <c r="FJ22" s="19" t="e">
        <f t="shared" si="10"/>
        <v>#VALUE!</v>
      </c>
      <c r="FK22" s="144">
        <f t="shared" si="2"/>
        <v>5</v>
      </c>
      <c r="FL22" s="144">
        <f t="shared" si="3"/>
        <v>14.25</v>
      </c>
      <c r="FM22" s="20">
        <f t="shared" si="4"/>
        <v>5.8309037900874632</v>
      </c>
      <c r="FN22" s="19" t="e">
        <f t="shared" si="11"/>
        <v>#VALUE!</v>
      </c>
      <c r="FO22" s="20">
        <f t="shared" si="5"/>
        <v>8.8629737609329435</v>
      </c>
      <c r="FP22" s="19" t="e">
        <f t="shared" si="12"/>
        <v>#VALUE!</v>
      </c>
      <c r="FQ22" s="20">
        <f t="shared" si="6"/>
        <v>1.9241982507288626</v>
      </c>
      <c r="FR22" s="19" t="e">
        <f t="shared" si="13"/>
        <v>#VALUE!</v>
      </c>
      <c r="FS22" s="19" t="e">
        <f t="shared" si="14"/>
        <v>#VALUE!</v>
      </c>
      <c r="FT22" s="19" t="e">
        <f t="shared" si="15"/>
        <v>#VALUE!</v>
      </c>
      <c r="FU22" s="145" t="e">
        <f t="shared" si="16"/>
        <v>#VALUE!</v>
      </c>
    </row>
    <row r="23" spans="1:177" ht="15" customHeight="1">
      <c r="A23" s="182" t="str">
        <f>[1]CCT!D30</f>
        <v>Rodoviários de Divinópolis + SEAC-MG</v>
      </c>
      <c r="B23" s="183" t="str">
        <f>[1]CCT!C30</f>
        <v>Divinópolis</v>
      </c>
      <c r="C23" s="141"/>
      <c r="D23" s="17"/>
      <c r="E23" s="17"/>
      <c r="F23" s="18"/>
      <c r="G23" s="17"/>
      <c r="H23" s="17"/>
      <c r="I23" s="18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8"/>
      <c r="V23" s="17"/>
      <c r="W23" s="17"/>
      <c r="X23" s="18"/>
      <c r="Y23" s="17"/>
      <c r="Z23" s="17"/>
      <c r="AA23" s="17"/>
      <c r="AB23" s="17"/>
      <c r="AC23" s="17"/>
      <c r="AD23" s="17"/>
      <c r="AE23" s="17"/>
      <c r="AF23" s="17"/>
      <c r="AG23" s="21"/>
      <c r="AH23" s="17"/>
      <c r="AI23" s="17"/>
      <c r="AJ23" s="17"/>
      <c r="AK23" s="17"/>
      <c r="AL23" s="17"/>
      <c r="AM23" s="18"/>
      <c r="AN23" s="17"/>
      <c r="AO23" s="17"/>
      <c r="AP23" s="17"/>
      <c r="AQ23" s="17"/>
      <c r="AR23" s="17"/>
      <c r="AS23" s="17"/>
      <c r="AT23" s="17"/>
      <c r="AU23" s="17"/>
      <c r="AV23" s="18"/>
      <c r="AW23" s="17"/>
      <c r="AX23" s="17"/>
      <c r="AY23" s="17"/>
      <c r="AZ23" s="17"/>
      <c r="BA23" s="17"/>
      <c r="BB23" s="141">
        <v>2</v>
      </c>
      <c r="BC23" s="17">
        <v>2507.27</v>
      </c>
      <c r="BD23" s="17">
        <v>5014.54</v>
      </c>
      <c r="BE23" s="18"/>
      <c r="BF23" s="17"/>
      <c r="BG23" s="17"/>
      <c r="BH23" s="17"/>
      <c r="BI23" s="17"/>
      <c r="BJ23" s="17"/>
      <c r="BK23" s="17"/>
      <c r="BL23" s="17"/>
      <c r="BM23" s="17"/>
      <c r="BN23" s="18"/>
      <c r="BO23" s="17"/>
      <c r="BP23" s="17"/>
      <c r="BQ23" s="18"/>
      <c r="BR23" s="17"/>
      <c r="BS23" s="17"/>
      <c r="BT23" s="18"/>
      <c r="BU23" s="17"/>
      <c r="BV23" s="17"/>
      <c r="BW23" s="18"/>
      <c r="BX23" s="17"/>
      <c r="BY23" s="17"/>
      <c r="BZ23" s="142"/>
      <c r="CA23" s="17"/>
      <c r="CB23" s="17"/>
      <c r="CC23" s="17"/>
      <c r="CD23" s="17"/>
      <c r="CE23" s="17"/>
      <c r="CF23" s="18"/>
      <c r="CG23" s="17"/>
      <c r="CH23" s="17"/>
      <c r="CI23" s="17"/>
      <c r="CJ23" s="17"/>
      <c r="CK23" s="17"/>
      <c r="CL23" s="18"/>
      <c r="CM23" s="17"/>
      <c r="CN23" s="17"/>
      <c r="CO23" s="17"/>
      <c r="CP23" s="17"/>
      <c r="CQ23" s="17"/>
      <c r="CR23" s="141"/>
      <c r="CS23" s="17"/>
      <c r="CT23" s="17">
        <v>0</v>
      </c>
      <c r="CU23" s="17"/>
      <c r="CV23" s="17"/>
      <c r="CW23" s="17"/>
      <c r="CX23" s="17"/>
      <c r="CY23" s="17"/>
      <c r="CZ23" s="17"/>
      <c r="DA23" s="18"/>
      <c r="DB23" s="17"/>
      <c r="DC23" s="17"/>
      <c r="DD23" s="143">
        <f t="shared" si="7"/>
        <v>2</v>
      </c>
      <c r="DE23" s="19">
        <f t="shared" si="8"/>
        <v>5014.54</v>
      </c>
      <c r="DF23" s="19"/>
      <c r="DG23" s="19"/>
      <c r="DH23" s="19">
        <v>0</v>
      </c>
      <c r="DI23" s="19"/>
      <c r="DJ23" s="19">
        <v>0</v>
      </c>
      <c r="DK23" s="19">
        <v>0</v>
      </c>
      <c r="DL23" s="19"/>
      <c r="DM23" s="19">
        <v>5014.54</v>
      </c>
      <c r="DN23" s="19"/>
      <c r="DO23" s="19">
        <v>558</v>
      </c>
      <c r="DP23" s="19">
        <v>0</v>
      </c>
      <c r="DQ23" s="19"/>
      <c r="DR23" s="19">
        <v>6.24</v>
      </c>
      <c r="DS23" s="19">
        <v>0</v>
      </c>
      <c r="DT23" s="19">
        <v>0</v>
      </c>
      <c r="DU23" s="19">
        <v>0</v>
      </c>
      <c r="DV23" s="19">
        <v>494.84</v>
      </c>
      <c r="DW23" s="19">
        <v>1059.08</v>
      </c>
      <c r="DX23" s="19">
        <f>C23*'[1]Uniforme Apoio'!$BM$9+'Res. Geral apoio conferencia'!F23*'[1]Uniforme Apoio'!$BM$10+'Res. Geral apoio conferencia'!I23*'[1]Uniforme Apoio'!$BM$11+'Res. Geral apoio conferencia'!L23*'[1]Uniforme Apoio'!$BM$12+'Res. Geral apoio conferencia'!O23*'[1]Uniforme Apoio'!$BM$13+'Res. Geral apoio conferencia'!R23*'[1]Uniforme Apoio'!$BM$14+'Res. Geral apoio conferencia'!U23*'[1]Uniforme Apoio'!$BM$15+'Res. Geral apoio conferencia'!X23*'[1]Uniforme Apoio'!$BM$17+AA23*'[1]Uniforme Apoio'!$BM$16+'Res. Geral apoio conferencia'!AD23*'[1]Uniforme Apoio'!$BM$18+'Res. Geral apoio conferencia'!AG23*'[1]Uniforme Apoio'!$BM$19+'Res. Geral apoio conferencia'!AJ23*'[1]Uniforme Apoio'!$BM$20+'Res. Geral apoio conferencia'!AM23*'[1]Uniforme Apoio'!$BM$21+'Res. Geral apoio conferencia'!AP23*'[1]Uniforme Apoio'!$BM$22+'Res. Geral apoio conferencia'!AS23*'[1]Uniforme Apoio'!$BM$23+'Res. Geral apoio conferencia'!AV23*'[1]Uniforme Apoio'!$BM$24+'Res. Geral apoio conferencia'!AY23*'[1]Uniforme Apoio'!$BM$25+'Res. Geral apoio conferencia'!BB23*'[1]Uniforme Apoio'!$BM$26+BE23*'[1]Uniforme Apoio'!$BM$27+'Res. Geral apoio conferencia'!BH23*'[1]Uniforme Apoio'!$BM$28+'Res. Geral apoio conferencia'!BK23*'[1]Uniforme Apoio'!$BM$29+'Res. Geral apoio conferencia'!BN23*'[1]Uniforme Apoio'!$BM$30+'Res. Geral apoio conferencia'!BQ23*'[1]Uniforme Apoio'!$BM$30+'Res. Geral apoio conferencia'!BT23*'[1]Uniforme Apoio'!$BM$30+'Res. Geral apoio conferencia'!BW23*'[1]Uniforme Apoio'!$BM$31+'Res. Geral apoio conferencia'!BZ23*'[1]Uniforme Apoio'!$BM$31+'Res. Geral apoio conferencia'!CC23*'[1]Uniforme Apoio'!$BM$32+'Res. Geral apoio conferencia'!CF23*'[1]Uniforme Apoio'!$BM$33+'Res. Geral apoio conferencia'!CI23*'[1]Uniforme Apoio'!$BM$34+'Res. Geral apoio conferencia'!CL23*'[1]Uniforme Apoio'!$BM$35+'Res. Geral apoio conferencia'!CO23*'[1]Uniforme Apoio'!$BM$36+'Res. Geral apoio conferencia'!CR23*'[1]Uniforme Apoio'!$BM$37+'Res. Geral apoio conferencia'!CU23*'[1]Uniforme Apoio'!$BM$38+'Res. Geral apoio conferencia'!CX23*'[1]Uniforme Apoio'!$BM$39+'Res. Geral apoio conferencia'!DA23*'[1]Uniforme Apoio'!$BM$40</f>
        <v>206.36</v>
      </c>
      <c r="DY23" s="19"/>
      <c r="DZ23" s="19">
        <f>AP23*'[1]Equipamentos Jardinagem'!$H$7</f>
        <v>0</v>
      </c>
      <c r="EA23" s="19"/>
      <c r="EB23" s="19">
        <f t="shared" si="9"/>
        <v>206.36</v>
      </c>
      <c r="EC23" s="19">
        <v>1002.908</v>
      </c>
      <c r="ED23" s="19">
        <v>75.218099999999993</v>
      </c>
      <c r="EE23" s="19">
        <v>50.145400000000002</v>
      </c>
      <c r="EF23" s="19">
        <v>10.02908</v>
      </c>
      <c r="EG23" s="19">
        <v>125.3635</v>
      </c>
      <c r="EH23" s="19">
        <v>401.16320000000002</v>
      </c>
      <c r="EI23" s="19">
        <v>150.43619999999999</v>
      </c>
      <c r="EJ23" s="19">
        <v>30.087240000000001</v>
      </c>
      <c r="EK23" s="19">
        <v>1845.3507200000001</v>
      </c>
      <c r="EL23" s="19">
        <v>417.71118200000001</v>
      </c>
      <c r="EM23" s="19">
        <v>139.404212</v>
      </c>
      <c r="EN23" s="19">
        <v>205.094686</v>
      </c>
      <c r="EO23" s="19">
        <v>762.21008000000006</v>
      </c>
      <c r="EP23" s="19">
        <v>6.5189019999999998</v>
      </c>
      <c r="EQ23" s="19">
        <v>2.5072700000000001</v>
      </c>
      <c r="ER23" s="19">
        <v>9.026171999999999</v>
      </c>
      <c r="ES23" s="19">
        <v>37.609049999999996</v>
      </c>
      <c r="ET23" s="19">
        <v>3.0087239999999995</v>
      </c>
      <c r="EU23" s="19">
        <v>1.5043619999999998</v>
      </c>
      <c r="EV23" s="19">
        <v>17.550889999999999</v>
      </c>
      <c r="EW23" s="19">
        <v>6.5189019999999998</v>
      </c>
      <c r="EX23" s="19">
        <v>215.62521999999998</v>
      </c>
      <c r="EY23" s="19">
        <v>8.524718</v>
      </c>
      <c r="EZ23" s="19">
        <v>290.34186599999998</v>
      </c>
      <c r="FA23" s="19">
        <v>417.71118200000001</v>
      </c>
      <c r="FB23" s="19">
        <v>69.702106000000001</v>
      </c>
      <c r="FC23" s="19">
        <v>42.122135999999998</v>
      </c>
      <c r="FD23" s="19">
        <v>16.547982000000001</v>
      </c>
      <c r="FE23" s="19">
        <v>0</v>
      </c>
      <c r="FF23" s="19">
        <v>201.08305399999998</v>
      </c>
      <c r="FG23" s="19">
        <v>747.16646000000003</v>
      </c>
      <c r="FH23" s="19">
        <f t="shared" si="0"/>
        <v>3654.0952979999997</v>
      </c>
      <c r="FI23" s="19">
        <f t="shared" si="1"/>
        <v>9934.0752979999997</v>
      </c>
      <c r="FJ23" s="19" t="e">
        <f t="shared" si="10"/>
        <v>#VALUE!</v>
      </c>
      <c r="FK23" s="144">
        <f t="shared" si="2"/>
        <v>5</v>
      </c>
      <c r="FL23" s="144">
        <f t="shared" si="3"/>
        <v>14.25</v>
      </c>
      <c r="FM23" s="20">
        <f t="shared" si="4"/>
        <v>5.8309037900874632</v>
      </c>
      <c r="FN23" s="19" t="e">
        <f t="shared" si="11"/>
        <v>#VALUE!</v>
      </c>
      <c r="FO23" s="20">
        <f t="shared" si="5"/>
        <v>8.8629737609329435</v>
      </c>
      <c r="FP23" s="19" t="e">
        <f t="shared" si="12"/>
        <v>#VALUE!</v>
      </c>
      <c r="FQ23" s="20">
        <f t="shared" si="6"/>
        <v>1.9241982507288626</v>
      </c>
      <c r="FR23" s="19" t="e">
        <f t="shared" si="13"/>
        <v>#VALUE!</v>
      </c>
      <c r="FS23" s="19" t="e">
        <f t="shared" si="14"/>
        <v>#VALUE!</v>
      </c>
      <c r="FT23" s="19" t="e">
        <f t="shared" si="15"/>
        <v>#VALUE!</v>
      </c>
      <c r="FU23" s="145" t="e">
        <f t="shared" si="16"/>
        <v>#VALUE!</v>
      </c>
    </row>
    <row r="24" spans="1:177" ht="15" customHeight="1">
      <c r="A24" s="146" t="str">
        <f>[1]CCT!D31</f>
        <v>Gov. Valadares</v>
      </c>
      <c r="B24" s="147" t="str">
        <f>[1]CCT!C31</f>
        <v>Governador Valadares</v>
      </c>
      <c r="C24" s="141"/>
      <c r="D24" s="151"/>
      <c r="E24" s="17">
        <v>0</v>
      </c>
      <c r="F24" s="18"/>
      <c r="G24" s="151"/>
      <c r="H24" s="17">
        <v>0</v>
      </c>
      <c r="I24" s="18"/>
      <c r="J24" s="151"/>
      <c r="K24" s="17">
        <v>0</v>
      </c>
      <c r="L24" s="17"/>
      <c r="M24" s="17"/>
      <c r="N24" s="17"/>
      <c r="O24" s="17"/>
      <c r="P24" s="17"/>
      <c r="Q24" s="17"/>
      <c r="R24" s="17"/>
      <c r="S24" s="17"/>
      <c r="T24" s="17"/>
      <c r="U24" s="18"/>
      <c r="V24" s="151"/>
      <c r="W24" s="17">
        <v>0</v>
      </c>
      <c r="X24" s="18"/>
      <c r="Y24" s="151"/>
      <c r="Z24" s="17">
        <v>0</v>
      </c>
      <c r="AA24" s="17"/>
      <c r="AB24" s="17"/>
      <c r="AC24" s="17"/>
      <c r="AD24" s="17"/>
      <c r="AE24" s="17"/>
      <c r="AF24" s="17"/>
      <c r="AG24" s="18"/>
      <c r="AH24" s="17"/>
      <c r="AI24" s="17">
        <v>0</v>
      </c>
      <c r="AJ24" s="17"/>
      <c r="AK24" s="17"/>
      <c r="AL24" s="17"/>
      <c r="AM24" s="18"/>
      <c r="AN24" s="151"/>
      <c r="AO24" s="17">
        <v>0</v>
      </c>
      <c r="AP24" s="17"/>
      <c r="AQ24" s="17"/>
      <c r="AR24" s="17"/>
      <c r="AS24" s="17"/>
      <c r="AT24" s="17"/>
      <c r="AU24" s="17"/>
      <c r="AV24" s="152"/>
      <c r="AW24" s="151"/>
      <c r="AX24" s="17">
        <v>0</v>
      </c>
      <c r="AY24" s="17"/>
      <c r="AZ24" s="17"/>
      <c r="BA24" s="17"/>
      <c r="BB24" s="141"/>
      <c r="BC24" s="17"/>
      <c r="BD24" s="17"/>
      <c r="BE24" s="152"/>
      <c r="BF24" s="151"/>
      <c r="BG24" s="17">
        <v>0</v>
      </c>
      <c r="BH24" s="17"/>
      <c r="BI24" s="17"/>
      <c r="BJ24" s="17"/>
      <c r="BK24" s="17"/>
      <c r="BL24" s="17"/>
      <c r="BM24" s="17"/>
      <c r="BN24" s="18"/>
      <c r="BO24" s="17"/>
      <c r="BP24" s="17">
        <v>0</v>
      </c>
      <c r="BQ24" s="18">
        <v>2</v>
      </c>
      <c r="BR24" s="17">
        <v>1134.79</v>
      </c>
      <c r="BS24" s="17">
        <v>2269.58</v>
      </c>
      <c r="BT24" s="18">
        <v>2</v>
      </c>
      <c r="BU24" s="17">
        <v>1134.79</v>
      </c>
      <c r="BV24" s="17">
        <v>2269.58</v>
      </c>
      <c r="BW24" s="18"/>
      <c r="BX24" s="17"/>
      <c r="BY24" s="17">
        <v>0</v>
      </c>
      <c r="BZ24" s="153"/>
      <c r="CA24" s="151"/>
      <c r="CB24" s="17">
        <v>0</v>
      </c>
      <c r="CC24" s="17"/>
      <c r="CD24" s="17"/>
      <c r="CE24" s="17"/>
      <c r="CF24" s="152"/>
      <c r="CG24" s="151"/>
      <c r="CH24" s="17">
        <v>0</v>
      </c>
      <c r="CI24" s="17"/>
      <c r="CJ24" s="17"/>
      <c r="CK24" s="17"/>
      <c r="CL24" s="152"/>
      <c r="CM24" s="151"/>
      <c r="CN24" s="17">
        <v>0</v>
      </c>
      <c r="CO24" s="17"/>
      <c r="CP24" s="17"/>
      <c r="CQ24" s="17"/>
      <c r="CR24" s="141"/>
      <c r="CS24" s="17"/>
      <c r="CT24" s="17">
        <v>0</v>
      </c>
      <c r="CU24" s="17"/>
      <c r="CV24" s="17"/>
      <c r="CW24" s="17"/>
      <c r="CX24" s="17"/>
      <c r="CY24" s="17"/>
      <c r="CZ24" s="17"/>
      <c r="DA24" s="152"/>
      <c r="DB24" s="151"/>
      <c r="DC24" s="17">
        <v>0</v>
      </c>
      <c r="DD24" s="143">
        <f t="shared" si="7"/>
        <v>4</v>
      </c>
      <c r="DE24" s="19">
        <f t="shared" si="8"/>
        <v>4539.16</v>
      </c>
      <c r="DF24" s="19"/>
      <c r="DG24" s="19"/>
      <c r="DH24" s="19">
        <v>328.9188815</v>
      </c>
      <c r="DI24" s="19"/>
      <c r="DJ24" s="19">
        <v>361.37903363636372</v>
      </c>
      <c r="DK24" s="19">
        <v>123.79527272727273</v>
      </c>
      <c r="DL24" s="19"/>
      <c r="DM24" s="19">
        <v>5353.2531878636364</v>
      </c>
      <c r="DN24" s="19"/>
      <c r="DO24" s="19">
        <v>1116</v>
      </c>
      <c r="DP24" s="19">
        <v>223.65039999999999</v>
      </c>
      <c r="DQ24" s="19"/>
      <c r="DR24" s="19">
        <v>12.48</v>
      </c>
      <c r="DS24" s="19">
        <v>112.76</v>
      </c>
      <c r="DT24" s="19">
        <v>0</v>
      </c>
      <c r="DU24" s="19">
        <v>0</v>
      </c>
      <c r="DV24" s="19">
        <v>0</v>
      </c>
      <c r="DW24" s="19">
        <v>1464.8904</v>
      </c>
      <c r="DX24" s="19">
        <f>C24*'[1]Uniforme Apoio'!$BM$9+'Res. Geral apoio conferencia'!F24*'[1]Uniforme Apoio'!$BM$10+'Res. Geral apoio conferencia'!I24*'[1]Uniforme Apoio'!$BM$11+'Res. Geral apoio conferencia'!L24*'[1]Uniforme Apoio'!$BM$12+'Res. Geral apoio conferencia'!O24*'[1]Uniforme Apoio'!$BM$13+'Res. Geral apoio conferencia'!R24*'[1]Uniforme Apoio'!$BM$14+'Res. Geral apoio conferencia'!U24*'[1]Uniforme Apoio'!$BM$15+'Res. Geral apoio conferencia'!X24*'[1]Uniforme Apoio'!$BM$17+AA24*'[1]Uniforme Apoio'!$BM$16+'Res. Geral apoio conferencia'!AD24*'[1]Uniforme Apoio'!$BM$18+'Res. Geral apoio conferencia'!AG24*'[1]Uniforme Apoio'!$BM$19+'Res. Geral apoio conferencia'!AJ24*'[1]Uniforme Apoio'!$BM$20+'Res. Geral apoio conferencia'!AM24*'[1]Uniforme Apoio'!$BM$21+'Res. Geral apoio conferencia'!AP24*'[1]Uniforme Apoio'!$BM$22+'Res. Geral apoio conferencia'!AS24*'[1]Uniforme Apoio'!$BM$23+'Res. Geral apoio conferencia'!AV24*'[1]Uniforme Apoio'!$BM$24+'Res. Geral apoio conferencia'!AY24*'[1]Uniforme Apoio'!$BM$25+'Res. Geral apoio conferencia'!BB24*'[1]Uniforme Apoio'!$BM$26+BE24*'[1]Uniforme Apoio'!$BM$27+'Res. Geral apoio conferencia'!BH24*'[1]Uniforme Apoio'!$BM$28+'Res. Geral apoio conferencia'!BK24*'[1]Uniforme Apoio'!$BM$29+'Res. Geral apoio conferencia'!BN24*'[1]Uniforme Apoio'!$BM$30+'Res. Geral apoio conferencia'!BQ24*'[1]Uniforme Apoio'!$BM$30+'Res. Geral apoio conferencia'!BT24*'[1]Uniforme Apoio'!$BM$30+'Res. Geral apoio conferencia'!BW24*'[1]Uniforme Apoio'!$BM$31+'Res. Geral apoio conferencia'!BZ24*'[1]Uniforme Apoio'!$BM$31+'Res. Geral apoio conferencia'!CC24*'[1]Uniforme Apoio'!$BM$32+'Res. Geral apoio conferencia'!CF24*'[1]Uniforme Apoio'!$BM$33+'Res. Geral apoio conferencia'!CI24*'[1]Uniforme Apoio'!$BM$34+'Res. Geral apoio conferencia'!CL24*'[1]Uniforme Apoio'!$BM$35+'Res. Geral apoio conferencia'!CO24*'[1]Uniforme Apoio'!$BM$36+'Res. Geral apoio conferencia'!CR24*'[1]Uniforme Apoio'!$BM$37+'Res. Geral apoio conferencia'!CU24*'[1]Uniforme Apoio'!$BM$38+'Res. Geral apoio conferencia'!CX24*'[1]Uniforme Apoio'!$BM$39+'Res. Geral apoio conferencia'!DA24*'[1]Uniforme Apoio'!$BM$40</f>
        <v>342.72</v>
      </c>
      <c r="DY24" s="19"/>
      <c r="DZ24" s="19">
        <f>AP24*'[1]Equipamentos Jardinagem'!$H$7</f>
        <v>0</v>
      </c>
      <c r="EA24" s="19"/>
      <c r="EB24" s="19">
        <f t="shared" si="9"/>
        <v>342.72</v>
      </c>
      <c r="EC24" s="19">
        <v>1070.6506375727274</v>
      </c>
      <c r="ED24" s="19">
        <v>80.298797817954537</v>
      </c>
      <c r="EE24" s="19">
        <v>53.532531878636362</v>
      </c>
      <c r="EF24" s="19">
        <v>10.706506375727272</v>
      </c>
      <c r="EG24" s="19">
        <v>133.83132969659093</v>
      </c>
      <c r="EH24" s="19">
        <v>428.2602550290909</v>
      </c>
      <c r="EI24" s="19">
        <v>160.59759563590907</v>
      </c>
      <c r="EJ24" s="19">
        <v>32.119519127181817</v>
      </c>
      <c r="EK24" s="19">
        <v>1969.997173133818</v>
      </c>
      <c r="EL24" s="19">
        <v>445.92599054904093</v>
      </c>
      <c r="EM24" s="19">
        <v>148.82043862260909</v>
      </c>
      <c r="EN24" s="19">
        <v>218.94805538362272</v>
      </c>
      <c r="EO24" s="19">
        <v>813.69448455527277</v>
      </c>
      <c r="EP24" s="19">
        <v>6.9592291442227268</v>
      </c>
      <c r="EQ24" s="19">
        <v>2.6766265939318181</v>
      </c>
      <c r="ER24" s="19">
        <v>9.6358557381545449</v>
      </c>
      <c r="ES24" s="19">
        <v>40.149398908977268</v>
      </c>
      <c r="ET24" s="19">
        <v>3.2119519127181815</v>
      </c>
      <c r="EU24" s="19">
        <v>1.6059759563590907</v>
      </c>
      <c r="EV24" s="19">
        <v>18.736386157522727</v>
      </c>
      <c r="EW24" s="19">
        <v>6.9592291442227268</v>
      </c>
      <c r="EX24" s="19">
        <v>230.18988707813634</v>
      </c>
      <c r="EY24" s="19">
        <v>9.100530419368182</v>
      </c>
      <c r="EZ24" s="19">
        <v>309.95335957730452</v>
      </c>
      <c r="FA24" s="19">
        <v>445.92599054904093</v>
      </c>
      <c r="FB24" s="19">
        <v>74.410219311304544</v>
      </c>
      <c r="FC24" s="19">
        <v>44.967326778054542</v>
      </c>
      <c r="FD24" s="19">
        <v>17.665735519950001</v>
      </c>
      <c r="FE24" s="19">
        <v>0</v>
      </c>
      <c r="FF24" s="19">
        <v>214.66545283333181</v>
      </c>
      <c r="FG24" s="19">
        <v>797.63472499168165</v>
      </c>
      <c r="FH24" s="19">
        <f t="shared" si="0"/>
        <v>3900.9155979962316</v>
      </c>
      <c r="FI24" s="19">
        <f t="shared" si="1"/>
        <v>11061.779185859868</v>
      </c>
      <c r="FJ24" s="19" t="e">
        <f t="shared" si="10"/>
        <v>#VALUE!</v>
      </c>
      <c r="FK24" s="144">
        <f t="shared" si="2"/>
        <v>5</v>
      </c>
      <c r="FL24" s="144">
        <f t="shared" si="3"/>
        <v>14.25</v>
      </c>
      <c r="FM24" s="20">
        <f t="shared" si="4"/>
        <v>5.8309037900874632</v>
      </c>
      <c r="FN24" s="19" t="e">
        <f t="shared" si="11"/>
        <v>#VALUE!</v>
      </c>
      <c r="FO24" s="20">
        <f t="shared" si="5"/>
        <v>8.8629737609329435</v>
      </c>
      <c r="FP24" s="19" t="e">
        <f t="shared" si="12"/>
        <v>#VALUE!</v>
      </c>
      <c r="FQ24" s="20">
        <f t="shared" si="6"/>
        <v>1.9241982507288626</v>
      </c>
      <c r="FR24" s="19" t="e">
        <f t="shared" si="13"/>
        <v>#VALUE!</v>
      </c>
      <c r="FS24" s="19" t="e">
        <f t="shared" si="14"/>
        <v>#VALUE!</v>
      </c>
      <c r="FT24" s="19" t="e">
        <f t="shared" si="15"/>
        <v>#VALUE!</v>
      </c>
      <c r="FU24" s="145" t="e">
        <f t="shared" si="16"/>
        <v>#VALUE!</v>
      </c>
    </row>
    <row r="25" spans="1:177" ht="15" customHeight="1">
      <c r="A25" s="146" t="str">
        <f>[1]CCT!D32</f>
        <v>Settaspoc</v>
      </c>
      <c r="B25" s="147" t="str">
        <f>[1]CCT!C32</f>
        <v>Governador Valadares</v>
      </c>
      <c r="C25" s="141"/>
      <c r="D25" s="151"/>
      <c r="E25" s="17"/>
      <c r="F25" s="18"/>
      <c r="G25" s="151"/>
      <c r="H25" s="17"/>
      <c r="I25" s="18"/>
      <c r="J25" s="151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8"/>
      <c r="V25" s="151"/>
      <c r="W25" s="17"/>
      <c r="X25" s="18"/>
      <c r="Y25" s="151"/>
      <c r="Z25" s="17"/>
      <c r="AA25" s="17"/>
      <c r="AB25" s="17"/>
      <c r="AC25" s="17"/>
      <c r="AD25" s="17"/>
      <c r="AE25" s="17"/>
      <c r="AF25" s="17"/>
      <c r="AG25" s="18"/>
      <c r="AH25" s="17"/>
      <c r="AI25" s="17"/>
      <c r="AJ25" s="17"/>
      <c r="AK25" s="17"/>
      <c r="AL25" s="17"/>
      <c r="AM25" s="18"/>
      <c r="AN25" s="151"/>
      <c r="AO25" s="17"/>
      <c r="AP25" s="17"/>
      <c r="AQ25" s="17"/>
      <c r="AR25" s="17"/>
      <c r="AS25" s="17"/>
      <c r="AT25" s="17"/>
      <c r="AU25" s="17"/>
      <c r="AV25" s="152"/>
      <c r="AW25" s="151"/>
      <c r="AX25" s="17"/>
      <c r="AY25" s="17"/>
      <c r="AZ25" s="17"/>
      <c r="BA25" s="17"/>
      <c r="BB25" s="141"/>
      <c r="BC25" s="17"/>
      <c r="BD25" s="17"/>
      <c r="BE25" s="152"/>
      <c r="BF25" s="151"/>
      <c r="BG25" s="17"/>
      <c r="BH25" s="17"/>
      <c r="BI25" s="17"/>
      <c r="BJ25" s="17"/>
      <c r="BK25" s="17"/>
      <c r="BL25" s="17"/>
      <c r="BM25" s="17"/>
      <c r="BN25" s="18"/>
      <c r="BO25" s="17"/>
      <c r="BP25" s="17"/>
      <c r="BQ25" s="18"/>
      <c r="BR25" s="17"/>
      <c r="BS25" s="17"/>
      <c r="BT25" s="18"/>
      <c r="BU25" s="17"/>
      <c r="BV25" s="17"/>
      <c r="BW25" s="18"/>
      <c r="BX25" s="17"/>
      <c r="BY25" s="17"/>
      <c r="BZ25" s="153"/>
      <c r="CA25" s="151"/>
      <c r="CB25" s="17"/>
      <c r="CC25" s="17"/>
      <c r="CD25" s="17"/>
      <c r="CE25" s="17"/>
      <c r="CF25" s="152"/>
      <c r="CG25" s="151"/>
      <c r="CH25" s="17"/>
      <c r="CI25" s="17"/>
      <c r="CJ25" s="17"/>
      <c r="CK25" s="17"/>
      <c r="CL25" s="152"/>
      <c r="CM25" s="151"/>
      <c r="CN25" s="17"/>
      <c r="CO25" s="17"/>
      <c r="CP25" s="17"/>
      <c r="CQ25" s="17"/>
      <c r="CR25" s="141">
        <v>1</v>
      </c>
      <c r="CS25" s="17">
        <v>2180.8200000000002</v>
      </c>
      <c r="CT25" s="17">
        <v>2180.8200000000002</v>
      </c>
      <c r="CU25" s="17"/>
      <c r="CV25" s="17"/>
      <c r="CW25" s="17"/>
      <c r="CX25" s="17"/>
      <c r="CY25" s="17"/>
      <c r="CZ25" s="17"/>
      <c r="DA25" s="152"/>
      <c r="DB25" s="151"/>
      <c r="DC25" s="17"/>
      <c r="DD25" s="143">
        <f t="shared" si="7"/>
        <v>1</v>
      </c>
      <c r="DE25" s="19">
        <f t="shared" si="8"/>
        <v>2180.8200000000002</v>
      </c>
      <c r="DF25" s="19"/>
      <c r="DG25" s="19"/>
      <c r="DH25" s="19">
        <v>0</v>
      </c>
      <c r="DI25" s="19"/>
      <c r="DJ25" s="19">
        <v>0</v>
      </c>
      <c r="DK25" s="19">
        <v>0</v>
      </c>
      <c r="DL25" s="19"/>
      <c r="DM25" s="19">
        <v>2180.8200000000002</v>
      </c>
      <c r="DN25" s="19"/>
      <c r="DO25" s="19">
        <v>279</v>
      </c>
      <c r="DP25" s="19">
        <v>0</v>
      </c>
      <c r="DQ25" s="19"/>
      <c r="DR25" s="19">
        <v>3.12</v>
      </c>
      <c r="DS25" s="19">
        <v>15.65</v>
      </c>
      <c r="DT25" s="19">
        <v>0</v>
      </c>
      <c r="DU25" s="19">
        <v>0</v>
      </c>
      <c r="DV25" s="19">
        <v>0</v>
      </c>
      <c r="DW25" s="19">
        <v>297.77</v>
      </c>
      <c r="DX25" s="19">
        <f>C25*'[1]Uniforme Apoio'!$BM$9+'Res. Geral apoio conferencia'!F25*'[1]Uniforme Apoio'!$BM$10+'Res. Geral apoio conferencia'!I25*'[1]Uniforme Apoio'!$BM$11+'Res. Geral apoio conferencia'!L25*'[1]Uniforme Apoio'!$BM$12+'Res. Geral apoio conferencia'!O25*'[1]Uniforme Apoio'!$BM$13+'Res. Geral apoio conferencia'!R25*'[1]Uniforme Apoio'!$BM$14+'Res. Geral apoio conferencia'!U25*'[1]Uniforme Apoio'!$BM$15+'Res. Geral apoio conferencia'!X25*'[1]Uniforme Apoio'!$BM$17+AA25*'[1]Uniforme Apoio'!$BM$16+'Res. Geral apoio conferencia'!AD25*'[1]Uniforme Apoio'!$BM$18+'Res. Geral apoio conferencia'!AG25*'[1]Uniforme Apoio'!$BM$19+'Res. Geral apoio conferencia'!AJ25*'[1]Uniforme Apoio'!$BM$20+'Res. Geral apoio conferencia'!AM25*'[1]Uniforme Apoio'!$BM$21+'Res. Geral apoio conferencia'!AP25*'[1]Uniforme Apoio'!$BM$22+'Res. Geral apoio conferencia'!AS25*'[1]Uniforme Apoio'!$BM$23+'Res. Geral apoio conferencia'!AV25*'[1]Uniforme Apoio'!$BM$24+'Res. Geral apoio conferencia'!AY25*'[1]Uniforme Apoio'!$BM$25+'Res. Geral apoio conferencia'!BB25*'[1]Uniforme Apoio'!$BM$26+BE25*'[1]Uniforme Apoio'!$BM$27+'Res. Geral apoio conferencia'!BH25*'[1]Uniforme Apoio'!$BM$28+'Res. Geral apoio conferencia'!BK25*'[1]Uniforme Apoio'!$BM$29+'Res. Geral apoio conferencia'!BN25*'[1]Uniforme Apoio'!$BM$30+'Res. Geral apoio conferencia'!BQ25*'[1]Uniforme Apoio'!$BM$30+'Res. Geral apoio conferencia'!BT25*'[1]Uniforme Apoio'!$BM$30+'Res. Geral apoio conferencia'!BW25*'[1]Uniforme Apoio'!$BM$31+'Res. Geral apoio conferencia'!BZ25*'[1]Uniforme Apoio'!$BM$31+'Res. Geral apoio conferencia'!CC25*'[1]Uniforme Apoio'!$BM$32+'Res. Geral apoio conferencia'!CF25*'[1]Uniforme Apoio'!$BM$33+'Res. Geral apoio conferencia'!CI25*'[1]Uniforme Apoio'!$BM$34+'Res. Geral apoio conferencia'!CL25*'[1]Uniforme Apoio'!$BM$35+'Res. Geral apoio conferencia'!CO25*'[1]Uniforme Apoio'!$BM$36+'Res. Geral apoio conferencia'!CR25*'[1]Uniforme Apoio'!$BM$37+'Res. Geral apoio conferencia'!CU25*'[1]Uniforme Apoio'!$BM$38+'Res. Geral apoio conferencia'!CX25*'[1]Uniforme Apoio'!$BM$39+'Res. Geral apoio conferencia'!DA25*'[1]Uniforme Apoio'!$BM$40</f>
        <v>35.9</v>
      </c>
      <c r="DY25" s="19"/>
      <c r="DZ25" s="19">
        <f>AP25*'[1]Equipamentos Jardinagem'!$H$7</f>
        <v>0</v>
      </c>
      <c r="EA25" s="19"/>
      <c r="EB25" s="19">
        <f t="shared" si="9"/>
        <v>35.9</v>
      </c>
      <c r="EC25" s="19">
        <v>436.16400000000004</v>
      </c>
      <c r="ED25" s="19">
        <v>32.712299999999999</v>
      </c>
      <c r="EE25" s="19">
        <v>21.808200000000003</v>
      </c>
      <c r="EF25" s="19">
        <v>4.3616400000000004</v>
      </c>
      <c r="EG25" s="19">
        <v>54.520500000000006</v>
      </c>
      <c r="EH25" s="19">
        <v>174.46560000000002</v>
      </c>
      <c r="EI25" s="19">
        <v>65.424599999999998</v>
      </c>
      <c r="EJ25" s="19">
        <v>13.084920000000002</v>
      </c>
      <c r="EK25" s="19">
        <v>802.54176000000007</v>
      </c>
      <c r="EL25" s="19">
        <v>181.662306</v>
      </c>
      <c r="EM25" s="19">
        <v>60.626795999999999</v>
      </c>
      <c r="EN25" s="19">
        <v>89.195537999999999</v>
      </c>
      <c r="EO25" s="19">
        <v>331.48464000000001</v>
      </c>
      <c r="EP25" s="19">
        <v>2.8350659999999999</v>
      </c>
      <c r="EQ25" s="19">
        <v>1.0904100000000001</v>
      </c>
      <c r="ER25" s="19">
        <v>3.9254759999999997</v>
      </c>
      <c r="ES25" s="19">
        <v>16.35615</v>
      </c>
      <c r="ET25" s="19">
        <v>1.308492</v>
      </c>
      <c r="EU25" s="19">
        <v>0.65424599999999999</v>
      </c>
      <c r="EV25" s="19">
        <v>7.6328700000000005</v>
      </c>
      <c r="EW25" s="19">
        <v>2.8350659999999999</v>
      </c>
      <c r="EX25" s="19">
        <v>93.775260000000003</v>
      </c>
      <c r="EY25" s="19">
        <v>3.7073939999999999</v>
      </c>
      <c r="EZ25" s="19">
        <v>126.26947799999999</v>
      </c>
      <c r="FA25" s="19">
        <v>181.662306</v>
      </c>
      <c r="FB25" s="19">
        <v>30.313397999999999</v>
      </c>
      <c r="FC25" s="19">
        <v>18.318888000000001</v>
      </c>
      <c r="FD25" s="19">
        <v>7.1967060000000007</v>
      </c>
      <c r="FE25" s="19">
        <v>0</v>
      </c>
      <c r="FF25" s="19">
        <v>87.450881999999993</v>
      </c>
      <c r="FG25" s="19">
        <v>324.94218000000001</v>
      </c>
      <c r="FH25" s="19">
        <f t="shared" si="0"/>
        <v>1589.163534</v>
      </c>
      <c r="FI25" s="19">
        <f t="shared" si="1"/>
        <v>4103.653534</v>
      </c>
      <c r="FJ25" s="19" t="e">
        <f t="shared" si="10"/>
        <v>#VALUE!</v>
      </c>
      <c r="FK25" s="144">
        <f t="shared" si="2"/>
        <v>5</v>
      </c>
      <c r="FL25" s="144">
        <f t="shared" si="3"/>
        <v>14.25</v>
      </c>
      <c r="FM25" s="20">
        <f t="shared" si="4"/>
        <v>5.8309037900874632</v>
      </c>
      <c r="FN25" s="19" t="e">
        <f t="shared" si="11"/>
        <v>#VALUE!</v>
      </c>
      <c r="FO25" s="20">
        <f t="shared" si="5"/>
        <v>8.8629737609329435</v>
      </c>
      <c r="FP25" s="19" t="e">
        <f t="shared" si="12"/>
        <v>#VALUE!</v>
      </c>
      <c r="FQ25" s="20">
        <f t="shared" si="6"/>
        <v>1.9241982507288626</v>
      </c>
      <c r="FR25" s="19" t="e">
        <f t="shared" si="13"/>
        <v>#VALUE!</v>
      </c>
      <c r="FS25" s="19" t="e">
        <f t="shared" si="14"/>
        <v>#VALUE!</v>
      </c>
      <c r="FT25" s="19" t="e">
        <f t="shared" si="15"/>
        <v>#VALUE!</v>
      </c>
      <c r="FU25" s="145" t="e">
        <f t="shared" si="16"/>
        <v>#VALUE!</v>
      </c>
    </row>
    <row r="26" spans="1:177" ht="15" customHeight="1">
      <c r="A26" s="182" t="str">
        <f>[1]CCT!D33</f>
        <v>Rodoviários de Governador Valadares + SEAC-MG</v>
      </c>
      <c r="B26" s="183" t="str">
        <f>[1]CCT!C33</f>
        <v>Governador Valadares</v>
      </c>
      <c r="C26" s="141"/>
      <c r="D26" s="151"/>
      <c r="E26" s="17">
        <v>0</v>
      </c>
      <c r="F26" s="18"/>
      <c r="G26" s="151"/>
      <c r="H26" s="17">
        <v>0</v>
      </c>
      <c r="I26" s="18"/>
      <c r="J26" s="151"/>
      <c r="K26" s="17">
        <v>0</v>
      </c>
      <c r="L26" s="17"/>
      <c r="M26" s="17"/>
      <c r="N26" s="17"/>
      <c r="O26" s="17"/>
      <c r="P26" s="17"/>
      <c r="Q26" s="17"/>
      <c r="R26" s="17"/>
      <c r="S26" s="17"/>
      <c r="T26" s="17"/>
      <c r="U26" s="18"/>
      <c r="V26" s="151"/>
      <c r="W26" s="17">
        <v>0</v>
      </c>
      <c r="X26" s="18"/>
      <c r="Y26" s="151"/>
      <c r="Z26" s="17">
        <v>0</v>
      </c>
      <c r="AA26" s="17"/>
      <c r="AB26" s="17"/>
      <c r="AC26" s="17"/>
      <c r="AD26" s="17"/>
      <c r="AE26" s="17"/>
      <c r="AF26" s="17"/>
      <c r="AG26" s="18"/>
      <c r="AH26" s="17"/>
      <c r="AI26" s="17">
        <v>0</v>
      </c>
      <c r="AJ26" s="17"/>
      <c r="AK26" s="17"/>
      <c r="AL26" s="17"/>
      <c r="AM26" s="18"/>
      <c r="AN26" s="151"/>
      <c r="AO26" s="17">
        <v>0</v>
      </c>
      <c r="AP26" s="17"/>
      <c r="AQ26" s="17"/>
      <c r="AR26" s="17"/>
      <c r="AS26" s="17"/>
      <c r="AT26" s="17"/>
      <c r="AU26" s="17"/>
      <c r="AV26" s="152"/>
      <c r="AW26" s="151"/>
      <c r="AX26" s="17">
        <v>0</v>
      </c>
      <c r="AY26" s="17"/>
      <c r="AZ26" s="17"/>
      <c r="BA26" s="17"/>
      <c r="BB26" s="141">
        <v>3</v>
      </c>
      <c r="BC26" s="17">
        <v>2507.27</v>
      </c>
      <c r="BD26" s="17">
        <v>7521.8099999999995</v>
      </c>
      <c r="BE26" s="152"/>
      <c r="BF26" s="151"/>
      <c r="BG26" s="17">
        <v>0</v>
      </c>
      <c r="BH26" s="17"/>
      <c r="BI26" s="17"/>
      <c r="BJ26" s="17"/>
      <c r="BK26" s="17"/>
      <c r="BL26" s="17"/>
      <c r="BM26" s="17"/>
      <c r="BN26" s="18"/>
      <c r="BO26" s="17"/>
      <c r="BP26" s="17">
        <v>0</v>
      </c>
      <c r="BQ26" s="18"/>
      <c r="BR26" s="17"/>
      <c r="BS26" s="17">
        <v>0</v>
      </c>
      <c r="BT26" s="18"/>
      <c r="BU26" s="17"/>
      <c r="BV26" s="17">
        <v>0</v>
      </c>
      <c r="BW26" s="18"/>
      <c r="BX26" s="17"/>
      <c r="BY26" s="17">
        <v>0</v>
      </c>
      <c r="BZ26" s="153"/>
      <c r="CA26" s="151"/>
      <c r="CB26" s="17">
        <v>0</v>
      </c>
      <c r="CC26" s="17"/>
      <c r="CD26" s="17"/>
      <c r="CE26" s="17"/>
      <c r="CF26" s="152"/>
      <c r="CG26" s="151"/>
      <c r="CH26" s="17">
        <v>0</v>
      </c>
      <c r="CI26" s="17"/>
      <c r="CJ26" s="17"/>
      <c r="CK26" s="17"/>
      <c r="CL26" s="152"/>
      <c r="CM26" s="151"/>
      <c r="CN26" s="17">
        <v>0</v>
      </c>
      <c r="CO26" s="17"/>
      <c r="CP26" s="17"/>
      <c r="CQ26" s="17"/>
      <c r="CR26" s="141"/>
      <c r="CS26" s="17"/>
      <c r="CT26" s="17">
        <v>0</v>
      </c>
      <c r="CU26" s="17"/>
      <c r="CV26" s="17"/>
      <c r="CW26" s="17"/>
      <c r="CX26" s="17"/>
      <c r="CY26" s="17"/>
      <c r="CZ26" s="17"/>
      <c r="DA26" s="152"/>
      <c r="DB26" s="151"/>
      <c r="DC26" s="17">
        <v>0</v>
      </c>
      <c r="DD26" s="143">
        <f t="shared" si="7"/>
        <v>3</v>
      </c>
      <c r="DE26" s="19">
        <f t="shared" si="8"/>
        <v>7521.8099999999995</v>
      </c>
      <c r="DF26" s="19"/>
      <c r="DG26" s="19"/>
      <c r="DH26" s="19">
        <v>0</v>
      </c>
      <c r="DI26" s="19"/>
      <c r="DJ26" s="19">
        <v>0</v>
      </c>
      <c r="DK26" s="19">
        <v>0</v>
      </c>
      <c r="DL26" s="19"/>
      <c r="DM26" s="19">
        <v>7521.8099999999995</v>
      </c>
      <c r="DN26" s="19"/>
      <c r="DO26" s="19">
        <v>837</v>
      </c>
      <c r="DP26" s="19">
        <v>0</v>
      </c>
      <c r="DQ26" s="19"/>
      <c r="DR26" s="19">
        <v>9.36</v>
      </c>
      <c r="DS26" s="19">
        <v>0</v>
      </c>
      <c r="DT26" s="19">
        <v>0</v>
      </c>
      <c r="DU26" s="19">
        <v>0</v>
      </c>
      <c r="DV26" s="19">
        <v>742.26</v>
      </c>
      <c r="DW26" s="19">
        <v>1588.62</v>
      </c>
      <c r="DX26" s="19">
        <f>C26*'[1]Uniforme Apoio'!$BM$9+'Res. Geral apoio conferencia'!F26*'[1]Uniforme Apoio'!$BM$10+'Res. Geral apoio conferencia'!I26*'[1]Uniforme Apoio'!$BM$11+'Res. Geral apoio conferencia'!L26*'[1]Uniforme Apoio'!$BM$12+'Res. Geral apoio conferencia'!O26*'[1]Uniforme Apoio'!$BM$13+'Res. Geral apoio conferencia'!R26*'[1]Uniforme Apoio'!$BM$14+'Res. Geral apoio conferencia'!U26*'[1]Uniforme Apoio'!$BM$15+'Res. Geral apoio conferencia'!X26*'[1]Uniforme Apoio'!$BM$17+AA26*'[1]Uniforme Apoio'!$BM$16+'Res. Geral apoio conferencia'!AD26*'[1]Uniforme Apoio'!$BM$18+'Res. Geral apoio conferencia'!AG26*'[1]Uniforme Apoio'!$BM$19+'Res. Geral apoio conferencia'!AJ26*'[1]Uniforme Apoio'!$BM$20+'Res. Geral apoio conferencia'!AM26*'[1]Uniforme Apoio'!$BM$21+'Res. Geral apoio conferencia'!AP26*'[1]Uniforme Apoio'!$BM$22+'Res. Geral apoio conferencia'!AS26*'[1]Uniforme Apoio'!$BM$23+'Res. Geral apoio conferencia'!AV26*'[1]Uniforme Apoio'!$BM$24+'Res. Geral apoio conferencia'!AY26*'[1]Uniforme Apoio'!$BM$25+'Res. Geral apoio conferencia'!BB26*'[1]Uniforme Apoio'!$BM$26+BE26*'[1]Uniforme Apoio'!$BM$27+'Res. Geral apoio conferencia'!BH26*'[1]Uniforme Apoio'!$BM$28+'Res. Geral apoio conferencia'!BK26*'[1]Uniforme Apoio'!$BM$29+'Res. Geral apoio conferencia'!BN26*'[1]Uniforme Apoio'!$BM$30+'Res. Geral apoio conferencia'!BQ26*'[1]Uniforme Apoio'!$BM$30+'Res. Geral apoio conferencia'!BT26*'[1]Uniforme Apoio'!$BM$30+'Res. Geral apoio conferencia'!BW26*'[1]Uniforme Apoio'!$BM$31+'Res. Geral apoio conferencia'!BZ26*'[1]Uniforme Apoio'!$BM$31+'Res. Geral apoio conferencia'!CC26*'[1]Uniforme Apoio'!$BM$32+'Res. Geral apoio conferencia'!CF26*'[1]Uniforme Apoio'!$BM$33+'Res. Geral apoio conferencia'!CI26*'[1]Uniforme Apoio'!$BM$34+'Res. Geral apoio conferencia'!CL26*'[1]Uniforme Apoio'!$BM$35+'Res. Geral apoio conferencia'!CO26*'[1]Uniforme Apoio'!$BM$36+'Res. Geral apoio conferencia'!CR26*'[1]Uniforme Apoio'!$BM$37+'Res. Geral apoio conferencia'!CU26*'[1]Uniforme Apoio'!$BM$38+'Res. Geral apoio conferencia'!CX26*'[1]Uniforme Apoio'!$BM$39+'Res. Geral apoio conferencia'!DA26*'[1]Uniforme Apoio'!$BM$40</f>
        <v>309.54000000000002</v>
      </c>
      <c r="DY26" s="19"/>
      <c r="DZ26" s="19">
        <f>AP26*'[1]Equipamentos Jardinagem'!$H$7</f>
        <v>0</v>
      </c>
      <c r="EA26" s="19"/>
      <c r="EB26" s="19">
        <f t="shared" si="9"/>
        <v>309.54000000000002</v>
      </c>
      <c r="EC26" s="19">
        <v>1504.3620000000001</v>
      </c>
      <c r="ED26" s="19">
        <v>112.82714999999999</v>
      </c>
      <c r="EE26" s="19">
        <v>75.218099999999993</v>
      </c>
      <c r="EF26" s="19">
        <v>15.043619999999999</v>
      </c>
      <c r="EG26" s="19">
        <v>188.04525000000001</v>
      </c>
      <c r="EH26" s="19">
        <v>601.74479999999994</v>
      </c>
      <c r="EI26" s="19">
        <v>225.65429999999998</v>
      </c>
      <c r="EJ26" s="19">
        <v>45.130859999999998</v>
      </c>
      <c r="EK26" s="19">
        <v>2768.0260800000005</v>
      </c>
      <c r="EL26" s="19">
        <v>626.5667729999999</v>
      </c>
      <c r="EM26" s="19">
        <v>209.10631799999996</v>
      </c>
      <c r="EN26" s="19">
        <v>307.64202899999998</v>
      </c>
      <c r="EO26" s="19">
        <v>1143.3151199999998</v>
      </c>
      <c r="EP26" s="19">
        <v>9.7783529999999992</v>
      </c>
      <c r="EQ26" s="19">
        <v>3.7609049999999997</v>
      </c>
      <c r="ER26" s="19">
        <v>13.539257999999998</v>
      </c>
      <c r="ES26" s="19">
        <v>56.413574999999994</v>
      </c>
      <c r="ET26" s="19">
        <v>4.5130859999999995</v>
      </c>
      <c r="EU26" s="19">
        <v>2.2565429999999997</v>
      </c>
      <c r="EV26" s="19">
        <v>26.326335</v>
      </c>
      <c r="EW26" s="19">
        <v>9.7783529999999992</v>
      </c>
      <c r="EX26" s="19">
        <v>323.43782999999996</v>
      </c>
      <c r="EY26" s="19">
        <v>12.787076999999998</v>
      </c>
      <c r="EZ26" s="19">
        <v>435.51279899999997</v>
      </c>
      <c r="FA26" s="19">
        <v>626.5667729999999</v>
      </c>
      <c r="FB26" s="19">
        <v>104.55315899999998</v>
      </c>
      <c r="FC26" s="19">
        <v>63.183203999999989</v>
      </c>
      <c r="FD26" s="19">
        <v>24.821973</v>
      </c>
      <c r="FE26" s="19">
        <v>0</v>
      </c>
      <c r="FF26" s="19">
        <v>301.62458099999998</v>
      </c>
      <c r="FG26" s="19">
        <v>1120.7496899999996</v>
      </c>
      <c r="FH26" s="19">
        <f t="shared" si="0"/>
        <v>5481.1429469999994</v>
      </c>
      <c r="FI26" s="19">
        <f t="shared" si="1"/>
        <v>14901.112947000001</v>
      </c>
      <c r="FJ26" s="19" t="e">
        <f t="shared" si="10"/>
        <v>#VALUE!</v>
      </c>
      <c r="FK26" s="144">
        <f t="shared" si="2"/>
        <v>5</v>
      </c>
      <c r="FL26" s="144">
        <f t="shared" si="3"/>
        <v>14.25</v>
      </c>
      <c r="FM26" s="20">
        <f t="shared" si="4"/>
        <v>5.8309037900874632</v>
      </c>
      <c r="FN26" s="19" t="e">
        <f t="shared" si="11"/>
        <v>#VALUE!</v>
      </c>
      <c r="FO26" s="20">
        <f t="shared" si="5"/>
        <v>8.8629737609329435</v>
      </c>
      <c r="FP26" s="19" t="e">
        <f t="shared" si="12"/>
        <v>#VALUE!</v>
      </c>
      <c r="FQ26" s="20">
        <f t="shared" si="6"/>
        <v>1.9241982507288626</v>
      </c>
      <c r="FR26" s="19" t="e">
        <f t="shared" si="13"/>
        <v>#VALUE!</v>
      </c>
      <c r="FS26" s="19" t="e">
        <f t="shared" si="14"/>
        <v>#VALUE!</v>
      </c>
      <c r="FT26" s="19" t="e">
        <f t="shared" si="15"/>
        <v>#VALUE!</v>
      </c>
      <c r="FU26" s="145" t="e">
        <f t="shared" si="16"/>
        <v>#VALUE!</v>
      </c>
    </row>
    <row r="27" spans="1:177" ht="15" customHeight="1">
      <c r="A27" s="149" t="str">
        <f>[1]CCT!D34</f>
        <v>Alto Paranaiba</v>
      </c>
      <c r="B27" s="154" t="str">
        <f>[1]CCT!C34</f>
        <v>Ibiá</v>
      </c>
      <c r="C27" s="141"/>
      <c r="D27" s="151"/>
      <c r="E27" s="17"/>
      <c r="F27" s="18"/>
      <c r="G27" s="151"/>
      <c r="H27" s="17"/>
      <c r="I27" s="18"/>
      <c r="J27" s="151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8"/>
      <c r="V27" s="151"/>
      <c r="W27" s="17"/>
      <c r="X27" s="18"/>
      <c r="Y27" s="151"/>
      <c r="Z27" s="17"/>
      <c r="AA27" s="17"/>
      <c r="AB27" s="17"/>
      <c r="AC27" s="17"/>
      <c r="AD27" s="17"/>
      <c r="AE27" s="17"/>
      <c r="AF27" s="17"/>
      <c r="AG27" s="18"/>
      <c r="AH27" s="17"/>
      <c r="AI27" s="17"/>
      <c r="AJ27" s="17"/>
      <c r="AK27" s="17"/>
      <c r="AL27" s="17"/>
      <c r="AM27" s="18"/>
      <c r="AN27" s="151"/>
      <c r="AO27" s="17"/>
      <c r="AP27" s="17"/>
      <c r="AQ27" s="17"/>
      <c r="AR27" s="17"/>
      <c r="AS27" s="17"/>
      <c r="AT27" s="17"/>
      <c r="AU27" s="17"/>
      <c r="AV27" s="152"/>
      <c r="AW27" s="151"/>
      <c r="AX27" s="17"/>
      <c r="AY27" s="17"/>
      <c r="AZ27" s="17"/>
      <c r="BA27" s="17"/>
      <c r="BB27" s="141"/>
      <c r="BC27" s="17"/>
      <c r="BD27" s="17">
        <v>0</v>
      </c>
      <c r="BE27" s="152"/>
      <c r="BF27" s="151"/>
      <c r="BG27" s="17"/>
      <c r="BH27" s="17"/>
      <c r="BI27" s="17"/>
      <c r="BJ27" s="17"/>
      <c r="BK27" s="17"/>
      <c r="BL27" s="17"/>
      <c r="BM27" s="17"/>
      <c r="BN27" s="18">
        <v>1</v>
      </c>
      <c r="BO27" s="17">
        <v>1043.74</v>
      </c>
      <c r="BP27" s="17">
        <v>1043.74</v>
      </c>
      <c r="BQ27" s="18"/>
      <c r="BR27" s="17"/>
      <c r="BS27" s="17"/>
      <c r="BT27" s="18"/>
      <c r="BU27" s="17"/>
      <c r="BV27" s="17"/>
      <c r="BW27" s="18"/>
      <c r="BX27" s="17"/>
      <c r="BY27" s="17"/>
      <c r="BZ27" s="153"/>
      <c r="CA27" s="151"/>
      <c r="CB27" s="17"/>
      <c r="CC27" s="17"/>
      <c r="CD27" s="17"/>
      <c r="CE27" s="17"/>
      <c r="CF27" s="152"/>
      <c r="CG27" s="151"/>
      <c r="CH27" s="17"/>
      <c r="CI27" s="17"/>
      <c r="CJ27" s="17"/>
      <c r="CK27" s="17"/>
      <c r="CL27" s="152"/>
      <c r="CM27" s="151"/>
      <c r="CN27" s="17"/>
      <c r="CO27" s="17"/>
      <c r="CP27" s="17"/>
      <c r="CQ27" s="17"/>
      <c r="CR27" s="141"/>
      <c r="CS27" s="17"/>
      <c r="CT27" s="17">
        <v>0</v>
      </c>
      <c r="CU27" s="17"/>
      <c r="CV27" s="17"/>
      <c r="CW27" s="17"/>
      <c r="CX27" s="17"/>
      <c r="CY27" s="17"/>
      <c r="CZ27" s="17"/>
      <c r="DA27" s="152"/>
      <c r="DB27" s="151"/>
      <c r="DC27" s="17"/>
      <c r="DD27" s="143">
        <f t="shared" si="7"/>
        <v>1</v>
      </c>
      <c r="DE27" s="19">
        <f t="shared" si="8"/>
        <v>1043.74</v>
      </c>
      <c r="DF27" s="19"/>
      <c r="DG27" s="19"/>
      <c r="DH27" s="19">
        <v>0</v>
      </c>
      <c r="DI27" s="19"/>
      <c r="DJ27" s="19">
        <v>94.885454545454536</v>
      </c>
      <c r="DK27" s="19">
        <v>0</v>
      </c>
      <c r="DL27" s="19"/>
      <c r="DM27" s="19">
        <v>1138.6254545454544</v>
      </c>
      <c r="DN27" s="19"/>
      <c r="DO27" s="19">
        <v>219.02</v>
      </c>
      <c r="DP27" s="19">
        <v>61.375599999999999</v>
      </c>
      <c r="DQ27" s="19"/>
      <c r="DR27" s="19">
        <v>3.12</v>
      </c>
      <c r="DS27" s="19">
        <v>19.440000000000001</v>
      </c>
      <c r="DT27" s="19">
        <v>0</v>
      </c>
      <c r="DU27" s="19">
        <v>0</v>
      </c>
      <c r="DV27" s="19">
        <v>0</v>
      </c>
      <c r="DW27" s="19">
        <v>302.9556</v>
      </c>
      <c r="DX27" s="19">
        <f>C27*'[1]Uniforme Apoio'!$BM$9+'Res. Geral apoio conferencia'!F27*'[1]Uniforme Apoio'!$BM$10+'Res. Geral apoio conferencia'!I27*'[1]Uniforme Apoio'!$BM$11+'Res. Geral apoio conferencia'!L27*'[1]Uniforme Apoio'!$BM$12+'Res. Geral apoio conferencia'!O27*'[1]Uniforme Apoio'!$BM$13+'Res. Geral apoio conferencia'!R27*'[1]Uniforme Apoio'!$BM$14+'Res. Geral apoio conferencia'!U27*'[1]Uniforme Apoio'!$BM$15+'Res. Geral apoio conferencia'!X27*'[1]Uniforme Apoio'!$BM$17+AA27*'[1]Uniforme Apoio'!$BM$16+'Res. Geral apoio conferencia'!AD27*'[1]Uniforme Apoio'!$BM$18+'Res. Geral apoio conferencia'!AG27*'[1]Uniforme Apoio'!$BM$19+'Res. Geral apoio conferencia'!AJ27*'[1]Uniforme Apoio'!$BM$20+'Res. Geral apoio conferencia'!AM27*'[1]Uniforme Apoio'!$BM$21+'Res. Geral apoio conferencia'!AP27*'[1]Uniforme Apoio'!$BM$22+'Res. Geral apoio conferencia'!AS27*'[1]Uniforme Apoio'!$BM$23+'Res. Geral apoio conferencia'!AV27*'[1]Uniforme Apoio'!$BM$24+'Res. Geral apoio conferencia'!AY27*'[1]Uniforme Apoio'!$BM$25+'Res. Geral apoio conferencia'!BB27*'[1]Uniforme Apoio'!$BM$26+BE27*'[1]Uniforme Apoio'!$BM$27+'Res. Geral apoio conferencia'!BH27*'[1]Uniforme Apoio'!$BM$28+'Res. Geral apoio conferencia'!BK27*'[1]Uniforme Apoio'!$BM$29+'Res. Geral apoio conferencia'!BN27*'[1]Uniforme Apoio'!$BM$30+'Res. Geral apoio conferencia'!BQ27*'[1]Uniforme Apoio'!$BM$30+'Res. Geral apoio conferencia'!BT27*'[1]Uniforme Apoio'!$BM$30+'Res. Geral apoio conferencia'!BW27*'[1]Uniforme Apoio'!$BM$31+'Res. Geral apoio conferencia'!BZ27*'[1]Uniforme Apoio'!$BM$31+'Res. Geral apoio conferencia'!CC27*'[1]Uniforme Apoio'!$BM$32+'Res. Geral apoio conferencia'!CF27*'[1]Uniforme Apoio'!$BM$33+'Res. Geral apoio conferencia'!CI27*'[1]Uniforme Apoio'!$BM$34+'Res. Geral apoio conferencia'!CL27*'[1]Uniforme Apoio'!$BM$35+'Res. Geral apoio conferencia'!CO27*'[1]Uniforme Apoio'!$BM$36+'Res. Geral apoio conferencia'!CR27*'[1]Uniforme Apoio'!$BM$37+'Res. Geral apoio conferencia'!CU27*'[1]Uniforme Apoio'!$BM$38+'Res. Geral apoio conferencia'!CX27*'[1]Uniforme Apoio'!$BM$39+'Res. Geral apoio conferencia'!DA27*'[1]Uniforme Apoio'!$BM$40</f>
        <v>85.68</v>
      </c>
      <c r="DY27" s="19"/>
      <c r="DZ27" s="19">
        <f>AP27*'[1]Equipamentos Jardinagem'!$H$7</f>
        <v>0</v>
      </c>
      <c r="EA27" s="19"/>
      <c r="EB27" s="19">
        <f t="shared" si="9"/>
        <v>85.68</v>
      </c>
      <c r="EC27" s="19">
        <v>227.72509090909091</v>
      </c>
      <c r="ED27" s="19">
        <v>17.079381818181815</v>
      </c>
      <c r="EE27" s="19">
        <v>11.386254545454545</v>
      </c>
      <c r="EF27" s="19">
        <v>2.2772509090909088</v>
      </c>
      <c r="EG27" s="19">
        <v>28.465636363636364</v>
      </c>
      <c r="EH27" s="19">
        <v>91.090036363636358</v>
      </c>
      <c r="EI27" s="19">
        <v>34.158763636363631</v>
      </c>
      <c r="EJ27" s="19">
        <v>6.8317527272727263</v>
      </c>
      <c r="EK27" s="19">
        <v>419.01416727272721</v>
      </c>
      <c r="EL27" s="19">
        <v>94.847500363636357</v>
      </c>
      <c r="EM27" s="19">
        <v>31.653787636363631</v>
      </c>
      <c r="EN27" s="19">
        <v>46.569781090909082</v>
      </c>
      <c r="EO27" s="19">
        <v>173.07106909090908</v>
      </c>
      <c r="EP27" s="19">
        <v>1.4802130909090907</v>
      </c>
      <c r="EQ27" s="19">
        <v>0.56931272727272719</v>
      </c>
      <c r="ER27" s="19">
        <v>2.0495258181818179</v>
      </c>
      <c r="ES27" s="19">
        <v>8.5396909090909077</v>
      </c>
      <c r="ET27" s="19">
        <v>0.68317527272727263</v>
      </c>
      <c r="EU27" s="19">
        <v>0.34158763636363632</v>
      </c>
      <c r="EV27" s="19">
        <v>3.9851890909090906</v>
      </c>
      <c r="EW27" s="19">
        <v>1.4802130909090907</v>
      </c>
      <c r="EX27" s="19">
        <v>48.960894545454536</v>
      </c>
      <c r="EY27" s="19">
        <v>1.9356632727272725</v>
      </c>
      <c r="EZ27" s="19">
        <v>65.9264138181818</v>
      </c>
      <c r="FA27" s="19">
        <v>94.847500363636357</v>
      </c>
      <c r="FB27" s="19">
        <v>15.826893818181816</v>
      </c>
      <c r="FC27" s="19">
        <v>9.5644538181818159</v>
      </c>
      <c r="FD27" s="19">
        <v>3.7574639999999997</v>
      </c>
      <c r="FE27" s="19">
        <v>0</v>
      </c>
      <c r="FF27" s="19">
        <v>45.658880727272717</v>
      </c>
      <c r="FG27" s="19">
        <v>169.65519272727272</v>
      </c>
      <c r="FH27" s="19">
        <f t="shared" si="0"/>
        <v>829.71636872727265</v>
      </c>
      <c r="FI27" s="19">
        <f t="shared" si="1"/>
        <v>2356.9774232727273</v>
      </c>
      <c r="FJ27" s="19" t="e">
        <f t="shared" si="10"/>
        <v>#VALUE!</v>
      </c>
      <c r="FK27" s="144">
        <f t="shared" si="2"/>
        <v>2</v>
      </c>
      <c r="FL27" s="144">
        <f t="shared" si="3"/>
        <v>11.25</v>
      </c>
      <c r="FM27" s="20">
        <f t="shared" si="4"/>
        <v>2.2535211267605644</v>
      </c>
      <c r="FN27" s="19" t="e">
        <f t="shared" si="11"/>
        <v>#VALUE!</v>
      </c>
      <c r="FO27" s="20">
        <f t="shared" si="5"/>
        <v>8.5633802816901436</v>
      </c>
      <c r="FP27" s="19" t="e">
        <f t="shared" si="12"/>
        <v>#VALUE!</v>
      </c>
      <c r="FQ27" s="20">
        <f t="shared" si="6"/>
        <v>1.8591549295774654</v>
      </c>
      <c r="FR27" s="19" t="e">
        <f t="shared" si="13"/>
        <v>#VALUE!</v>
      </c>
      <c r="FS27" s="19" t="e">
        <f t="shared" si="14"/>
        <v>#VALUE!</v>
      </c>
      <c r="FT27" s="19" t="e">
        <f t="shared" si="15"/>
        <v>#VALUE!</v>
      </c>
      <c r="FU27" s="145" t="e">
        <f t="shared" si="16"/>
        <v>#VALUE!</v>
      </c>
    </row>
    <row r="28" spans="1:177" ht="15" customHeight="1">
      <c r="A28" s="146" t="str">
        <f>[1]CCT!D35</f>
        <v>Sind - Asseio</v>
      </c>
      <c r="B28" s="148" t="str">
        <f>[1]CCT!C35</f>
        <v>Ibirité</v>
      </c>
      <c r="C28" s="141"/>
      <c r="D28" s="17"/>
      <c r="E28" s="17">
        <v>0</v>
      </c>
      <c r="F28" s="18"/>
      <c r="G28" s="17"/>
      <c r="H28" s="17">
        <v>0</v>
      </c>
      <c r="I28" s="18"/>
      <c r="J28" s="17"/>
      <c r="K28" s="17">
        <v>0</v>
      </c>
      <c r="L28" s="17"/>
      <c r="M28" s="17"/>
      <c r="N28" s="17"/>
      <c r="O28" s="17"/>
      <c r="P28" s="17"/>
      <c r="Q28" s="17"/>
      <c r="R28" s="17"/>
      <c r="S28" s="17"/>
      <c r="T28" s="17"/>
      <c r="U28" s="18"/>
      <c r="V28" s="17"/>
      <c r="W28" s="17">
        <v>0</v>
      </c>
      <c r="X28" s="18"/>
      <c r="Y28" s="17"/>
      <c r="Z28" s="17">
        <v>0</v>
      </c>
      <c r="AA28" s="17"/>
      <c r="AB28" s="17"/>
      <c r="AC28" s="17"/>
      <c r="AD28" s="17"/>
      <c r="AE28" s="17"/>
      <c r="AF28" s="17"/>
      <c r="AG28" s="18"/>
      <c r="AH28" s="17"/>
      <c r="AI28" s="17">
        <v>0</v>
      </c>
      <c r="AJ28" s="17"/>
      <c r="AK28" s="17"/>
      <c r="AL28" s="17"/>
      <c r="AM28" s="18"/>
      <c r="AN28" s="17"/>
      <c r="AO28" s="17">
        <v>0</v>
      </c>
      <c r="AP28" s="17"/>
      <c r="AQ28" s="17"/>
      <c r="AR28" s="17"/>
      <c r="AS28" s="17"/>
      <c r="AT28" s="17"/>
      <c r="AU28" s="17"/>
      <c r="AV28" s="18"/>
      <c r="AW28" s="17"/>
      <c r="AX28" s="17">
        <v>0</v>
      </c>
      <c r="AY28" s="17"/>
      <c r="AZ28" s="17"/>
      <c r="BA28" s="17"/>
      <c r="BB28" s="141"/>
      <c r="BC28" s="17"/>
      <c r="BD28" s="17"/>
      <c r="BE28" s="18"/>
      <c r="BF28" s="17"/>
      <c r="BG28" s="17">
        <v>0</v>
      </c>
      <c r="BH28" s="17"/>
      <c r="BI28" s="17"/>
      <c r="BJ28" s="17"/>
      <c r="BK28" s="17"/>
      <c r="BL28" s="17"/>
      <c r="BM28" s="17"/>
      <c r="BN28" s="18"/>
      <c r="BO28" s="17"/>
      <c r="BP28" s="17">
        <v>0</v>
      </c>
      <c r="BQ28" s="18">
        <v>2</v>
      </c>
      <c r="BR28" s="17">
        <v>1134.79</v>
      </c>
      <c r="BS28" s="17">
        <v>2269.58</v>
      </c>
      <c r="BT28" s="18">
        <v>2</v>
      </c>
      <c r="BU28" s="17">
        <v>1134.79</v>
      </c>
      <c r="BV28" s="17">
        <v>2269.58</v>
      </c>
      <c r="BW28" s="18"/>
      <c r="BX28" s="17"/>
      <c r="BY28" s="17">
        <v>0</v>
      </c>
      <c r="BZ28" s="142"/>
      <c r="CA28" s="17"/>
      <c r="CB28" s="17">
        <v>0</v>
      </c>
      <c r="CC28" s="17"/>
      <c r="CD28" s="17"/>
      <c r="CE28" s="17"/>
      <c r="CF28" s="18"/>
      <c r="CG28" s="17"/>
      <c r="CH28" s="17">
        <v>0</v>
      </c>
      <c r="CI28" s="17"/>
      <c r="CJ28" s="17"/>
      <c r="CK28" s="17"/>
      <c r="CL28" s="18"/>
      <c r="CM28" s="17"/>
      <c r="CN28" s="17">
        <v>0</v>
      </c>
      <c r="CO28" s="17"/>
      <c r="CP28" s="17"/>
      <c r="CQ28" s="17"/>
      <c r="CR28" s="141"/>
      <c r="CS28" s="17"/>
      <c r="CT28" s="17">
        <v>0</v>
      </c>
      <c r="CU28" s="17"/>
      <c r="CV28" s="17"/>
      <c r="CW28" s="17"/>
      <c r="CX28" s="17"/>
      <c r="CY28" s="17"/>
      <c r="CZ28" s="17"/>
      <c r="DA28" s="18"/>
      <c r="DB28" s="17"/>
      <c r="DC28" s="17">
        <v>0</v>
      </c>
      <c r="DD28" s="143">
        <f t="shared" si="7"/>
        <v>4</v>
      </c>
      <c r="DE28" s="19">
        <f t="shared" si="8"/>
        <v>4539.16</v>
      </c>
      <c r="DF28" s="19"/>
      <c r="DG28" s="19"/>
      <c r="DH28" s="19">
        <v>328.9188815</v>
      </c>
      <c r="DI28" s="19"/>
      <c r="DJ28" s="19">
        <v>361.37903363636372</v>
      </c>
      <c r="DK28" s="19">
        <v>123.79527272727273</v>
      </c>
      <c r="DL28" s="19"/>
      <c r="DM28" s="19">
        <v>5353.2531878636364</v>
      </c>
      <c r="DN28" s="19"/>
      <c r="DO28" s="19">
        <v>1116</v>
      </c>
      <c r="DP28" s="19">
        <v>223.65039999999999</v>
      </c>
      <c r="DQ28" s="19"/>
      <c r="DR28" s="19">
        <v>12.48</v>
      </c>
      <c r="DS28" s="19">
        <v>0</v>
      </c>
      <c r="DT28" s="19">
        <v>164.12</v>
      </c>
      <c r="DU28" s="19">
        <v>33.72</v>
      </c>
      <c r="DV28" s="19">
        <v>0</v>
      </c>
      <c r="DW28" s="19">
        <v>1549.9703999999999</v>
      </c>
      <c r="DX28" s="19">
        <f>C28*'[1]Uniforme Apoio'!$BM$9+'Res. Geral apoio conferencia'!F28*'[1]Uniforme Apoio'!$BM$10+'Res. Geral apoio conferencia'!I28*'[1]Uniforme Apoio'!$BM$11+'Res. Geral apoio conferencia'!L28*'[1]Uniforme Apoio'!$BM$12+'Res. Geral apoio conferencia'!O28*'[1]Uniforme Apoio'!$BM$13+'Res. Geral apoio conferencia'!R28*'[1]Uniforme Apoio'!$BM$14+'Res. Geral apoio conferencia'!U28*'[1]Uniforme Apoio'!$BM$15+'Res. Geral apoio conferencia'!X28*'[1]Uniforme Apoio'!$BM$17+AA28*'[1]Uniforme Apoio'!$BM$16+'Res. Geral apoio conferencia'!AD28*'[1]Uniforme Apoio'!$BM$18+'Res. Geral apoio conferencia'!AG28*'[1]Uniforme Apoio'!$BM$19+'Res. Geral apoio conferencia'!AJ28*'[1]Uniforme Apoio'!$BM$20+'Res. Geral apoio conferencia'!AM28*'[1]Uniforme Apoio'!$BM$21+'Res. Geral apoio conferencia'!AP28*'[1]Uniforme Apoio'!$BM$22+'Res. Geral apoio conferencia'!AS28*'[1]Uniforme Apoio'!$BM$23+'Res. Geral apoio conferencia'!AV28*'[1]Uniforme Apoio'!$BM$24+'Res. Geral apoio conferencia'!AY28*'[1]Uniforme Apoio'!$BM$25+'Res. Geral apoio conferencia'!BB28*'[1]Uniforme Apoio'!$BM$26+BE28*'[1]Uniforme Apoio'!$BM$27+'Res. Geral apoio conferencia'!BH28*'[1]Uniforme Apoio'!$BM$28+'Res. Geral apoio conferencia'!BK28*'[1]Uniforme Apoio'!$BM$29+'Res. Geral apoio conferencia'!BN28*'[1]Uniforme Apoio'!$BM$30+'Res. Geral apoio conferencia'!BQ28*'[1]Uniforme Apoio'!$BM$30+'Res. Geral apoio conferencia'!BT28*'[1]Uniforme Apoio'!$BM$30+'Res. Geral apoio conferencia'!BW28*'[1]Uniforme Apoio'!$BM$31+'Res. Geral apoio conferencia'!BZ28*'[1]Uniforme Apoio'!$BM$31+'Res. Geral apoio conferencia'!CC28*'[1]Uniforme Apoio'!$BM$32+'Res. Geral apoio conferencia'!CF28*'[1]Uniforme Apoio'!$BM$33+'Res. Geral apoio conferencia'!CI28*'[1]Uniforme Apoio'!$BM$34+'Res. Geral apoio conferencia'!CL28*'[1]Uniforme Apoio'!$BM$35+'Res. Geral apoio conferencia'!CO28*'[1]Uniforme Apoio'!$BM$36+'Res. Geral apoio conferencia'!CR28*'[1]Uniforme Apoio'!$BM$37+'Res. Geral apoio conferencia'!CU28*'[1]Uniforme Apoio'!$BM$38+'Res. Geral apoio conferencia'!CX28*'[1]Uniforme Apoio'!$BM$39+'Res. Geral apoio conferencia'!DA28*'[1]Uniforme Apoio'!$BM$40</f>
        <v>342.72</v>
      </c>
      <c r="DY28" s="19"/>
      <c r="DZ28" s="19">
        <f>AP28*'[1]Equipamentos Jardinagem'!$H$7</f>
        <v>0</v>
      </c>
      <c r="EA28" s="19"/>
      <c r="EB28" s="19">
        <f t="shared" si="9"/>
        <v>342.72</v>
      </c>
      <c r="EC28" s="19">
        <v>1070.6506375727274</v>
      </c>
      <c r="ED28" s="19">
        <v>80.298797817954537</v>
      </c>
      <c r="EE28" s="19">
        <v>53.532531878636362</v>
      </c>
      <c r="EF28" s="19">
        <v>10.706506375727272</v>
      </c>
      <c r="EG28" s="19">
        <v>133.83132969659093</v>
      </c>
      <c r="EH28" s="19">
        <v>428.2602550290909</v>
      </c>
      <c r="EI28" s="19">
        <v>160.59759563590907</v>
      </c>
      <c r="EJ28" s="19">
        <v>32.119519127181817</v>
      </c>
      <c r="EK28" s="19">
        <v>1969.997173133818</v>
      </c>
      <c r="EL28" s="19">
        <v>445.92599054904093</v>
      </c>
      <c r="EM28" s="19">
        <v>148.82043862260909</v>
      </c>
      <c r="EN28" s="19">
        <v>218.94805538362272</v>
      </c>
      <c r="EO28" s="19">
        <v>813.69448455527277</v>
      </c>
      <c r="EP28" s="19">
        <v>6.9592291442227268</v>
      </c>
      <c r="EQ28" s="19">
        <v>2.6766265939318181</v>
      </c>
      <c r="ER28" s="19">
        <v>9.6358557381545449</v>
      </c>
      <c r="ES28" s="19">
        <v>40.149398908977268</v>
      </c>
      <c r="ET28" s="19">
        <v>3.2119519127181815</v>
      </c>
      <c r="EU28" s="19">
        <v>1.6059759563590907</v>
      </c>
      <c r="EV28" s="19">
        <v>18.736386157522727</v>
      </c>
      <c r="EW28" s="19">
        <v>6.9592291442227268</v>
      </c>
      <c r="EX28" s="19">
        <v>230.18988707813634</v>
      </c>
      <c r="EY28" s="19">
        <v>9.100530419368182</v>
      </c>
      <c r="EZ28" s="19">
        <v>309.95335957730452</v>
      </c>
      <c r="FA28" s="19">
        <v>445.92599054904093</v>
      </c>
      <c r="FB28" s="19">
        <v>74.410219311304544</v>
      </c>
      <c r="FC28" s="19">
        <v>44.967326778054542</v>
      </c>
      <c r="FD28" s="19">
        <v>17.665735519950001</v>
      </c>
      <c r="FE28" s="19">
        <v>0</v>
      </c>
      <c r="FF28" s="19">
        <v>214.66545283333181</v>
      </c>
      <c r="FG28" s="19">
        <v>797.63472499168165</v>
      </c>
      <c r="FH28" s="19">
        <f t="shared" si="0"/>
        <v>3900.9155979962316</v>
      </c>
      <c r="FI28" s="19">
        <f t="shared" si="1"/>
        <v>11146.859185859868</v>
      </c>
      <c r="FJ28" s="19" t="e">
        <f t="shared" si="10"/>
        <v>#VALUE!</v>
      </c>
      <c r="FK28" s="144">
        <f t="shared" si="2"/>
        <v>2</v>
      </c>
      <c r="FL28" s="144">
        <f t="shared" si="3"/>
        <v>11.25</v>
      </c>
      <c r="FM28" s="20">
        <f t="shared" si="4"/>
        <v>2.2535211267605644</v>
      </c>
      <c r="FN28" s="19" t="e">
        <f t="shared" si="11"/>
        <v>#VALUE!</v>
      </c>
      <c r="FO28" s="20">
        <f t="shared" si="5"/>
        <v>8.5633802816901436</v>
      </c>
      <c r="FP28" s="19" t="e">
        <f t="shared" si="12"/>
        <v>#VALUE!</v>
      </c>
      <c r="FQ28" s="20">
        <f t="shared" si="6"/>
        <v>1.8591549295774654</v>
      </c>
      <c r="FR28" s="19" t="e">
        <f t="shared" si="13"/>
        <v>#VALUE!</v>
      </c>
      <c r="FS28" s="19" t="e">
        <f t="shared" si="14"/>
        <v>#VALUE!</v>
      </c>
      <c r="FT28" s="19" t="e">
        <f t="shared" si="15"/>
        <v>#VALUE!</v>
      </c>
      <c r="FU28" s="145" t="e">
        <f t="shared" si="16"/>
        <v>#VALUE!</v>
      </c>
    </row>
    <row r="29" spans="1:177" ht="15" customHeight="1">
      <c r="A29" s="149" t="str">
        <f>[1]CCT!D36</f>
        <v>SECI</v>
      </c>
      <c r="B29" s="150" t="str">
        <f>[1]CCT!C36</f>
        <v>Ipatinga</v>
      </c>
      <c r="C29" s="141"/>
      <c r="D29" s="17"/>
      <c r="E29" s="17"/>
      <c r="F29" s="18"/>
      <c r="G29" s="17"/>
      <c r="H29" s="17"/>
      <c r="I29" s="18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8"/>
      <c r="V29" s="17"/>
      <c r="W29" s="17"/>
      <c r="X29" s="18"/>
      <c r="Y29" s="17"/>
      <c r="Z29" s="17"/>
      <c r="AA29" s="17"/>
      <c r="AB29" s="17"/>
      <c r="AC29" s="17"/>
      <c r="AD29" s="17"/>
      <c r="AE29" s="17"/>
      <c r="AF29" s="17"/>
      <c r="AG29" s="18"/>
      <c r="AH29" s="17"/>
      <c r="AI29" s="17"/>
      <c r="AJ29" s="17"/>
      <c r="AK29" s="17"/>
      <c r="AL29" s="17"/>
      <c r="AM29" s="18"/>
      <c r="AN29" s="17"/>
      <c r="AO29" s="17"/>
      <c r="AP29" s="17"/>
      <c r="AQ29" s="17"/>
      <c r="AR29" s="17"/>
      <c r="AS29" s="17"/>
      <c r="AT29" s="17"/>
      <c r="AU29" s="17"/>
      <c r="AV29" s="18"/>
      <c r="AW29" s="17"/>
      <c r="AX29" s="17"/>
      <c r="AY29" s="17"/>
      <c r="AZ29" s="17"/>
      <c r="BA29" s="17"/>
      <c r="BB29" s="141"/>
      <c r="BC29" s="17"/>
      <c r="BD29" s="17">
        <v>0</v>
      </c>
      <c r="BE29" s="18"/>
      <c r="BF29" s="17"/>
      <c r="BG29" s="17"/>
      <c r="BH29" s="17"/>
      <c r="BI29" s="17"/>
      <c r="BJ29" s="17"/>
      <c r="BK29" s="17"/>
      <c r="BL29" s="17"/>
      <c r="BM29" s="17"/>
      <c r="BN29" s="18"/>
      <c r="BO29" s="17"/>
      <c r="BP29" s="17"/>
      <c r="BQ29" s="18"/>
      <c r="BR29" s="17"/>
      <c r="BS29" s="17"/>
      <c r="BT29" s="18"/>
      <c r="BU29" s="17"/>
      <c r="BV29" s="17"/>
      <c r="BW29" s="18"/>
      <c r="BX29" s="17"/>
      <c r="BY29" s="17"/>
      <c r="BZ29" s="142">
        <v>1</v>
      </c>
      <c r="CA29" s="17">
        <v>1231.31</v>
      </c>
      <c r="CB29" s="17">
        <v>1231.31</v>
      </c>
      <c r="CC29" s="17"/>
      <c r="CD29" s="17"/>
      <c r="CE29" s="17"/>
      <c r="CF29" s="18"/>
      <c r="CG29" s="17"/>
      <c r="CH29" s="17"/>
      <c r="CI29" s="17"/>
      <c r="CJ29" s="17"/>
      <c r="CK29" s="17"/>
      <c r="CL29" s="18"/>
      <c r="CM29" s="17"/>
      <c r="CN29" s="17"/>
      <c r="CO29" s="17"/>
      <c r="CP29" s="17"/>
      <c r="CQ29" s="17"/>
      <c r="CR29" s="141"/>
      <c r="CS29" s="17"/>
      <c r="CT29" s="17">
        <v>0</v>
      </c>
      <c r="CU29" s="17"/>
      <c r="CV29" s="17"/>
      <c r="CW29" s="17"/>
      <c r="CX29" s="17"/>
      <c r="CY29" s="17"/>
      <c r="CZ29" s="17"/>
      <c r="DA29" s="18"/>
      <c r="DB29" s="17"/>
      <c r="DC29" s="17"/>
      <c r="DD29" s="143">
        <f t="shared" si="7"/>
        <v>1</v>
      </c>
      <c r="DE29" s="19">
        <f t="shared" si="8"/>
        <v>1231.31</v>
      </c>
      <c r="DF29" s="19"/>
      <c r="DG29" s="19"/>
      <c r="DH29" s="19">
        <v>0</v>
      </c>
      <c r="DI29" s="19"/>
      <c r="DJ29" s="19">
        <v>0</v>
      </c>
      <c r="DK29" s="19">
        <v>0</v>
      </c>
      <c r="DL29" s="19"/>
      <c r="DM29" s="19">
        <v>1231.31</v>
      </c>
      <c r="DN29" s="19"/>
      <c r="DO29" s="19">
        <v>279</v>
      </c>
      <c r="DP29" s="19">
        <v>50.121400000000008</v>
      </c>
      <c r="DQ29" s="19"/>
      <c r="DR29" s="19">
        <v>3.12</v>
      </c>
      <c r="DS29" s="19">
        <v>28.19</v>
      </c>
      <c r="DT29" s="19">
        <v>0</v>
      </c>
      <c r="DU29" s="19">
        <v>0</v>
      </c>
      <c r="DV29" s="19">
        <v>0</v>
      </c>
      <c r="DW29" s="19">
        <v>360.4314</v>
      </c>
      <c r="DX29" s="19">
        <f>C29*'[1]Uniforme Apoio'!$BM$9+'Res. Geral apoio conferencia'!F29*'[1]Uniforme Apoio'!$BM$10+'Res. Geral apoio conferencia'!I29*'[1]Uniforme Apoio'!$BM$11+'Res. Geral apoio conferencia'!L29*'[1]Uniforme Apoio'!$BM$12+'Res. Geral apoio conferencia'!O29*'[1]Uniforme Apoio'!$BM$13+'Res. Geral apoio conferencia'!R29*'[1]Uniforme Apoio'!$BM$14+'Res. Geral apoio conferencia'!U29*'[1]Uniforme Apoio'!$BM$15+'Res. Geral apoio conferencia'!X29*'[1]Uniforme Apoio'!$BM$17+AA29*'[1]Uniforme Apoio'!$BM$16+'Res. Geral apoio conferencia'!AD29*'[1]Uniforme Apoio'!$BM$18+'Res. Geral apoio conferencia'!AG29*'[1]Uniforme Apoio'!$BM$19+'Res. Geral apoio conferencia'!AJ29*'[1]Uniforme Apoio'!$BM$20+'Res. Geral apoio conferencia'!AM29*'[1]Uniforme Apoio'!$BM$21+'Res. Geral apoio conferencia'!AP29*'[1]Uniforme Apoio'!$BM$22+'Res. Geral apoio conferencia'!AS29*'[1]Uniforme Apoio'!$BM$23+'Res. Geral apoio conferencia'!AV29*'[1]Uniforme Apoio'!$BM$24+'Res. Geral apoio conferencia'!AY29*'[1]Uniforme Apoio'!$BM$25+'Res. Geral apoio conferencia'!BB29*'[1]Uniforme Apoio'!$BM$26+BE29*'[1]Uniforme Apoio'!$BM$27+'Res. Geral apoio conferencia'!BH29*'[1]Uniforme Apoio'!$BM$28+'Res. Geral apoio conferencia'!BK29*'[1]Uniforme Apoio'!$BM$29+'Res. Geral apoio conferencia'!BN29*'[1]Uniforme Apoio'!$BM$30+'Res. Geral apoio conferencia'!BQ29*'[1]Uniforme Apoio'!$BM$30+'Res. Geral apoio conferencia'!BT29*'[1]Uniforme Apoio'!$BM$30+'Res. Geral apoio conferencia'!BW29*'[1]Uniforme Apoio'!$BM$31+'Res. Geral apoio conferencia'!BZ29*'[1]Uniforme Apoio'!$BM$31+'Res. Geral apoio conferencia'!CC29*'[1]Uniforme Apoio'!$BM$32+'Res. Geral apoio conferencia'!CF29*'[1]Uniforme Apoio'!$BM$33+'Res. Geral apoio conferencia'!CI29*'[1]Uniforme Apoio'!$BM$34+'Res. Geral apoio conferencia'!CL29*'[1]Uniforme Apoio'!$BM$35+'Res. Geral apoio conferencia'!CO29*'[1]Uniforme Apoio'!$BM$36+'Res. Geral apoio conferencia'!CR29*'[1]Uniforme Apoio'!$BM$37+'Res. Geral apoio conferencia'!CU29*'[1]Uniforme Apoio'!$BM$38+'Res. Geral apoio conferencia'!CX29*'[1]Uniforme Apoio'!$BM$39+'Res. Geral apoio conferencia'!DA29*'[1]Uniforme Apoio'!$BM$40</f>
        <v>81.430000000000007</v>
      </c>
      <c r="DY29" s="19"/>
      <c r="DZ29" s="19">
        <f>AP29*'[1]Equipamentos Jardinagem'!$H$7</f>
        <v>0</v>
      </c>
      <c r="EA29" s="19"/>
      <c r="EB29" s="19">
        <f t="shared" si="9"/>
        <v>81.430000000000007</v>
      </c>
      <c r="EC29" s="19">
        <v>246.262</v>
      </c>
      <c r="ED29" s="19">
        <v>18.469649999999998</v>
      </c>
      <c r="EE29" s="19">
        <v>12.3131</v>
      </c>
      <c r="EF29" s="19">
        <v>2.4626199999999998</v>
      </c>
      <c r="EG29" s="19">
        <v>30.78275</v>
      </c>
      <c r="EH29" s="19">
        <v>98.504800000000003</v>
      </c>
      <c r="EI29" s="19">
        <v>36.939299999999996</v>
      </c>
      <c r="EJ29" s="19">
        <v>7.3878599999999999</v>
      </c>
      <c r="EK29" s="19">
        <v>453.12208000000004</v>
      </c>
      <c r="EL29" s="19">
        <v>102.568123</v>
      </c>
      <c r="EM29" s="19">
        <v>34.230417999999993</v>
      </c>
      <c r="EN29" s="19">
        <v>50.360578999999994</v>
      </c>
      <c r="EO29" s="19">
        <v>187.15912</v>
      </c>
      <c r="EP29" s="19">
        <v>1.6007029999999998</v>
      </c>
      <c r="EQ29" s="19">
        <v>0.61565499999999995</v>
      </c>
      <c r="ER29" s="19">
        <v>2.2163579999999996</v>
      </c>
      <c r="ES29" s="19">
        <v>9.234824999999999</v>
      </c>
      <c r="ET29" s="19">
        <v>0.73878599999999994</v>
      </c>
      <c r="EU29" s="19">
        <v>0.36939299999999997</v>
      </c>
      <c r="EV29" s="19">
        <v>4.3095850000000002</v>
      </c>
      <c r="EW29" s="19">
        <v>1.6007029999999998</v>
      </c>
      <c r="EX29" s="19">
        <v>52.946329999999996</v>
      </c>
      <c r="EY29" s="19">
        <v>2.0932269999999997</v>
      </c>
      <c r="EZ29" s="19">
        <v>71.29284899999999</v>
      </c>
      <c r="FA29" s="19">
        <v>102.568123</v>
      </c>
      <c r="FB29" s="19">
        <v>17.115208999999997</v>
      </c>
      <c r="FC29" s="19">
        <v>10.343003999999999</v>
      </c>
      <c r="FD29" s="19">
        <v>4.0633229999999996</v>
      </c>
      <c r="FE29" s="19">
        <v>0</v>
      </c>
      <c r="FF29" s="19">
        <v>49.375530999999995</v>
      </c>
      <c r="FG29" s="19">
        <v>183.46518999999998</v>
      </c>
      <c r="FH29" s="19">
        <f t="shared" si="0"/>
        <v>897.25559699999997</v>
      </c>
      <c r="FI29" s="19">
        <f t="shared" si="1"/>
        <v>2570.426997</v>
      </c>
      <c r="FJ29" s="19" t="e">
        <f t="shared" si="10"/>
        <v>#VALUE!</v>
      </c>
      <c r="FK29" s="144">
        <f t="shared" si="2"/>
        <v>3</v>
      </c>
      <c r="FL29" s="144">
        <f t="shared" si="3"/>
        <v>12.25</v>
      </c>
      <c r="FM29" s="20">
        <f t="shared" si="4"/>
        <v>3.4188034188034218</v>
      </c>
      <c r="FN29" s="19" t="e">
        <f t="shared" si="11"/>
        <v>#VALUE!</v>
      </c>
      <c r="FO29" s="20">
        <f t="shared" si="5"/>
        <v>8.6609686609686669</v>
      </c>
      <c r="FP29" s="19" t="e">
        <f t="shared" si="12"/>
        <v>#VALUE!</v>
      </c>
      <c r="FQ29" s="20">
        <f t="shared" si="6"/>
        <v>1.8803418803418819</v>
      </c>
      <c r="FR29" s="19" t="e">
        <f t="shared" si="13"/>
        <v>#VALUE!</v>
      </c>
      <c r="FS29" s="19" t="e">
        <f t="shared" si="14"/>
        <v>#VALUE!</v>
      </c>
      <c r="FT29" s="19" t="e">
        <f t="shared" si="15"/>
        <v>#VALUE!</v>
      </c>
      <c r="FU29" s="145" t="e">
        <f t="shared" si="16"/>
        <v>#VALUE!</v>
      </c>
    </row>
    <row r="30" spans="1:177" ht="15" customHeight="1">
      <c r="A30" s="146" t="str">
        <f>[1]CCT!D37</f>
        <v>Itabira</v>
      </c>
      <c r="B30" s="147" t="str">
        <f>[1]CCT!C37</f>
        <v>Itabira</v>
      </c>
      <c r="C30" s="141"/>
      <c r="D30" s="17"/>
      <c r="E30" s="17">
        <v>0</v>
      </c>
      <c r="F30" s="18"/>
      <c r="G30" s="17"/>
      <c r="H30" s="17">
        <v>0</v>
      </c>
      <c r="I30" s="18"/>
      <c r="J30" s="17"/>
      <c r="K30" s="17">
        <v>0</v>
      </c>
      <c r="L30" s="17"/>
      <c r="M30" s="17"/>
      <c r="N30" s="17"/>
      <c r="O30" s="17"/>
      <c r="P30" s="17"/>
      <c r="Q30" s="17"/>
      <c r="R30" s="17"/>
      <c r="S30" s="17"/>
      <c r="T30" s="17"/>
      <c r="U30" s="18"/>
      <c r="V30" s="17"/>
      <c r="W30" s="17">
        <v>0</v>
      </c>
      <c r="X30" s="18"/>
      <c r="Y30" s="17"/>
      <c r="Z30" s="17">
        <v>0</v>
      </c>
      <c r="AA30" s="17"/>
      <c r="AB30" s="17"/>
      <c r="AC30" s="17"/>
      <c r="AD30" s="17"/>
      <c r="AE30" s="17"/>
      <c r="AF30" s="17"/>
      <c r="AG30" s="18"/>
      <c r="AH30" s="17"/>
      <c r="AI30" s="17">
        <v>0</v>
      </c>
      <c r="AJ30" s="17"/>
      <c r="AK30" s="17"/>
      <c r="AL30" s="17"/>
      <c r="AM30" s="18"/>
      <c r="AN30" s="17"/>
      <c r="AO30" s="17">
        <v>0</v>
      </c>
      <c r="AP30" s="17"/>
      <c r="AQ30" s="17"/>
      <c r="AR30" s="17"/>
      <c r="AS30" s="17"/>
      <c r="AT30" s="17"/>
      <c r="AU30" s="17"/>
      <c r="AV30" s="18"/>
      <c r="AW30" s="17"/>
      <c r="AX30" s="17">
        <v>0</v>
      </c>
      <c r="AY30" s="17"/>
      <c r="AZ30" s="17"/>
      <c r="BA30" s="17"/>
      <c r="BB30" s="141"/>
      <c r="BC30" s="17"/>
      <c r="BD30" s="17"/>
      <c r="BE30" s="18"/>
      <c r="BF30" s="17"/>
      <c r="BG30" s="17">
        <v>0</v>
      </c>
      <c r="BH30" s="17"/>
      <c r="BI30" s="17"/>
      <c r="BJ30" s="17"/>
      <c r="BK30" s="17"/>
      <c r="BL30" s="17"/>
      <c r="BM30" s="17"/>
      <c r="BN30" s="18"/>
      <c r="BO30" s="17"/>
      <c r="BP30" s="17">
        <v>0</v>
      </c>
      <c r="BQ30" s="18">
        <v>2</v>
      </c>
      <c r="BR30" s="17">
        <v>1134.79</v>
      </c>
      <c r="BS30" s="17">
        <v>2269.58</v>
      </c>
      <c r="BT30" s="18">
        <v>2</v>
      </c>
      <c r="BU30" s="17">
        <v>1134.79</v>
      </c>
      <c r="BV30" s="17">
        <v>2269.58</v>
      </c>
      <c r="BW30" s="18"/>
      <c r="BX30" s="17"/>
      <c r="BY30" s="17">
        <v>0</v>
      </c>
      <c r="BZ30" s="142"/>
      <c r="CA30" s="17"/>
      <c r="CB30" s="17">
        <v>0</v>
      </c>
      <c r="CC30" s="17"/>
      <c r="CD30" s="17"/>
      <c r="CE30" s="17"/>
      <c r="CF30" s="18"/>
      <c r="CG30" s="17"/>
      <c r="CH30" s="17">
        <v>0</v>
      </c>
      <c r="CI30" s="17"/>
      <c r="CJ30" s="17"/>
      <c r="CK30" s="17"/>
      <c r="CL30" s="18"/>
      <c r="CM30" s="17"/>
      <c r="CN30" s="17">
        <v>0</v>
      </c>
      <c r="CO30" s="17"/>
      <c r="CP30" s="17"/>
      <c r="CQ30" s="17"/>
      <c r="CR30" s="141"/>
      <c r="CS30" s="17"/>
      <c r="CT30" s="17">
        <v>0</v>
      </c>
      <c r="CU30" s="17"/>
      <c r="CV30" s="17"/>
      <c r="CW30" s="17"/>
      <c r="CX30" s="17"/>
      <c r="CY30" s="17"/>
      <c r="CZ30" s="17"/>
      <c r="DA30" s="18"/>
      <c r="DB30" s="17"/>
      <c r="DC30" s="17">
        <v>0</v>
      </c>
      <c r="DD30" s="143">
        <f t="shared" si="7"/>
        <v>4</v>
      </c>
      <c r="DE30" s="19">
        <f t="shared" si="8"/>
        <v>4539.16</v>
      </c>
      <c r="DF30" s="19"/>
      <c r="DG30" s="19"/>
      <c r="DH30" s="19">
        <v>328.9188815</v>
      </c>
      <c r="DI30" s="19"/>
      <c r="DJ30" s="19">
        <v>361.37903363636372</v>
      </c>
      <c r="DK30" s="19">
        <v>123.79527272727273</v>
      </c>
      <c r="DL30" s="19"/>
      <c r="DM30" s="19">
        <v>5353.2531878636364</v>
      </c>
      <c r="DN30" s="19"/>
      <c r="DO30" s="19">
        <v>1116</v>
      </c>
      <c r="DP30" s="19">
        <v>223.65039999999999</v>
      </c>
      <c r="DQ30" s="19"/>
      <c r="DR30" s="19">
        <v>12.48</v>
      </c>
      <c r="DS30" s="19">
        <v>112.76</v>
      </c>
      <c r="DT30" s="19">
        <v>0</v>
      </c>
      <c r="DU30" s="19">
        <v>0</v>
      </c>
      <c r="DV30" s="19">
        <v>0</v>
      </c>
      <c r="DW30" s="19">
        <v>1464.8904</v>
      </c>
      <c r="DX30" s="19">
        <f>C30*'[1]Uniforme Apoio'!$BM$9+'Res. Geral apoio conferencia'!F30*'[1]Uniforme Apoio'!$BM$10+'Res. Geral apoio conferencia'!I30*'[1]Uniforme Apoio'!$BM$11+'Res. Geral apoio conferencia'!L30*'[1]Uniforme Apoio'!$BM$12+'Res. Geral apoio conferencia'!O30*'[1]Uniforme Apoio'!$BM$13+'Res. Geral apoio conferencia'!R30*'[1]Uniforme Apoio'!$BM$14+'Res. Geral apoio conferencia'!U30*'[1]Uniforme Apoio'!$BM$15+'Res. Geral apoio conferencia'!X30*'[1]Uniforme Apoio'!$BM$17+AA30*'[1]Uniforme Apoio'!$BM$16+'Res. Geral apoio conferencia'!AD30*'[1]Uniforme Apoio'!$BM$18+'Res. Geral apoio conferencia'!AG30*'[1]Uniforme Apoio'!$BM$19+'Res. Geral apoio conferencia'!AJ30*'[1]Uniforme Apoio'!$BM$20+'Res. Geral apoio conferencia'!AM30*'[1]Uniforme Apoio'!$BM$21+'Res. Geral apoio conferencia'!AP30*'[1]Uniforme Apoio'!$BM$22+'Res. Geral apoio conferencia'!AS30*'[1]Uniforme Apoio'!$BM$23+'Res. Geral apoio conferencia'!AV30*'[1]Uniforme Apoio'!$BM$24+'Res. Geral apoio conferencia'!AY30*'[1]Uniforme Apoio'!$BM$25+'Res. Geral apoio conferencia'!BB30*'[1]Uniforme Apoio'!$BM$26+BE30*'[1]Uniforme Apoio'!$BM$27+'Res. Geral apoio conferencia'!BH30*'[1]Uniforme Apoio'!$BM$28+'Res. Geral apoio conferencia'!BK30*'[1]Uniforme Apoio'!$BM$29+'Res. Geral apoio conferencia'!BN30*'[1]Uniforme Apoio'!$BM$30+'Res. Geral apoio conferencia'!BQ30*'[1]Uniforme Apoio'!$BM$30+'Res. Geral apoio conferencia'!BT30*'[1]Uniforme Apoio'!$BM$30+'Res. Geral apoio conferencia'!BW30*'[1]Uniforme Apoio'!$BM$31+'Res. Geral apoio conferencia'!BZ30*'[1]Uniforme Apoio'!$BM$31+'Res. Geral apoio conferencia'!CC30*'[1]Uniforme Apoio'!$BM$32+'Res. Geral apoio conferencia'!CF30*'[1]Uniforme Apoio'!$BM$33+'Res. Geral apoio conferencia'!CI30*'[1]Uniforme Apoio'!$BM$34+'Res. Geral apoio conferencia'!CL30*'[1]Uniforme Apoio'!$BM$35+'Res. Geral apoio conferencia'!CO30*'[1]Uniforme Apoio'!$BM$36+'Res. Geral apoio conferencia'!CR30*'[1]Uniforme Apoio'!$BM$37+'Res. Geral apoio conferencia'!CU30*'[1]Uniforme Apoio'!$BM$38+'Res. Geral apoio conferencia'!CX30*'[1]Uniforme Apoio'!$BM$39+'Res. Geral apoio conferencia'!DA30*'[1]Uniforme Apoio'!$BM$40</f>
        <v>342.72</v>
      </c>
      <c r="DY30" s="19"/>
      <c r="DZ30" s="19">
        <f>AP30*'[1]Equipamentos Jardinagem'!$H$7</f>
        <v>0</v>
      </c>
      <c r="EA30" s="19"/>
      <c r="EB30" s="19">
        <f t="shared" si="9"/>
        <v>342.72</v>
      </c>
      <c r="EC30" s="19">
        <v>1070.6506375727274</v>
      </c>
      <c r="ED30" s="19">
        <v>80.298797817954537</v>
      </c>
      <c r="EE30" s="19">
        <v>53.532531878636362</v>
      </c>
      <c r="EF30" s="19">
        <v>10.706506375727272</v>
      </c>
      <c r="EG30" s="19">
        <v>133.83132969659093</v>
      </c>
      <c r="EH30" s="19">
        <v>428.2602550290909</v>
      </c>
      <c r="EI30" s="19">
        <v>160.59759563590907</v>
      </c>
      <c r="EJ30" s="19">
        <v>32.119519127181817</v>
      </c>
      <c r="EK30" s="19">
        <v>1969.997173133818</v>
      </c>
      <c r="EL30" s="19">
        <v>445.92599054904093</v>
      </c>
      <c r="EM30" s="19">
        <v>148.82043862260909</v>
      </c>
      <c r="EN30" s="19">
        <v>218.94805538362272</v>
      </c>
      <c r="EO30" s="19">
        <v>813.69448455527277</v>
      </c>
      <c r="EP30" s="19">
        <v>6.9592291442227268</v>
      </c>
      <c r="EQ30" s="19">
        <v>2.6766265939318181</v>
      </c>
      <c r="ER30" s="19">
        <v>9.6358557381545449</v>
      </c>
      <c r="ES30" s="19">
        <v>40.149398908977268</v>
      </c>
      <c r="ET30" s="19">
        <v>3.2119519127181815</v>
      </c>
      <c r="EU30" s="19">
        <v>1.6059759563590907</v>
      </c>
      <c r="EV30" s="19">
        <v>18.736386157522727</v>
      </c>
      <c r="EW30" s="19">
        <v>6.9592291442227268</v>
      </c>
      <c r="EX30" s="19">
        <v>230.18988707813634</v>
      </c>
      <c r="EY30" s="19">
        <v>9.100530419368182</v>
      </c>
      <c r="EZ30" s="19">
        <v>309.95335957730452</v>
      </c>
      <c r="FA30" s="19">
        <v>445.92599054904093</v>
      </c>
      <c r="FB30" s="19">
        <v>74.410219311304544</v>
      </c>
      <c r="FC30" s="19">
        <v>44.967326778054542</v>
      </c>
      <c r="FD30" s="19">
        <v>17.665735519950001</v>
      </c>
      <c r="FE30" s="19">
        <v>0</v>
      </c>
      <c r="FF30" s="19">
        <v>214.66545283333181</v>
      </c>
      <c r="FG30" s="19">
        <v>797.63472499168165</v>
      </c>
      <c r="FH30" s="19">
        <f t="shared" si="0"/>
        <v>3900.9155979962316</v>
      </c>
      <c r="FI30" s="19">
        <f t="shared" si="1"/>
        <v>11061.779185859868</v>
      </c>
      <c r="FJ30" s="19" t="e">
        <f t="shared" si="10"/>
        <v>#VALUE!</v>
      </c>
      <c r="FK30" s="144">
        <f t="shared" si="2"/>
        <v>3</v>
      </c>
      <c r="FL30" s="144">
        <f t="shared" si="3"/>
        <v>12.25</v>
      </c>
      <c r="FM30" s="20">
        <f t="shared" si="4"/>
        <v>3.4188034188034218</v>
      </c>
      <c r="FN30" s="19" t="e">
        <f t="shared" si="11"/>
        <v>#VALUE!</v>
      </c>
      <c r="FO30" s="20">
        <f t="shared" si="5"/>
        <v>8.6609686609686669</v>
      </c>
      <c r="FP30" s="19" t="e">
        <f t="shared" si="12"/>
        <v>#VALUE!</v>
      </c>
      <c r="FQ30" s="20">
        <f t="shared" si="6"/>
        <v>1.8803418803418819</v>
      </c>
      <c r="FR30" s="19" t="e">
        <f t="shared" si="13"/>
        <v>#VALUE!</v>
      </c>
      <c r="FS30" s="19" t="e">
        <f t="shared" si="14"/>
        <v>#VALUE!</v>
      </c>
      <c r="FT30" s="19" t="e">
        <f t="shared" si="15"/>
        <v>#VALUE!</v>
      </c>
      <c r="FU30" s="145" t="e">
        <f t="shared" si="16"/>
        <v>#VALUE!</v>
      </c>
    </row>
    <row r="31" spans="1:177" ht="15" customHeight="1">
      <c r="A31" s="146" t="str">
        <f>[1]CCT!D38</f>
        <v>Região de São Lourenço</v>
      </c>
      <c r="B31" s="147" t="str">
        <f>[1]CCT!C38</f>
        <v>Itajubá</v>
      </c>
      <c r="C31" s="141"/>
      <c r="D31" s="151"/>
      <c r="E31" s="17">
        <v>0</v>
      </c>
      <c r="F31" s="18"/>
      <c r="G31" s="151"/>
      <c r="H31" s="17">
        <v>0</v>
      </c>
      <c r="I31" s="18"/>
      <c r="J31" s="151"/>
      <c r="K31" s="17">
        <v>0</v>
      </c>
      <c r="L31" s="17"/>
      <c r="M31" s="17"/>
      <c r="N31" s="17"/>
      <c r="O31" s="17"/>
      <c r="P31" s="17"/>
      <c r="Q31" s="17"/>
      <c r="R31" s="17"/>
      <c r="S31" s="17"/>
      <c r="T31" s="17"/>
      <c r="U31" s="18"/>
      <c r="V31" s="151"/>
      <c r="W31" s="17">
        <v>0</v>
      </c>
      <c r="X31" s="18"/>
      <c r="Y31" s="151"/>
      <c r="Z31" s="17">
        <v>0</v>
      </c>
      <c r="AA31" s="17"/>
      <c r="AB31" s="17"/>
      <c r="AC31" s="17"/>
      <c r="AD31" s="17"/>
      <c r="AE31" s="17"/>
      <c r="AF31" s="17"/>
      <c r="AG31" s="18"/>
      <c r="AH31" s="17"/>
      <c r="AI31" s="17">
        <v>0</v>
      </c>
      <c r="AJ31" s="17"/>
      <c r="AK31" s="17"/>
      <c r="AL31" s="17"/>
      <c r="AM31" s="18"/>
      <c r="AN31" s="151"/>
      <c r="AO31" s="17">
        <v>0</v>
      </c>
      <c r="AP31" s="17"/>
      <c r="AQ31" s="17"/>
      <c r="AR31" s="17"/>
      <c r="AS31" s="17"/>
      <c r="AT31" s="17"/>
      <c r="AU31" s="17"/>
      <c r="AV31" s="152"/>
      <c r="AW31" s="151"/>
      <c r="AX31" s="17">
        <v>0</v>
      </c>
      <c r="AY31" s="17"/>
      <c r="AZ31" s="17"/>
      <c r="BA31" s="17"/>
      <c r="BB31" s="141"/>
      <c r="BC31" s="17"/>
      <c r="BD31" s="17"/>
      <c r="BE31" s="152"/>
      <c r="BF31" s="151"/>
      <c r="BG31" s="17">
        <v>0</v>
      </c>
      <c r="BH31" s="17"/>
      <c r="BI31" s="17"/>
      <c r="BJ31" s="17"/>
      <c r="BK31" s="17"/>
      <c r="BL31" s="17"/>
      <c r="BM31" s="17"/>
      <c r="BN31" s="18">
        <v>1</v>
      </c>
      <c r="BO31" s="17">
        <v>1043.74</v>
      </c>
      <c r="BP31" s="17">
        <v>1043.74</v>
      </c>
      <c r="BQ31" s="18"/>
      <c r="BR31" s="17"/>
      <c r="BS31" s="17">
        <v>0</v>
      </c>
      <c r="BT31" s="18"/>
      <c r="BU31" s="17"/>
      <c r="BV31" s="17">
        <v>0</v>
      </c>
      <c r="BW31" s="18"/>
      <c r="BX31" s="17"/>
      <c r="BY31" s="17">
        <v>0</v>
      </c>
      <c r="BZ31" s="153"/>
      <c r="CA31" s="151"/>
      <c r="CB31" s="17">
        <v>0</v>
      </c>
      <c r="CC31" s="17"/>
      <c r="CD31" s="17"/>
      <c r="CE31" s="17"/>
      <c r="CF31" s="152"/>
      <c r="CG31" s="151"/>
      <c r="CH31" s="17">
        <v>0</v>
      </c>
      <c r="CI31" s="17"/>
      <c r="CJ31" s="17"/>
      <c r="CK31" s="17"/>
      <c r="CL31" s="152"/>
      <c r="CM31" s="151"/>
      <c r="CN31" s="17">
        <v>0</v>
      </c>
      <c r="CO31" s="17"/>
      <c r="CP31" s="17"/>
      <c r="CQ31" s="17"/>
      <c r="CR31" s="141"/>
      <c r="CS31" s="17"/>
      <c r="CT31" s="17">
        <v>0</v>
      </c>
      <c r="CU31" s="17"/>
      <c r="CV31" s="17"/>
      <c r="CW31" s="17"/>
      <c r="CX31" s="17"/>
      <c r="CY31" s="17"/>
      <c r="CZ31" s="17"/>
      <c r="DA31" s="152"/>
      <c r="DB31" s="151"/>
      <c r="DC31" s="17">
        <v>0</v>
      </c>
      <c r="DD31" s="143">
        <f t="shared" si="7"/>
        <v>1</v>
      </c>
      <c r="DE31" s="19">
        <f t="shared" si="8"/>
        <v>1043.74</v>
      </c>
      <c r="DF31" s="19"/>
      <c r="DG31" s="19"/>
      <c r="DH31" s="19">
        <v>0</v>
      </c>
      <c r="DI31" s="19"/>
      <c r="DJ31" s="19">
        <v>94.885454545454536</v>
      </c>
      <c r="DK31" s="19">
        <v>0</v>
      </c>
      <c r="DL31" s="19"/>
      <c r="DM31" s="19">
        <v>1138.6254545454544</v>
      </c>
      <c r="DN31" s="19"/>
      <c r="DO31" s="19">
        <v>279</v>
      </c>
      <c r="DP31" s="19">
        <v>61.375599999999999</v>
      </c>
      <c r="DQ31" s="19"/>
      <c r="DR31" s="19">
        <v>3.12</v>
      </c>
      <c r="DS31" s="19">
        <v>29.15</v>
      </c>
      <c r="DT31" s="19">
        <v>0</v>
      </c>
      <c r="DU31" s="19">
        <v>0</v>
      </c>
      <c r="DV31" s="19">
        <v>0</v>
      </c>
      <c r="DW31" s="19">
        <v>372.6456</v>
      </c>
      <c r="DX31" s="19">
        <f>C31*'[1]Uniforme Apoio'!$BM$9+'Res. Geral apoio conferencia'!F31*'[1]Uniforme Apoio'!$BM$10+'Res. Geral apoio conferencia'!I31*'[1]Uniforme Apoio'!$BM$11+'Res. Geral apoio conferencia'!L31*'[1]Uniforme Apoio'!$BM$12+'Res. Geral apoio conferencia'!O31*'[1]Uniforme Apoio'!$BM$13+'Res. Geral apoio conferencia'!R31*'[1]Uniforme Apoio'!$BM$14+'Res. Geral apoio conferencia'!U31*'[1]Uniforme Apoio'!$BM$15+'Res. Geral apoio conferencia'!X31*'[1]Uniforme Apoio'!$BM$17+AA31*'[1]Uniforme Apoio'!$BM$16+'Res. Geral apoio conferencia'!AD31*'[1]Uniforme Apoio'!$BM$18+'Res. Geral apoio conferencia'!AG31*'[1]Uniforme Apoio'!$BM$19+'Res. Geral apoio conferencia'!AJ31*'[1]Uniforme Apoio'!$BM$20+'Res. Geral apoio conferencia'!AM31*'[1]Uniforme Apoio'!$BM$21+'Res. Geral apoio conferencia'!AP31*'[1]Uniforme Apoio'!$BM$22+'Res. Geral apoio conferencia'!AS31*'[1]Uniforme Apoio'!$BM$23+'Res. Geral apoio conferencia'!AV31*'[1]Uniforme Apoio'!$BM$24+'Res. Geral apoio conferencia'!AY31*'[1]Uniforme Apoio'!$BM$25+'Res. Geral apoio conferencia'!BB31*'[1]Uniforme Apoio'!$BM$26+BE31*'[1]Uniforme Apoio'!$BM$27+'Res. Geral apoio conferencia'!BH31*'[1]Uniforme Apoio'!$BM$28+'Res. Geral apoio conferencia'!BK31*'[1]Uniforme Apoio'!$BM$29+'Res. Geral apoio conferencia'!BN31*'[1]Uniforme Apoio'!$BM$30+'Res. Geral apoio conferencia'!BQ31*'[1]Uniforme Apoio'!$BM$30+'Res. Geral apoio conferencia'!BT31*'[1]Uniforme Apoio'!$BM$30+'Res. Geral apoio conferencia'!BW31*'[1]Uniforme Apoio'!$BM$31+'Res. Geral apoio conferencia'!BZ31*'[1]Uniforme Apoio'!$BM$31+'Res. Geral apoio conferencia'!CC31*'[1]Uniforme Apoio'!$BM$32+'Res. Geral apoio conferencia'!CF31*'[1]Uniforme Apoio'!$BM$33+'Res. Geral apoio conferencia'!CI31*'[1]Uniforme Apoio'!$BM$34+'Res. Geral apoio conferencia'!CL31*'[1]Uniforme Apoio'!$BM$35+'Res. Geral apoio conferencia'!CO31*'[1]Uniforme Apoio'!$BM$36+'Res. Geral apoio conferencia'!CR31*'[1]Uniforme Apoio'!$BM$37+'Res. Geral apoio conferencia'!CU31*'[1]Uniforme Apoio'!$BM$38+'Res. Geral apoio conferencia'!CX31*'[1]Uniforme Apoio'!$BM$39+'Res. Geral apoio conferencia'!DA31*'[1]Uniforme Apoio'!$BM$40</f>
        <v>85.68</v>
      </c>
      <c r="DY31" s="19"/>
      <c r="DZ31" s="19">
        <f>AP31*'[1]Equipamentos Jardinagem'!$H$7</f>
        <v>0</v>
      </c>
      <c r="EA31" s="19"/>
      <c r="EB31" s="19">
        <f t="shared" si="9"/>
        <v>85.68</v>
      </c>
      <c r="EC31" s="19">
        <v>227.72509090909091</v>
      </c>
      <c r="ED31" s="19">
        <v>17.079381818181815</v>
      </c>
      <c r="EE31" s="19">
        <v>11.386254545454545</v>
      </c>
      <c r="EF31" s="19">
        <v>2.2772509090909088</v>
      </c>
      <c r="EG31" s="19">
        <v>28.465636363636364</v>
      </c>
      <c r="EH31" s="19">
        <v>91.090036363636358</v>
      </c>
      <c r="EI31" s="19">
        <v>34.158763636363631</v>
      </c>
      <c r="EJ31" s="19">
        <v>6.8317527272727263</v>
      </c>
      <c r="EK31" s="19">
        <v>419.01416727272721</v>
      </c>
      <c r="EL31" s="19">
        <v>94.847500363636357</v>
      </c>
      <c r="EM31" s="19">
        <v>31.653787636363631</v>
      </c>
      <c r="EN31" s="19">
        <v>46.569781090909082</v>
      </c>
      <c r="EO31" s="19">
        <v>173.07106909090908</v>
      </c>
      <c r="EP31" s="19">
        <v>1.4802130909090907</v>
      </c>
      <c r="EQ31" s="19">
        <v>0.56931272727272719</v>
      </c>
      <c r="ER31" s="19">
        <v>2.0495258181818179</v>
      </c>
      <c r="ES31" s="19">
        <v>8.5396909090909077</v>
      </c>
      <c r="ET31" s="19">
        <v>0.68317527272727263</v>
      </c>
      <c r="EU31" s="19">
        <v>0.34158763636363632</v>
      </c>
      <c r="EV31" s="19">
        <v>3.9851890909090906</v>
      </c>
      <c r="EW31" s="19">
        <v>1.4802130909090907</v>
      </c>
      <c r="EX31" s="19">
        <v>48.960894545454536</v>
      </c>
      <c r="EY31" s="19">
        <v>1.9356632727272725</v>
      </c>
      <c r="EZ31" s="19">
        <v>65.9264138181818</v>
      </c>
      <c r="FA31" s="19">
        <v>94.847500363636357</v>
      </c>
      <c r="FB31" s="19">
        <v>15.826893818181816</v>
      </c>
      <c r="FC31" s="19">
        <v>9.5644538181818159</v>
      </c>
      <c r="FD31" s="19">
        <v>3.7574639999999997</v>
      </c>
      <c r="FE31" s="19">
        <v>0</v>
      </c>
      <c r="FF31" s="19">
        <v>45.658880727272717</v>
      </c>
      <c r="FG31" s="19">
        <v>169.65519272727272</v>
      </c>
      <c r="FH31" s="19">
        <f t="shared" si="0"/>
        <v>829.71636872727265</v>
      </c>
      <c r="FI31" s="19">
        <f t="shared" si="1"/>
        <v>2426.6674232727273</v>
      </c>
      <c r="FJ31" s="19" t="e">
        <f t="shared" si="10"/>
        <v>#VALUE!</v>
      </c>
      <c r="FK31" s="144">
        <f t="shared" si="2"/>
        <v>2</v>
      </c>
      <c r="FL31" s="144">
        <f t="shared" si="3"/>
        <v>11.25</v>
      </c>
      <c r="FM31" s="20">
        <f t="shared" si="4"/>
        <v>2.2535211267605644</v>
      </c>
      <c r="FN31" s="19" t="e">
        <f t="shared" si="11"/>
        <v>#VALUE!</v>
      </c>
      <c r="FO31" s="20">
        <f t="shared" si="5"/>
        <v>8.5633802816901436</v>
      </c>
      <c r="FP31" s="19" t="e">
        <f t="shared" si="12"/>
        <v>#VALUE!</v>
      </c>
      <c r="FQ31" s="20">
        <f t="shared" si="6"/>
        <v>1.8591549295774654</v>
      </c>
      <c r="FR31" s="19" t="e">
        <f t="shared" si="13"/>
        <v>#VALUE!</v>
      </c>
      <c r="FS31" s="19" t="e">
        <f t="shared" si="14"/>
        <v>#VALUE!</v>
      </c>
      <c r="FT31" s="19" t="e">
        <f t="shared" si="15"/>
        <v>#VALUE!</v>
      </c>
      <c r="FU31" s="145" t="e">
        <f t="shared" si="16"/>
        <v>#VALUE!</v>
      </c>
    </row>
    <row r="32" spans="1:177" ht="15" customHeight="1">
      <c r="A32" s="155" t="str">
        <f>[1]CCT!D39</f>
        <v>Fethemg Interior</v>
      </c>
      <c r="B32" s="150" t="str">
        <f>[1]CCT!C39</f>
        <v>Itaúna</v>
      </c>
      <c r="C32" s="141"/>
      <c r="D32" s="151"/>
      <c r="E32" s="17"/>
      <c r="F32" s="18"/>
      <c r="G32" s="151"/>
      <c r="H32" s="17"/>
      <c r="I32" s="18"/>
      <c r="J32" s="151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8"/>
      <c r="V32" s="151"/>
      <c r="W32" s="17"/>
      <c r="X32" s="18"/>
      <c r="Y32" s="151"/>
      <c r="Z32" s="17"/>
      <c r="AA32" s="17"/>
      <c r="AB32" s="17"/>
      <c r="AC32" s="17"/>
      <c r="AD32" s="17"/>
      <c r="AE32" s="17"/>
      <c r="AF32" s="17"/>
      <c r="AG32" s="18"/>
      <c r="AH32" s="17"/>
      <c r="AI32" s="17"/>
      <c r="AJ32" s="17"/>
      <c r="AK32" s="17"/>
      <c r="AL32" s="17"/>
      <c r="AM32" s="18"/>
      <c r="AN32" s="151"/>
      <c r="AO32" s="17"/>
      <c r="AP32" s="17"/>
      <c r="AQ32" s="17"/>
      <c r="AR32" s="17"/>
      <c r="AS32" s="17"/>
      <c r="AT32" s="17"/>
      <c r="AU32" s="17"/>
      <c r="AV32" s="152"/>
      <c r="AW32" s="151"/>
      <c r="AX32" s="17"/>
      <c r="AY32" s="17"/>
      <c r="AZ32" s="17"/>
      <c r="BA32" s="17"/>
      <c r="BB32" s="141"/>
      <c r="BC32" s="17"/>
      <c r="BD32" s="17">
        <v>0</v>
      </c>
      <c r="BE32" s="152"/>
      <c r="BF32" s="151"/>
      <c r="BG32" s="17"/>
      <c r="BH32" s="17"/>
      <c r="BI32" s="17"/>
      <c r="BJ32" s="17"/>
      <c r="BK32" s="17"/>
      <c r="BL32" s="17"/>
      <c r="BM32" s="17"/>
      <c r="BN32" s="18">
        <v>1</v>
      </c>
      <c r="BO32" s="17">
        <v>1043.74</v>
      </c>
      <c r="BP32" s="17">
        <v>1043.74</v>
      </c>
      <c r="BQ32" s="18"/>
      <c r="BR32" s="17"/>
      <c r="BS32" s="17"/>
      <c r="BT32" s="18"/>
      <c r="BU32" s="17"/>
      <c r="BV32" s="17"/>
      <c r="BW32" s="18"/>
      <c r="BX32" s="17"/>
      <c r="BY32" s="17"/>
      <c r="BZ32" s="153">
        <v>1</v>
      </c>
      <c r="CA32" s="151">
        <v>1231.31</v>
      </c>
      <c r="CB32" s="17">
        <v>1231.31</v>
      </c>
      <c r="CC32" s="17"/>
      <c r="CD32" s="17"/>
      <c r="CE32" s="17"/>
      <c r="CF32" s="152"/>
      <c r="CG32" s="151"/>
      <c r="CH32" s="17"/>
      <c r="CI32" s="17"/>
      <c r="CJ32" s="17"/>
      <c r="CK32" s="17"/>
      <c r="CL32" s="152"/>
      <c r="CM32" s="151"/>
      <c r="CN32" s="17"/>
      <c r="CO32" s="17"/>
      <c r="CP32" s="17"/>
      <c r="CQ32" s="17"/>
      <c r="CR32" s="141"/>
      <c r="CS32" s="17"/>
      <c r="CT32" s="17">
        <v>0</v>
      </c>
      <c r="CU32" s="17"/>
      <c r="CV32" s="17"/>
      <c r="CW32" s="17"/>
      <c r="CX32" s="17"/>
      <c r="CY32" s="17"/>
      <c r="CZ32" s="17"/>
      <c r="DA32" s="152"/>
      <c r="DB32" s="151"/>
      <c r="DC32" s="17"/>
      <c r="DD32" s="143">
        <f t="shared" si="7"/>
        <v>2</v>
      </c>
      <c r="DE32" s="19">
        <f t="shared" si="8"/>
        <v>2275.0500000000002</v>
      </c>
      <c r="DF32" s="19"/>
      <c r="DG32" s="19"/>
      <c r="DH32" s="19">
        <v>0</v>
      </c>
      <c r="DI32" s="19"/>
      <c r="DJ32" s="19">
        <v>94.885454545454536</v>
      </c>
      <c r="DK32" s="19">
        <v>0</v>
      </c>
      <c r="DL32" s="19"/>
      <c r="DM32" s="19">
        <v>2369.9354545454548</v>
      </c>
      <c r="DN32" s="19"/>
      <c r="DO32" s="19">
        <v>558</v>
      </c>
      <c r="DP32" s="19">
        <v>111.49699999999999</v>
      </c>
      <c r="DQ32" s="19"/>
      <c r="DR32" s="19">
        <v>6.24</v>
      </c>
      <c r="DS32" s="19">
        <v>0</v>
      </c>
      <c r="DT32" s="19">
        <v>0</v>
      </c>
      <c r="DU32" s="19">
        <v>16.86</v>
      </c>
      <c r="DV32" s="19">
        <v>0</v>
      </c>
      <c r="DW32" s="19">
        <v>692.59699999999998</v>
      </c>
      <c r="DX32" s="19">
        <f>C32*'[1]Uniforme Apoio'!$BM$9+'Res. Geral apoio conferencia'!F32*'[1]Uniforme Apoio'!$BM$10+'Res. Geral apoio conferencia'!I32*'[1]Uniforme Apoio'!$BM$11+'Res. Geral apoio conferencia'!L32*'[1]Uniforme Apoio'!$BM$12+'Res. Geral apoio conferencia'!O32*'[1]Uniforme Apoio'!$BM$13+'Res. Geral apoio conferencia'!R32*'[1]Uniforme Apoio'!$BM$14+'Res. Geral apoio conferencia'!U32*'[1]Uniforme Apoio'!$BM$15+'Res. Geral apoio conferencia'!X32*'[1]Uniforme Apoio'!$BM$17+AA32*'[1]Uniforme Apoio'!$BM$16+'Res. Geral apoio conferencia'!AD32*'[1]Uniforme Apoio'!$BM$18+'Res. Geral apoio conferencia'!AG32*'[1]Uniforme Apoio'!$BM$19+'Res. Geral apoio conferencia'!AJ32*'[1]Uniforme Apoio'!$BM$20+'Res. Geral apoio conferencia'!AM32*'[1]Uniforme Apoio'!$BM$21+'Res. Geral apoio conferencia'!AP32*'[1]Uniforme Apoio'!$BM$22+'Res. Geral apoio conferencia'!AS32*'[1]Uniforme Apoio'!$BM$23+'Res. Geral apoio conferencia'!AV32*'[1]Uniforme Apoio'!$BM$24+'Res. Geral apoio conferencia'!AY32*'[1]Uniforme Apoio'!$BM$25+'Res. Geral apoio conferencia'!BB32*'[1]Uniforme Apoio'!$BM$26+BE32*'[1]Uniforme Apoio'!$BM$27+'Res. Geral apoio conferencia'!BH32*'[1]Uniforme Apoio'!$BM$28+'Res. Geral apoio conferencia'!BK32*'[1]Uniforme Apoio'!$BM$29+'Res. Geral apoio conferencia'!BN32*'[1]Uniforme Apoio'!$BM$30+'Res. Geral apoio conferencia'!BQ32*'[1]Uniforme Apoio'!$BM$30+'Res. Geral apoio conferencia'!BT32*'[1]Uniforme Apoio'!$BM$30+'Res. Geral apoio conferencia'!BW32*'[1]Uniforme Apoio'!$BM$31+'Res. Geral apoio conferencia'!BZ32*'[1]Uniforme Apoio'!$BM$31+'Res. Geral apoio conferencia'!CC32*'[1]Uniforme Apoio'!$BM$32+'Res. Geral apoio conferencia'!CF32*'[1]Uniforme Apoio'!$BM$33+'Res. Geral apoio conferencia'!CI32*'[1]Uniforme Apoio'!$BM$34+'Res. Geral apoio conferencia'!CL32*'[1]Uniforme Apoio'!$BM$35+'Res. Geral apoio conferencia'!CO32*'[1]Uniforme Apoio'!$BM$36+'Res. Geral apoio conferencia'!CR32*'[1]Uniforme Apoio'!$BM$37+'Res. Geral apoio conferencia'!CU32*'[1]Uniforme Apoio'!$BM$38+'Res. Geral apoio conferencia'!CX32*'[1]Uniforme Apoio'!$BM$39+'Res. Geral apoio conferencia'!DA32*'[1]Uniforme Apoio'!$BM$40</f>
        <v>167.11</v>
      </c>
      <c r="DY32" s="19"/>
      <c r="DZ32" s="19">
        <f>AP32*'[1]Equipamentos Jardinagem'!$H$7</f>
        <v>0</v>
      </c>
      <c r="EA32" s="19"/>
      <c r="EB32" s="19">
        <f t="shared" si="9"/>
        <v>167.11</v>
      </c>
      <c r="EC32" s="19">
        <v>473.98709090909097</v>
      </c>
      <c r="ED32" s="19">
        <v>35.549031818181824</v>
      </c>
      <c r="EE32" s="19">
        <v>23.69935454545455</v>
      </c>
      <c r="EF32" s="19">
        <v>4.7398709090909099</v>
      </c>
      <c r="EG32" s="19">
        <v>59.248386363636371</v>
      </c>
      <c r="EH32" s="19">
        <v>189.5948363636364</v>
      </c>
      <c r="EI32" s="19">
        <v>71.098063636363648</v>
      </c>
      <c r="EJ32" s="19">
        <v>14.219612727272729</v>
      </c>
      <c r="EK32" s="19">
        <v>872.13624727272747</v>
      </c>
      <c r="EL32" s="19">
        <v>197.4156233636364</v>
      </c>
      <c r="EM32" s="19">
        <v>65.884205636363646</v>
      </c>
      <c r="EN32" s="19">
        <v>96.930360090909105</v>
      </c>
      <c r="EO32" s="19">
        <v>360.23018909090916</v>
      </c>
      <c r="EP32" s="19">
        <v>3.0809160909090911</v>
      </c>
      <c r="EQ32" s="19">
        <v>1.1849677272727275</v>
      </c>
      <c r="ER32" s="19">
        <v>4.2658838181818188</v>
      </c>
      <c r="ES32" s="19">
        <v>17.774515909090912</v>
      </c>
      <c r="ET32" s="19">
        <v>1.4219612727272728</v>
      </c>
      <c r="EU32" s="19">
        <v>0.7109806363636364</v>
      </c>
      <c r="EV32" s="19">
        <v>8.2947740909090921</v>
      </c>
      <c r="EW32" s="19">
        <v>3.0809160909090911</v>
      </c>
      <c r="EX32" s="19">
        <v>101.90722454545455</v>
      </c>
      <c r="EY32" s="19">
        <v>4.0288902727272733</v>
      </c>
      <c r="EZ32" s="19">
        <v>137.21926281818182</v>
      </c>
      <c r="FA32" s="19">
        <v>197.4156233636364</v>
      </c>
      <c r="FB32" s="19">
        <v>32.942102818181823</v>
      </c>
      <c r="FC32" s="19">
        <v>19.907457818181818</v>
      </c>
      <c r="FD32" s="19">
        <v>7.820787000000001</v>
      </c>
      <c r="FE32" s="19">
        <v>0</v>
      </c>
      <c r="FF32" s="19">
        <v>95.034411727272726</v>
      </c>
      <c r="FG32" s="19">
        <v>353.12038272727284</v>
      </c>
      <c r="FH32" s="19">
        <f t="shared" si="0"/>
        <v>1726.9719657272731</v>
      </c>
      <c r="FI32" s="19">
        <f t="shared" si="1"/>
        <v>4956.6144202727282</v>
      </c>
      <c r="FJ32" s="19" t="e">
        <f t="shared" si="10"/>
        <v>#VALUE!</v>
      </c>
      <c r="FK32" s="144">
        <f t="shared" si="2"/>
        <v>2</v>
      </c>
      <c r="FL32" s="144">
        <f t="shared" si="3"/>
        <v>11.25</v>
      </c>
      <c r="FM32" s="20">
        <f t="shared" si="4"/>
        <v>2.2535211267605644</v>
      </c>
      <c r="FN32" s="19" t="e">
        <f t="shared" si="11"/>
        <v>#VALUE!</v>
      </c>
      <c r="FO32" s="20">
        <f t="shared" si="5"/>
        <v>8.5633802816901436</v>
      </c>
      <c r="FP32" s="19" t="e">
        <f t="shared" si="12"/>
        <v>#VALUE!</v>
      </c>
      <c r="FQ32" s="20">
        <f t="shared" si="6"/>
        <v>1.8591549295774654</v>
      </c>
      <c r="FR32" s="19" t="e">
        <f t="shared" si="13"/>
        <v>#VALUE!</v>
      </c>
      <c r="FS32" s="19" t="e">
        <f t="shared" si="14"/>
        <v>#VALUE!</v>
      </c>
      <c r="FT32" s="19" t="e">
        <f t="shared" si="15"/>
        <v>#VALUE!</v>
      </c>
      <c r="FU32" s="145" t="e">
        <f t="shared" si="16"/>
        <v>#VALUE!</v>
      </c>
    </row>
    <row r="33" spans="1:177" ht="15" customHeight="1">
      <c r="A33" s="146" t="str">
        <f>[1]CCT!D40</f>
        <v>Alto Paranaiba</v>
      </c>
      <c r="B33" s="147" t="str">
        <f>[1]CCT!C40</f>
        <v>Ituiutaba</v>
      </c>
      <c r="C33" s="141"/>
      <c r="D33" s="17"/>
      <c r="E33" s="17">
        <v>0</v>
      </c>
      <c r="F33" s="18"/>
      <c r="G33" s="17"/>
      <c r="H33" s="17">
        <v>0</v>
      </c>
      <c r="I33" s="18"/>
      <c r="J33" s="17"/>
      <c r="K33" s="17">
        <v>0</v>
      </c>
      <c r="L33" s="17"/>
      <c r="M33" s="17"/>
      <c r="N33" s="17"/>
      <c r="O33" s="17"/>
      <c r="P33" s="17"/>
      <c r="Q33" s="17"/>
      <c r="R33" s="17"/>
      <c r="S33" s="17"/>
      <c r="T33" s="17"/>
      <c r="U33" s="18"/>
      <c r="V33" s="17"/>
      <c r="W33" s="17">
        <v>0</v>
      </c>
      <c r="X33" s="18"/>
      <c r="Y33" s="17"/>
      <c r="Z33" s="17">
        <v>0</v>
      </c>
      <c r="AA33" s="17"/>
      <c r="AB33" s="17"/>
      <c r="AC33" s="17"/>
      <c r="AD33" s="17"/>
      <c r="AE33" s="17"/>
      <c r="AF33" s="17"/>
      <c r="AG33" s="18"/>
      <c r="AH33" s="17"/>
      <c r="AI33" s="17">
        <v>0</v>
      </c>
      <c r="AJ33" s="17"/>
      <c r="AK33" s="17"/>
      <c r="AL33" s="17"/>
      <c r="AM33" s="18"/>
      <c r="AN33" s="17"/>
      <c r="AO33" s="17">
        <v>0</v>
      </c>
      <c r="AP33" s="17"/>
      <c r="AQ33" s="17"/>
      <c r="AR33" s="17"/>
      <c r="AS33" s="17"/>
      <c r="AT33" s="17"/>
      <c r="AU33" s="17"/>
      <c r="AV33" s="18"/>
      <c r="AW33" s="17"/>
      <c r="AX33" s="17">
        <v>0</v>
      </c>
      <c r="AY33" s="17"/>
      <c r="AZ33" s="17"/>
      <c r="BA33" s="17"/>
      <c r="BB33" s="141"/>
      <c r="BC33" s="17"/>
      <c r="BD33" s="17">
        <v>0</v>
      </c>
      <c r="BE33" s="18"/>
      <c r="BF33" s="17"/>
      <c r="BG33" s="17">
        <v>0</v>
      </c>
      <c r="BH33" s="17"/>
      <c r="BI33" s="17"/>
      <c r="BJ33" s="17"/>
      <c r="BK33" s="17"/>
      <c r="BL33" s="17"/>
      <c r="BM33" s="17"/>
      <c r="BN33" s="18">
        <v>1</v>
      </c>
      <c r="BO33" s="17">
        <v>1043.74</v>
      </c>
      <c r="BP33" s="17">
        <v>1043.74</v>
      </c>
      <c r="BQ33" s="18"/>
      <c r="BR33" s="17"/>
      <c r="BS33" s="17">
        <v>0</v>
      </c>
      <c r="BT33" s="18"/>
      <c r="BU33" s="17"/>
      <c r="BV33" s="17">
        <v>0</v>
      </c>
      <c r="BW33" s="18"/>
      <c r="BX33" s="17"/>
      <c r="BY33" s="17">
        <v>0</v>
      </c>
      <c r="BZ33" s="142"/>
      <c r="CA33" s="17"/>
      <c r="CB33" s="17">
        <v>0</v>
      </c>
      <c r="CC33" s="17"/>
      <c r="CD33" s="17"/>
      <c r="CE33" s="17"/>
      <c r="CF33" s="18"/>
      <c r="CG33" s="17"/>
      <c r="CH33" s="17">
        <v>0</v>
      </c>
      <c r="CI33" s="17"/>
      <c r="CJ33" s="17"/>
      <c r="CK33" s="17"/>
      <c r="CL33" s="18"/>
      <c r="CM33" s="17"/>
      <c r="CN33" s="17">
        <v>0</v>
      </c>
      <c r="CO33" s="17"/>
      <c r="CP33" s="17"/>
      <c r="CQ33" s="17"/>
      <c r="CR33" s="141"/>
      <c r="CS33" s="17"/>
      <c r="CT33" s="17">
        <v>0</v>
      </c>
      <c r="CU33" s="17"/>
      <c r="CV33" s="17"/>
      <c r="CW33" s="17"/>
      <c r="CX33" s="17"/>
      <c r="CY33" s="17"/>
      <c r="CZ33" s="17"/>
      <c r="DA33" s="18"/>
      <c r="DB33" s="17"/>
      <c r="DC33" s="17">
        <v>0</v>
      </c>
      <c r="DD33" s="143">
        <f t="shared" si="7"/>
        <v>1</v>
      </c>
      <c r="DE33" s="19">
        <f t="shared" si="8"/>
        <v>1043.74</v>
      </c>
      <c r="DF33" s="19"/>
      <c r="DG33" s="19"/>
      <c r="DH33" s="19">
        <v>0</v>
      </c>
      <c r="DI33" s="19"/>
      <c r="DJ33" s="19">
        <v>94.885454545454536</v>
      </c>
      <c r="DK33" s="19">
        <v>0</v>
      </c>
      <c r="DL33" s="19"/>
      <c r="DM33" s="19">
        <v>1138.6254545454544</v>
      </c>
      <c r="DN33" s="19"/>
      <c r="DO33" s="19">
        <v>219.02</v>
      </c>
      <c r="DP33" s="19">
        <v>61.375599999999999</v>
      </c>
      <c r="DQ33" s="19"/>
      <c r="DR33" s="19">
        <v>3.12</v>
      </c>
      <c r="DS33" s="19">
        <v>19.440000000000001</v>
      </c>
      <c r="DT33" s="19">
        <v>0</v>
      </c>
      <c r="DU33" s="19">
        <v>0</v>
      </c>
      <c r="DV33" s="19">
        <v>0</v>
      </c>
      <c r="DW33" s="19">
        <v>302.9556</v>
      </c>
      <c r="DX33" s="19">
        <f>C33*'[1]Uniforme Apoio'!$BM$9+'Res. Geral apoio conferencia'!F33*'[1]Uniforme Apoio'!$BM$10+'Res. Geral apoio conferencia'!I33*'[1]Uniforme Apoio'!$BM$11+'Res. Geral apoio conferencia'!L33*'[1]Uniforme Apoio'!$BM$12+'Res. Geral apoio conferencia'!O33*'[1]Uniforme Apoio'!$BM$13+'Res. Geral apoio conferencia'!R33*'[1]Uniforme Apoio'!$BM$14+'Res. Geral apoio conferencia'!U33*'[1]Uniforme Apoio'!$BM$15+'Res. Geral apoio conferencia'!X33*'[1]Uniforme Apoio'!$BM$17+AA33*'[1]Uniforme Apoio'!$BM$16+'Res. Geral apoio conferencia'!AD33*'[1]Uniforme Apoio'!$BM$18+'Res. Geral apoio conferencia'!AG33*'[1]Uniforme Apoio'!$BM$19+'Res. Geral apoio conferencia'!AJ33*'[1]Uniforme Apoio'!$BM$20+'Res. Geral apoio conferencia'!AM33*'[1]Uniforme Apoio'!$BM$21+'Res. Geral apoio conferencia'!AP33*'[1]Uniforme Apoio'!$BM$22+'Res. Geral apoio conferencia'!AS33*'[1]Uniforme Apoio'!$BM$23+'Res. Geral apoio conferencia'!AV33*'[1]Uniforme Apoio'!$BM$24+'Res. Geral apoio conferencia'!AY33*'[1]Uniforme Apoio'!$BM$25+'Res. Geral apoio conferencia'!BB33*'[1]Uniforme Apoio'!$BM$26+BE33*'[1]Uniforme Apoio'!$BM$27+'Res. Geral apoio conferencia'!BH33*'[1]Uniforme Apoio'!$BM$28+'Res. Geral apoio conferencia'!BK33*'[1]Uniforme Apoio'!$BM$29+'Res. Geral apoio conferencia'!BN33*'[1]Uniforme Apoio'!$BM$30+'Res. Geral apoio conferencia'!BQ33*'[1]Uniforme Apoio'!$BM$30+'Res. Geral apoio conferencia'!BT33*'[1]Uniforme Apoio'!$BM$30+'Res. Geral apoio conferencia'!BW33*'[1]Uniforme Apoio'!$BM$31+'Res. Geral apoio conferencia'!BZ33*'[1]Uniforme Apoio'!$BM$31+'Res. Geral apoio conferencia'!CC33*'[1]Uniforme Apoio'!$BM$32+'Res. Geral apoio conferencia'!CF33*'[1]Uniforme Apoio'!$BM$33+'Res. Geral apoio conferencia'!CI33*'[1]Uniforme Apoio'!$BM$34+'Res. Geral apoio conferencia'!CL33*'[1]Uniforme Apoio'!$BM$35+'Res. Geral apoio conferencia'!CO33*'[1]Uniforme Apoio'!$BM$36+'Res. Geral apoio conferencia'!CR33*'[1]Uniforme Apoio'!$BM$37+'Res. Geral apoio conferencia'!CU33*'[1]Uniforme Apoio'!$BM$38+'Res. Geral apoio conferencia'!CX33*'[1]Uniforme Apoio'!$BM$39+'Res. Geral apoio conferencia'!DA33*'[1]Uniforme Apoio'!$BM$40</f>
        <v>85.68</v>
      </c>
      <c r="DY33" s="19"/>
      <c r="DZ33" s="19">
        <f>AP33*'[1]Equipamentos Jardinagem'!$H$7</f>
        <v>0</v>
      </c>
      <c r="EA33" s="19"/>
      <c r="EB33" s="19">
        <f t="shared" si="9"/>
        <v>85.68</v>
      </c>
      <c r="EC33" s="19">
        <v>227.72509090909091</v>
      </c>
      <c r="ED33" s="19">
        <v>17.079381818181815</v>
      </c>
      <c r="EE33" s="19">
        <v>11.386254545454545</v>
      </c>
      <c r="EF33" s="19">
        <v>2.2772509090909088</v>
      </c>
      <c r="EG33" s="19">
        <v>28.465636363636364</v>
      </c>
      <c r="EH33" s="19">
        <v>91.090036363636358</v>
      </c>
      <c r="EI33" s="19">
        <v>34.158763636363631</v>
      </c>
      <c r="EJ33" s="19">
        <v>6.8317527272727263</v>
      </c>
      <c r="EK33" s="19">
        <v>419.01416727272721</v>
      </c>
      <c r="EL33" s="19">
        <v>94.847500363636357</v>
      </c>
      <c r="EM33" s="19">
        <v>31.653787636363631</v>
      </c>
      <c r="EN33" s="19">
        <v>46.569781090909082</v>
      </c>
      <c r="EO33" s="19">
        <v>173.07106909090908</v>
      </c>
      <c r="EP33" s="19">
        <v>1.4802130909090907</v>
      </c>
      <c r="EQ33" s="19">
        <v>0.56931272727272719</v>
      </c>
      <c r="ER33" s="19">
        <v>2.0495258181818179</v>
      </c>
      <c r="ES33" s="19">
        <v>8.5396909090909077</v>
      </c>
      <c r="ET33" s="19">
        <v>0.68317527272727263</v>
      </c>
      <c r="EU33" s="19">
        <v>0.34158763636363632</v>
      </c>
      <c r="EV33" s="19">
        <v>3.9851890909090906</v>
      </c>
      <c r="EW33" s="19">
        <v>1.4802130909090907</v>
      </c>
      <c r="EX33" s="19">
        <v>48.960894545454536</v>
      </c>
      <c r="EY33" s="19">
        <v>1.9356632727272725</v>
      </c>
      <c r="EZ33" s="19">
        <v>65.9264138181818</v>
      </c>
      <c r="FA33" s="19">
        <v>94.847500363636357</v>
      </c>
      <c r="FB33" s="19">
        <v>15.826893818181816</v>
      </c>
      <c r="FC33" s="19">
        <v>9.5644538181818159</v>
      </c>
      <c r="FD33" s="19">
        <v>3.7574639999999997</v>
      </c>
      <c r="FE33" s="19">
        <v>0</v>
      </c>
      <c r="FF33" s="19">
        <v>45.658880727272717</v>
      </c>
      <c r="FG33" s="19">
        <v>169.65519272727272</v>
      </c>
      <c r="FH33" s="19">
        <f t="shared" si="0"/>
        <v>829.71636872727265</v>
      </c>
      <c r="FI33" s="19">
        <f t="shared" si="1"/>
        <v>2356.9774232727273</v>
      </c>
      <c r="FJ33" s="19" t="e">
        <f t="shared" si="10"/>
        <v>#VALUE!</v>
      </c>
      <c r="FK33" s="144">
        <f t="shared" si="2"/>
        <v>4</v>
      </c>
      <c r="FL33" s="144">
        <f t="shared" si="3"/>
        <v>13.25</v>
      </c>
      <c r="FM33" s="20">
        <f t="shared" si="4"/>
        <v>4.6109510086455305</v>
      </c>
      <c r="FN33" s="19" t="e">
        <f t="shared" si="11"/>
        <v>#VALUE!</v>
      </c>
      <c r="FO33" s="20">
        <f t="shared" si="5"/>
        <v>8.7608069164265068</v>
      </c>
      <c r="FP33" s="19" t="e">
        <f t="shared" si="12"/>
        <v>#VALUE!</v>
      </c>
      <c r="FQ33" s="20">
        <f t="shared" si="6"/>
        <v>1.9020172910662811</v>
      </c>
      <c r="FR33" s="19" t="e">
        <f t="shared" si="13"/>
        <v>#VALUE!</v>
      </c>
      <c r="FS33" s="19" t="e">
        <f t="shared" si="14"/>
        <v>#VALUE!</v>
      </c>
      <c r="FT33" s="19" t="e">
        <f t="shared" si="15"/>
        <v>#VALUE!</v>
      </c>
      <c r="FU33" s="145" t="e">
        <f t="shared" si="16"/>
        <v>#VALUE!</v>
      </c>
    </row>
    <row r="34" spans="1:177" ht="15" customHeight="1">
      <c r="A34" s="184" t="str">
        <f>[1]CCT!D41</f>
        <v>Rodoviários de Ituiutaba + SEAC-MG</v>
      </c>
      <c r="B34" s="185" t="str">
        <f>[1]CCT!C41</f>
        <v>Ituiutaba</v>
      </c>
      <c r="C34" s="141"/>
      <c r="D34" s="17"/>
      <c r="E34" s="17">
        <v>0</v>
      </c>
      <c r="F34" s="18"/>
      <c r="G34" s="17"/>
      <c r="H34" s="17">
        <v>0</v>
      </c>
      <c r="I34" s="18"/>
      <c r="J34" s="17"/>
      <c r="K34" s="17">
        <v>0</v>
      </c>
      <c r="L34" s="17"/>
      <c r="M34" s="17"/>
      <c r="N34" s="17"/>
      <c r="O34" s="17"/>
      <c r="P34" s="17"/>
      <c r="Q34" s="17"/>
      <c r="R34" s="17"/>
      <c r="S34" s="17"/>
      <c r="T34" s="17"/>
      <c r="U34" s="18"/>
      <c r="V34" s="17"/>
      <c r="W34" s="17">
        <v>0</v>
      </c>
      <c r="X34" s="18"/>
      <c r="Y34" s="17"/>
      <c r="Z34" s="17">
        <v>0</v>
      </c>
      <c r="AA34" s="17"/>
      <c r="AB34" s="17"/>
      <c r="AC34" s="17"/>
      <c r="AD34" s="17"/>
      <c r="AE34" s="17"/>
      <c r="AF34" s="17"/>
      <c r="AG34" s="18"/>
      <c r="AH34" s="17"/>
      <c r="AI34" s="17">
        <v>0</v>
      </c>
      <c r="AJ34" s="17"/>
      <c r="AK34" s="17"/>
      <c r="AL34" s="17"/>
      <c r="AM34" s="18"/>
      <c r="AN34" s="17"/>
      <c r="AO34" s="17">
        <v>0</v>
      </c>
      <c r="AP34" s="17"/>
      <c r="AQ34" s="17"/>
      <c r="AR34" s="17"/>
      <c r="AS34" s="17"/>
      <c r="AT34" s="17"/>
      <c r="AU34" s="17"/>
      <c r="AV34" s="18"/>
      <c r="AW34" s="17"/>
      <c r="AX34" s="17">
        <v>0</v>
      </c>
      <c r="AY34" s="17"/>
      <c r="AZ34" s="17"/>
      <c r="BA34" s="17"/>
      <c r="BB34" s="141">
        <v>1</v>
      </c>
      <c r="BC34" s="17">
        <v>2507.27</v>
      </c>
      <c r="BD34" s="17">
        <v>2507.27</v>
      </c>
      <c r="BE34" s="18"/>
      <c r="BF34" s="17"/>
      <c r="BG34" s="17">
        <v>0</v>
      </c>
      <c r="BH34" s="17"/>
      <c r="BI34" s="17"/>
      <c r="BJ34" s="17"/>
      <c r="BK34" s="17"/>
      <c r="BL34" s="17"/>
      <c r="BM34" s="17"/>
      <c r="BN34" s="18"/>
      <c r="BO34" s="17"/>
      <c r="BP34" s="17">
        <v>0</v>
      </c>
      <c r="BQ34" s="18"/>
      <c r="BR34" s="17"/>
      <c r="BS34" s="17">
        <v>0</v>
      </c>
      <c r="BT34" s="18"/>
      <c r="BU34" s="17"/>
      <c r="BV34" s="17">
        <v>0</v>
      </c>
      <c r="BW34" s="18"/>
      <c r="BX34" s="17"/>
      <c r="BY34" s="17">
        <v>0</v>
      </c>
      <c r="BZ34" s="142"/>
      <c r="CA34" s="17"/>
      <c r="CB34" s="17">
        <v>0</v>
      </c>
      <c r="CC34" s="17"/>
      <c r="CD34" s="17"/>
      <c r="CE34" s="17"/>
      <c r="CF34" s="18"/>
      <c r="CG34" s="17"/>
      <c r="CH34" s="17">
        <v>0</v>
      </c>
      <c r="CI34" s="17"/>
      <c r="CJ34" s="17"/>
      <c r="CK34" s="17"/>
      <c r="CL34" s="18"/>
      <c r="CM34" s="17"/>
      <c r="CN34" s="17">
        <v>0</v>
      </c>
      <c r="CO34" s="17"/>
      <c r="CP34" s="17"/>
      <c r="CQ34" s="17"/>
      <c r="CR34" s="141"/>
      <c r="CS34" s="17"/>
      <c r="CT34" s="17">
        <v>0</v>
      </c>
      <c r="CU34" s="17"/>
      <c r="CV34" s="17"/>
      <c r="CW34" s="17"/>
      <c r="CX34" s="17"/>
      <c r="CY34" s="17"/>
      <c r="CZ34" s="17"/>
      <c r="DA34" s="18"/>
      <c r="DB34" s="17"/>
      <c r="DC34" s="17">
        <v>0</v>
      </c>
      <c r="DD34" s="143">
        <f t="shared" si="7"/>
        <v>1</v>
      </c>
      <c r="DE34" s="19">
        <f t="shared" si="8"/>
        <v>2507.27</v>
      </c>
      <c r="DF34" s="19"/>
      <c r="DG34" s="19"/>
      <c r="DH34" s="19">
        <v>0</v>
      </c>
      <c r="DI34" s="19"/>
      <c r="DJ34" s="19">
        <v>0</v>
      </c>
      <c r="DK34" s="19">
        <v>0</v>
      </c>
      <c r="DL34" s="19"/>
      <c r="DM34" s="19">
        <v>2507.27</v>
      </c>
      <c r="DN34" s="19"/>
      <c r="DO34" s="19">
        <v>279</v>
      </c>
      <c r="DP34" s="19">
        <v>0</v>
      </c>
      <c r="DQ34" s="19"/>
      <c r="DR34" s="19">
        <v>3.12</v>
      </c>
      <c r="DS34" s="19">
        <v>0</v>
      </c>
      <c r="DT34" s="19">
        <v>0</v>
      </c>
      <c r="DU34" s="19">
        <v>0</v>
      </c>
      <c r="DV34" s="19">
        <v>247.42</v>
      </c>
      <c r="DW34" s="19">
        <v>529.54</v>
      </c>
      <c r="DX34" s="19">
        <f>C34*'[1]Uniforme Apoio'!$BM$9+'Res. Geral apoio conferencia'!F34*'[1]Uniforme Apoio'!$BM$10+'Res. Geral apoio conferencia'!I34*'[1]Uniforme Apoio'!$BM$11+'Res. Geral apoio conferencia'!L34*'[1]Uniforme Apoio'!$BM$12+'Res. Geral apoio conferencia'!O34*'[1]Uniforme Apoio'!$BM$13+'Res. Geral apoio conferencia'!R34*'[1]Uniforme Apoio'!$BM$14+'Res. Geral apoio conferencia'!U34*'[1]Uniforme Apoio'!$BM$15+'Res. Geral apoio conferencia'!X34*'[1]Uniforme Apoio'!$BM$17+AA34*'[1]Uniforme Apoio'!$BM$16+'Res. Geral apoio conferencia'!AD34*'[1]Uniforme Apoio'!$BM$18+'Res. Geral apoio conferencia'!AG34*'[1]Uniforme Apoio'!$BM$19+'Res. Geral apoio conferencia'!AJ34*'[1]Uniforme Apoio'!$BM$20+'Res. Geral apoio conferencia'!AM34*'[1]Uniforme Apoio'!$BM$21+'Res. Geral apoio conferencia'!AP34*'[1]Uniforme Apoio'!$BM$22+'Res. Geral apoio conferencia'!AS34*'[1]Uniforme Apoio'!$BM$23+'Res. Geral apoio conferencia'!AV34*'[1]Uniforme Apoio'!$BM$24+'Res. Geral apoio conferencia'!AY34*'[1]Uniforme Apoio'!$BM$25+'Res. Geral apoio conferencia'!BB34*'[1]Uniforme Apoio'!$BM$26+BE34*'[1]Uniforme Apoio'!$BM$27+'Res. Geral apoio conferencia'!BH34*'[1]Uniforme Apoio'!$BM$28+'Res. Geral apoio conferencia'!BK34*'[1]Uniforme Apoio'!$BM$29+'Res. Geral apoio conferencia'!BN34*'[1]Uniforme Apoio'!$BM$30+'Res. Geral apoio conferencia'!BQ34*'[1]Uniforme Apoio'!$BM$30+'Res. Geral apoio conferencia'!BT34*'[1]Uniforme Apoio'!$BM$30+'Res. Geral apoio conferencia'!BW34*'[1]Uniforme Apoio'!$BM$31+'Res. Geral apoio conferencia'!BZ34*'[1]Uniforme Apoio'!$BM$31+'Res. Geral apoio conferencia'!CC34*'[1]Uniforme Apoio'!$BM$32+'Res. Geral apoio conferencia'!CF34*'[1]Uniforme Apoio'!$BM$33+'Res. Geral apoio conferencia'!CI34*'[1]Uniforme Apoio'!$BM$34+'Res. Geral apoio conferencia'!CL34*'[1]Uniforme Apoio'!$BM$35+'Res. Geral apoio conferencia'!CO34*'[1]Uniforme Apoio'!$BM$36+'Res. Geral apoio conferencia'!CR34*'[1]Uniforme Apoio'!$BM$37+'Res. Geral apoio conferencia'!CU34*'[1]Uniforme Apoio'!$BM$38+'Res. Geral apoio conferencia'!CX34*'[1]Uniforme Apoio'!$BM$39+'Res. Geral apoio conferencia'!DA34*'[1]Uniforme Apoio'!$BM$40</f>
        <v>103.18</v>
      </c>
      <c r="DY34" s="19"/>
      <c r="DZ34" s="19">
        <f>AP34*'[1]Equipamentos Jardinagem'!$H$7</f>
        <v>0</v>
      </c>
      <c r="EA34" s="19"/>
      <c r="EB34" s="19">
        <f t="shared" si="9"/>
        <v>103.18</v>
      </c>
      <c r="EC34" s="19">
        <v>501.45400000000001</v>
      </c>
      <c r="ED34" s="19">
        <v>37.609049999999996</v>
      </c>
      <c r="EE34" s="19">
        <v>25.072700000000001</v>
      </c>
      <c r="EF34" s="19">
        <v>5.0145400000000002</v>
      </c>
      <c r="EG34" s="19">
        <v>62.681750000000001</v>
      </c>
      <c r="EH34" s="19">
        <v>200.58160000000001</v>
      </c>
      <c r="EI34" s="19">
        <v>75.218099999999993</v>
      </c>
      <c r="EJ34" s="19">
        <v>15.043620000000001</v>
      </c>
      <c r="EK34" s="19">
        <v>922.67536000000007</v>
      </c>
      <c r="EL34" s="19">
        <v>208.855591</v>
      </c>
      <c r="EM34" s="19">
        <v>69.702106000000001</v>
      </c>
      <c r="EN34" s="19">
        <v>102.547343</v>
      </c>
      <c r="EO34" s="19">
        <v>381.10504000000003</v>
      </c>
      <c r="EP34" s="19">
        <v>3.2594509999999999</v>
      </c>
      <c r="EQ34" s="19">
        <v>1.2536350000000001</v>
      </c>
      <c r="ER34" s="19">
        <v>4.5130859999999995</v>
      </c>
      <c r="ES34" s="19">
        <v>18.804524999999998</v>
      </c>
      <c r="ET34" s="19">
        <v>1.5043619999999998</v>
      </c>
      <c r="EU34" s="19">
        <v>0.75218099999999988</v>
      </c>
      <c r="EV34" s="19">
        <v>8.7754449999999995</v>
      </c>
      <c r="EW34" s="19">
        <v>3.2594509999999999</v>
      </c>
      <c r="EX34" s="19">
        <v>107.81260999999999</v>
      </c>
      <c r="EY34" s="19">
        <v>4.262359</v>
      </c>
      <c r="EZ34" s="19">
        <v>145.17093299999999</v>
      </c>
      <c r="FA34" s="19">
        <v>208.855591</v>
      </c>
      <c r="FB34" s="19">
        <v>34.851053</v>
      </c>
      <c r="FC34" s="19">
        <v>21.061067999999999</v>
      </c>
      <c r="FD34" s="19">
        <v>8.2739910000000005</v>
      </c>
      <c r="FE34" s="19">
        <v>0</v>
      </c>
      <c r="FF34" s="19">
        <v>100.54152699999999</v>
      </c>
      <c r="FG34" s="19">
        <v>373.58323000000001</v>
      </c>
      <c r="FH34" s="19">
        <f t="shared" si="0"/>
        <v>1827.0476489999999</v>
      </c>
      <c r="FI34" s="19">
        <f t="shared" si="1"/>
        <v>4967.0376489999999</v>
      </c>
      <c r="FJ34" s="19" t="e">
        <f t="shared" si="10"/>
        <v>#VALUE!</v>
      </c>
      <c r="FK34" s="144">
        <f t="shared" si="2"/>
        <v>4</v>
      </c>
      <c r="FL34" s="144">
        <f t="shared" si="3"/>
        <v>13.25</v>
      </c>
      <c r="FM34" s="20">
        <f t="shared" si="4"/>
        <v>4.6109510086455305</v>
      </c>
      <c r="FN34" s="19" t="e">
        <f t="shared" si="11"/>
        <v>#VALUE!</v>
      </c>
      <c r="FO34" s="20">
        <f t="shared" si="5"/>
        <v>8.7608069164265068</v>
      </c>
      <c r="FP34" s="19" t="e">
        <f t="shared" si="12"/>
        <v>#VALUE!</v>
      </c>
      <c r="FQ34" s="20">
        <f t="shared" si="6"/>
        <v>1.9020172910662811</v>
      </c>
      <c r="FR34" s="19" t="e">
        <f t="shared" si="13"/>
        <v>#VALUE!</v>
      </c>
      <c r="FS34" s="19" t="e">
        <f t="shared" si="14"/>
        <v>#VALUE!</v>
      </c>
      <c r="FT34" s="19" t="e">
        <f t="shared" si="15"/>
        <v>#VALUE!</v>
      </c>
      <c r="FU34" s="145" t="e">
        <f t="shared" si="16"/>
        <v>#VALUE!</v>
      </c>
    </row>
    <row r="35" spans="1:177" ht="15" customHeight="1">
      <c r="A35" s="146" t="str">
        <f>[1]CCT!D42</f>
        <v>Sethac Norte de Minas</v>
      </c>
      <c r="B35" s="147" t="str">
        <f>[1]CCT!C42</f>
        <v>Janaúba</v>
      </c>
      <c r="C35" s="141"/>
      <c r="D35" s="17"/>
      <c r="E35" s="17">
        <v>0</v>
      </c>
      <c r="F35" s="18"/>
      <c r="G35" s="17"/>
      <c r="H35" s="17">
        <v>0</v>
      </c>
      <c r="I35" s="18"/>
      <c r="J35" s="17"/>
      <c r="K35" s="17">
        <v>0</v>
      </c>
      <c r="L35" s="17"/>
      <c r="M35" s="17"/>
      <c r="N35" s="17"/>
      <c r="O35" s="17"/>
      <c r="P35" s="17"/>
      <c r="Q35" s="17"/>
      <c r="R35" s="17"/>
      <c r="S35" s="17"/>
      <c r="T35" s="17"/>
      <c r="U35" s="18"/>
      <c r="V35" s="17"/>
      <c r="W35" s="17">
        <v>0</v>
      </c>
      <c r="X35" s="18"/>
      <c r="Y35" s="17"/>
      <c r="Z35" s="17">
        <v>0</v>
      </c>
      <c r="AA35" s="17"/>
      <c r="AB35" s="17"/>
      <c r="AC35" s="17"/>
      <c r="AD35" s="17"/>
      <c r="AE35" s="17"/>
      <c r="AF35" s="17"/>
      <c r="AG35" s="18"/>
      <c r="AH35" s="17"/>
      <c r="AI35" s="17">
        <v>0</v>
      </c>
      <c r="AJ35" s="17"/>
      <c r="AK35" s="17"/>
      <c r="AL35" s="17"/>
      <c r="AM35" s="18"/>
      <c r="AN35" s="17"/>
      <c r="AO35" s="17">
        <v>0</v>
      </c>
      <c r="AP35" s="17"/>
      <c r="AQ35" s="17"/>
      <c r="AR35" s="17"/>
      <c r="AS35" s="17"/>
      <c r="AT35" s="17"/>
      <c r="AU35" s="17"/>
      <c r="AV35" s="18"/>
      <c r="AW35" s="17"/>
      <c r="AX35" s="17">
        <v>0</v>
      </c>
      <c r="AY35" s="17"/>
      <c r="AZ35" s="17"/>
      <c r="BA35" s="17"/>
      <c r="BB35" s="141"/>
      <c r="BC35" s="17"/>
      <c r="BD35" s="17">
        <v>0</v>
      </c>
      <c r="BE35" s="18"/>
      <c r="BF35" s="17"/>
      <c r="BG35" s="17">
        <v>0</v>
      </c>
      <c r="BH35" s="17"/>
      <c r="BI35" s="17"/>
      <c r="BJ35" s="17"/>
      <c r="BK35" s="17"/>
      <c r="BL35" s="17"/>
      <c r="BM35" s="17"/>
      <c r="BN35" s="18">
        <v>1</v>
      </c>
      <c r="BO35" s="17">
        <v>1043.74</v>
      </c>
      <c r="BP35" s="17">
        <v>1043.74</v>
      </c>
      <c r="BQ35" s="18"/>
      <c r="BR35" s="17"/>
      <c r="BS35" s="17">
        <v>0</v>
      </c>
      <c r="BT35" s="18"/>
      <c r="BU35" s="17"/>
      <c r="BV35" s="17">
        <v>0</v>
      </c>
      <c r="BW35" s="18"/>
      <c r="BX35" s="17"/>
      <c r="BY35" s="17">
        <v>0</v>
      </c>
      <c r="BZ35" s="142"/>
      <c r="CA35" s="17"/>
      <c r="CB35" s="17">
        <v>0</v>
      </c>
      <c r="CC35" s="17"/>
      <c r="CD35" s="17"/>
      <c r="CE35" s="17"/>
      <c r="CF35" s="18"/>
      <c r="CG35" s="17"/>
      <c r="CH35" s="17">
        <v>0</v>
      </c>
      <c r="CI35" s="17"/>
      <c r="CJ35" s="17"/>
      <c r="CK35" s="17"/>
      <c r="CL35" s="18"/>
      <c r="CM35" s="17"/>
      <c r="CN35" s="17">
        <v>0</v>
      </c>
      <c r="CO35" s="17"/>
      <c r="CP35" s="17"/>
      <c r="CQ35" s="17"/>
      <c r="CR35" s="141"/>
      <c r="CS35" s="17"/>
      <c r="CT35" s="17">
        <v>0</v>
      </c>
      <c r="CU35" s="17"/>
      <c r="CV35" s="17"/>
      <c r="CW35" s="17"/>
      <c r="CX35" s="17"/>
      <c r="CY35" s="17"/>
      <c r="CZ35" s="17"/>
      <c r="DA35" s="18"/>
      <c r="DB35" s="17"/>
      <c r="DC35" s="17">
        <v>0</v>
      </c>
      <c r="DD35" s="143">
        <f t="shared" si="7"/>
        <v>1</v>
      </c>
      <c r="DE35" s="19">
        <f t="shared" si="8"/>
        <v>1043.74</v>
      </c>
      <c r="DF35" s="19"/>
      <c r="DG35" s="19"/>
      <c r="DH35" s="19">
        <v>0</v>
      </c>
      <c r="DI35" s="19"/>
      <c r="DJ35" s="19">
        <v>94.885454545454536</v>
      </c>
      <c r="DK35" s="19">
        <v>0</v>
      </c>
      <c r="DL35" s="19"/>
      <c r="DM35" s="19">
        <v>1138.6254545454544</v>
      </c>
      <c r="DN35" s="19"/>
      <c r="DO35" s="19">
        <v>279</v>
      </c>
      <c r="DP35" s="19">
        <v>61.375599999999999</v>
      </c>
      <c r="DQ35" s="19"/>
      <c r="DR35" s="19">
        <v>3.12</v>
      </c>
      <c r="DS35" s="19">
        <v>28.19</v>
      </c>
      <c r="DT35" s="19">
        <v>0</v>
      </c>
      <c r="DU35" s="19">
        <v>0</v>
      </c>
      <c r="DV35" s="19">
        <v>0</v>
      </c>
      <c r="DW35" s="19">
        <v>371.68560000000002</v>
      </c>
      <c r="DX35" s="19">
        <f>C35*'[1]Uniforme Apoio'!$BM$9+'Res. Geral apoio conferencia'!F35*'[1]Uniforme Apoio'!$BM$10+'Res. Geral apoio conferencia'!I35*'[1]Uniforme Apoio'!$BM$11+'Res. Geral apoio conferencia'!L35*'[1]Uniforme Apoio'!$BM$12+'Res. Geral apoio conferencia'!O35*'[1]Uniforme Apoio'!$BM$13+'Res. Geral apoio conferencia'!R35*'[1]Uniforme Apoio'!$BM$14+'Res. Geral apoio conferencia'!U35*'[1]Uniforme Apoio'!$BM$15+'Res. Geral apoio conferencia'!X35*'[1]Uniforme Apoio'!$BM$17+AA35*'[1]Uniforme Apoio'!$BM$16+'Res. Geral apoio conferencia'!AD35*'[1]Uniforme Apoio'!$BM$18+'Res. Geral apoio conferencia'!AG35*'[1]Uniforme Apoio'!$BM$19+'Res. Geral apoio conferencia'!AJ35*'[1]Uniforme Apoio'!$BM$20+'Res. Geral apoio conferencia'!AM35*'[1]Uniforme Apoio'!$BM$21+'Res. Geral apoio conferencia'!AP35*'[1]Uniforme Apoio'!$BM$22+'Res. Geral apoio conferencia'!AS35*'[1]Uniforme Apoio'!$BM$23+'Res. Geral apoio conferencia'!AV35*'[1]Uniforme Apoio'!$BM$24+'Res. Geral apoio conferencia'!AY35*'[1]Uniforme Apoio'!$BM$25+'Res. Geral apoio conferencia'!BB35*'[1]Uniforme Apoio'!$BM$26+BE35*'[1]Uniforme Apoio'!$BM$27+'Res. Geral apoio conferencia'!BH35*'[1]Uniforme Apoio'!$BM$28+'Res. Geral apoio conferencia'!BK35*'[1]Uniforme Apoio'!$BM$29+'Res. Geral apoio conferencia'!BN35*'[1]Uniforme Apoio'!$BM$30+'Res. Geral apoio conferencia'!BQ35*'[1]Uniforme Apoio'!$BM$30+'Res. Geral apoio conferencia'!BT35*'[1]Uniforme Apoio'!$BM$30+'Res. Geral apoio conferencia'!BW35*'[1]Uniforme Apoio'!$BM$31+'Res. Geral apoio conferencia'!BZ35*'[1]Uniforme Apoio'!$BM$31+'Res. Geral apoio conferencia'!CC35*'[1]Uniforme Apoio'!$BM$32+'Res. Geral apoio conferencia'!CF35*'[1]Uniforme Apoio'!$BM$33+'Res. Geral apoio conferencia'!CI35*'[1]Uniforme Apoio'!$BM$34+'Res. Geral apoio conferencia'!CL35*'[1]Uniforme Apoio'!$BM$35+'Res. Geral apoio conferencia'!CO35*'[1]Uniforme Apoio'!$BM$36+'Res. Geral apoio conferencia'!CR35*'[1]Uniforme Apoio'!$BM$37+'Res. Geral apoio conferencia'!CU35*'[1]Uniforme Apoio'!$BM$38+'Res. Geral apoio conferencia'!CX35*'[1]Uniforme Apoio'!$BM$39+'Res. Geral apoio conferencia'!DA35*'[1]Uniforme Apoio'!$BM$40</f>
        <v>85.68</v>
      </c>
      <c r="DY35" s="19"/>
      <c r="DZ35" s="19">
        <f>AP35*'[1]Equipamentos Jardinagem'!$H$7</f>
        <v>0</v>
      </c>
      <c r="EA35" s="19"/>
      <c r="EB35" s="19">
        <f t="shared" si="9"/>
        <v>85.68</v>
      </c>
      <c r="EC35" s="19">
        <v>227.72509090909091</v>
      </c>
      <c r="ED35" s="19">
        <v>17.079381818181815</v>
      </c>
      <c r="EE35" s="19">
        <v>11.386254545454545</v>
      </c>
      <c r="EF35" s="19">
        <v>2.2772509090909088</v>
      </c>
      <c r="EG35" s="19">
        <v>28.465636363636364</v>
      </c>
      <c r="EH35" s="19">
        <v>91.090036363636358</v>
      </c>
      <c r="EI35" s="19">
        <v>34.158763636363631</v>
      </c>
      <c r="EJ35" s="19">
        <v>6.8317527272727263</v>
      </c>
      <c r="EK35" s="19">
        <v>419.01416727272721</v>
      </c>
      <c r="EL35" s="19">
        <v>94.847500363636357</v>
      </c>
      <c r="EM35" s="19">
        <v>31.653787636363631</v>
      </c>
      <c r="EN35" s="19">
        <v>46.569781090909082</v>
      </c>
      <c r="EO35" s="19">
        <v>173.07106909090908</v>
      </c>
      <c r="EP35" s="19">
        <v>1.4802130909090907</v>
      </c>
      <c r="EQ35" s="19">
        <v>0.56931272727272719</v>
      </c>
      <c r="ER35" s="19">
        <v>2.0495258181818179</v>
      </c>
      <c r="ES35" s="19">
        <v>8.5396909090909077</v>
      </c>
      <c r="ET35" s="19">
        <v>0.68317527272727263</v>
      </c>
      <c r="EU35" s="19">
        <v>0.34158763636363632</v>
      </c>
      <c r="EV35" s="19">
        <v>3.9851890909090906</v>
      </c>
      <c r="EW35" s="19">
        <v>1.4802130909090907</v>
      </c>
      <c r="EX35" s="19">
        <v>48.960894545454536</v>
      </c>
      <c r="EY35" s="19">
        <v>1.9356632727272725</v>
      </c>
      <c r="EZ35" s="19">
        <v>65.9264138181818</v>
      </c>
      <c r="FA35" s="19">
        <v>94.847500363636357</v>
      </c>
      <c r="FB35" s="19">
        <v>15.826893818181816</v>
      </c>
      <c r="FC35" s="19">
        <v>9.5644538181818159</v>
      </c>
      <c r="FD35" s="19">
        <v>3.7574639999999997</v>
      </c>
      <c r="FE35" s="19">
        <v>0</v>
      </c>
      <c r="FF35" s="19">
        <v>45.658880727272717</v>
      </c>
      <c r="FG35" s="19">
        <v>169.65519272727272</v>
      </c>
      <c r="FH35" s="19">
        <f t="shared" si="0"/>
        <v>829.71636872727265</v>
      </c>
      <c r="FI35" s="19">
        <f t="shared" si="1"/>
        <v>2425.7074232727273</v>
      </c>
      <c r="FJ35" s="19" t="e">
        <f t="shared" si="10"/>
        <v>#VALUE!</v>
      </c>
      <c r="FK35" s="144">
        <f t="shared" si="2"/>
        <v>2</v>
      </c>
      <c r="FL35" s="144">
        <f t="shared" si="3"/>
        <v>11.25</v>
      </c>
      <c r="FM35" s="20">
        <f t="shared" si="4"/>
        <v>2.2535211267605644</v>
      </c>
      <c r="FN35" s="19" t="e">
        <f t="shared" si="11"/>
        <v>#VALUE!</v>
      </c>
      <c r="FO35" s="20">
        <f t="shared" si="5"/>
        <v>8.5633802816901436</v>
      </c>
      <c r="FP35" s="19" t="e">
        <f t="shared" si="12"/>
        <v>#VALUE!</v>
      </c>
      <c r="FQ35" s="20">
        <f t="shared" si="6"/>
        <v>1.8591549295774654</v>
      </c>
      <c r="FR35" s="19" t="e">
        <f t="shared" si="13"/>
        <v>#VALUE!</v>
      </c>
      <c r="FS35" s="19" t="e">
        <f t="shared" si="14"/>
        <v>#VALUE!</v>
      </c>
      <c r="FT35" s="19" t="e">
        <f t="shared" si="15"/>
        <v>#VALUE!</v>
      </c>
      <c r="FU35" s="145" t="e">
        <f t="shared" si="16"/>
        <v>#VALUE!</v>
      </c>
    </row>
    <row r="36" spans="1:177" ht="15" customHeight="1">
      <c r="A36" s="146" t="str">
        <f>[1]CCT!D43</f>
        <v>Sethac Norte de Minas</v>
      </c>
      <c r="B36" s="148" t="str">
        <f>[1]CCT!C43</f>
        <v>Januária</v>
      </c>
      <c r="C36" s="141"/>
      <c r="D36" s="17"/>
      <c r="E36" s="17">
        <v>0</v>
      </c>
      <c r="F36" s="18"/>
      <c r="G36" s="17"/>
      <c r="H36" s="17">
        <v>0</v>
      </c>
      <c r="I36" s="18"/>
      <c r="J36" s="17"/>
      <c r="K36" s="17">
        <v>0</v>
      </c>
      <c r="L36" s="17"/>
      <c r="M36" s="17"/>
      <c r="N36" s="17"/>
      <c r="O36" s="17"/>
      <c r="P36" s="17"/>
      <c r="Q36" s="17"/>
      <c r="R36" s="17"/>
      <c r="S36" s="17"/>
      <c r="T36" s="17"/>
      <c r="U36" s="18"/>
      <c r="V36" s="17"/>
      <c r="W36" s="17">
        <v>0</v>
      </c>
      <c r="X36" s="18"/>
      <c r="Y36" s="17"/>
      <c r="Z36" s="17">
        <v>0</v>
      </c>
      <c r="AA36" s="17"/>
      <c r="AB36" s="17"/>
      <c r="AC36" s="17"/>
      <c r="AD36" s="17"/>
      <c r="AE36" s="17"/>
      <c r="AF36" s="17"/>
      <c r="AG36" s="18"/>
      <c r="AH36" s="17"/>
      <c r="AI36" s="17">
        <v>0</v>
      </c>
      <c r="AJ36" s="17"/>
      <c r="AK36" s="17"/>
      <c r="AL36" s="17"/>
      <c r="AM36" s="18"/>
      <c r="AN36" s="17"/>
      <c r="AO36" s="17">
        <v>0</v>
      </c>
      <c r="AP36" s="17"/>
      <c r="AQ36" s="17"/>
      <c r="AR36" s="17"/>
      <c r="AS36" s="17"/>
      <c r="AT36" s="17"/>
      <c r="AU36" s="17"/>
      <c r="AV36" s="18"/>
      <c r="AW36" s="17"/>
      <c r="AX36" s="17">
        <v>0</v>
      </c>
      <c r="AY36" s="17"/>
      <c r="AZ36" s="17"/>
      <c r="BA36" s="17"/>
      <c r="BB36" s="141"/>
      <c r="BC36" s="17"/>
      <c r="BD36" s="17">
        <v>0</v>
      </c>
      <c r="BE36" s="18"/>
      <c r="BF36" s="17"/>
      <c r="BG36" s="17">
        <v>0</v>
      </c>
      <c r="BH36" s="17"/>
      <c r="BI36" s="17"/>
      <c r="BJ36" s="17"/>
      <c r="BK36" s="17"/>
      <c r="BL36" s="17"/>
      <c r="BM36" s="17"/>
      <c r="BN36" s="18">
        <v>1</v>
      </c>
      <c r="BO36" s="17">
        <v>1043.74</v>
      </c>
      <c r="BP36" s="17">
        <v>1043.74</v>
      </c>
      <c r="BQ36" s="18"/>
      <c r="BR36" s="17"/>
      <c r="BS36" s="17">
        <v>0</v>
      </c>
      <c r="BT36" s="18"/>
      <c r="BU36" s="17"/>
      <c r="BV36" s="17">
        <v>0</v>
      </c>
      <c r="BW36" s="18"/>
      <c r="BX36" s="17"/>
      <c r="BY36" s="17">
        <v>0</v>
      </c>
      <c r="BZ36" s="142"/>
      <c r="CA36" s="17"/>
      <c r="CB36" s="17">
        <v>0</v>
      </c>
      <c r="CC36" s="17"/>
      <c r="CD36" s="17"/>
      <c r="CE36" s="17"/>
      <c r="CF36" s="18"/>
      <c r="CG36" s="17"/>
      <c r="CH36" s="17">
        <v>0</v>
      </c>
      <c r="CI36" s="17"/>
      <c r="CJ36" s="17"/>
      <c r="CK36" s="17"/>
      <c r="CL36" s="18"/>
      <c r="CM36" s="17"/>
      <c r="CN36" s="17">
        <v>0</v>
      </c>
      <c r="CO36" s="17"/>
      <c r="CP36" s="17"/>
      <c r="CQ36" s="17"/>
      <c r="CR36" s="141"/>
      <c r="CS36" s="17"/>
      <c r="CT36" s="17">
        <v>0</v>
      </c>
      <c r="CU36" s="17"/>
      <c r="CV36" s="17"/>
      <c r="CW36" s="17"/>
      <c r="CX36" s="17"/>
      <c r="CY36" s="17"/>
      <c r="CZ36" s="17"/>
      <c r="DA36" s="18"/>
      <c r="DB36" s="17"/>
      <c r="DC36" s="17">
        <v>0</v>
      </c>
      <c r="DD36" s="143">
        <f t="shared" si="7"/>
        <v>1</v>
      </c>
      <c r="DE36" s="19">
        <f t="shared" si="8"/>
        <v>1043.74</v>
      </c>
      <c r="DF36" s="19"/>
      <c r="DG36" s="19"/>
      <c r="DH36" s="19">
        <v>0</v>
      </c>
      <c r="DI36" s="19"/>
      <c r="DJ36" s="19">
        <v>94.885454545454536</v>
      </c>
      <c r="DK36" s="19">
        <v>0</v>
      </c>
      <c r="DL36" s="19"/>
      <c r="DM36" s="19">
        <v>1138.6254545454544</v>
      </c>
      <c r="DN36" s="19"/>
      <c r="DO36" s="19">
        <v>279</v>
      </c>
      <c r="DP36" s="19">
        <v>61.375599999999999</v>
      </c>
      <c r="DQ36" s="19"/>
      <c r="DR36" s="19">
        <v>3.12</v>
      </c>
      <c r="DS36" s="19">
        <v>28.19</v>
      </c>
      <c r="DT36" s="19">
        <v>0</v>
      </c>
      <c r="DU36" s="19">
        <v>0</v>
      </c>
      <c r="DV36" s="19">
        <v>0</v>
      </c>
      <c r="DW36" s="19">
        <v>371.68560000000002</v>
      </c>
      <c r="DX36" s="19">
        <f>C36*'[1]Uniforme Apoio'!$BM$9+'Res. Geral apoio conferencia'!F36*'[1]Uniforme Apoio'!$BM$10+'Res. Geral apoio conferencia'!I36*'[1]Uniforme Apoio'!$BM$11+'Res. Geral apoio conferencia'!L36*'[1]Uniforme Apoio'!$BM$12+'Res. Geral apoio conferencia'!O36*'[1]Uniforme Apoio'!$BM$13+'Res. Geral apoio conferencia'!R36*'[1]Uniforme Apoio'!$BM$14+'Res. Geral apoio conferencia'!U36*'[1]Uniforme Apoio'!$BM$15+'Res. Geral apoio conferencia'!X36*'[1]Uniforme Apoio'!$BM$17+AA36*'[1]Uniforme Apoio'!$BM$16+'Res. Geral apoio conferencia'!AD36*'[1]Uniforme Apoio'!$BM$18+'Res. Geral apoio conferencia'!AG36*'[1]Uniforme Apoio'!$BM$19+'Res. Geral apoio conferencia'!AJ36*'[1]Uniforme Apoio'!$BM$20+'Res. Geral apoio conferencia'!AM36*'[1]Uniforme Apoio'!$BM$21+'Res. Geral apoio conferencia'!AP36*'[1]Uniforme Apoio'!$BM$22+'Res. Geral apoio conferencia'!AS36*'[1]Uniforme Apoio'!$BM$23+'Res. Geral apoio conferencia'!AV36*'[1]Uniforme Apoio'!$BM$24+'Res. Geral apoio conferencia'!AY36*'[1]Uniforme Apoio'!$BM$25+'Res. Geral apoio conferencia'!BB36*'[1]Uniforme Apoio'!$BM$26+BE36*'[1]Uniforme Apoio'!$BM$27+'Res. Geral apoio conferencia'!BH36*'[1]Uniforme Apoio'!$BM$28+'Res. Geral apoio conferencia'!BK36*'[1]Uniforme Apoio'!$BM$29+'Res. Geral apoio conferencia'!BN36*'[1]Uniforme Apoio'!$BM$30+'Res. Geral apoio conferencia'!BQ36*'[1]Uniforme Apoio'!$BM$30+'Res. Geral apoio conferencia'!BT36*'[1]Uniforme Apoio'!$BM$30+'Res. Geral apoio conferencia'!BW36*'[1]Uniforme Apoio'!$BM$31+'Res. Geral apoio conferencia'!BZ36*'[1]Uniforme Apoio'!$BM$31+'Res. Geral apoio conferencia'!CC36*'[1]Uniforme Apoio'!$BM$32+'Res. Geral apoio conferencia'!CF36*'[1]Uniforme Apoio'!$BM$33+'Res. Geral apoio conferencia'!CI36*'[1]Uniforme Apoio'!$BM$34+'Res. Geral apoio conferencia'!CL36*'[1]Uniforme Apoio'!$BM$35+'Res. Geral apoio conferencia'!CO36*'[1]Uniforme Apoio'!$BM$36+'Res. Geral apoio conferencia'!CR36*'[1]Uniforme Apoio'!$BM$37+'Res. Geral apoio conferencia'!CU36*'[1]Uniforme Apoio'!$BM$38+'Res. Geral apoio conferencia'!CX36*'[1]Uniforme Apoio'!$BM$39+'Res. Geral apoio conferencia'!DA36*'[1]Uniforme Apoio'!$BM$40</f>
        <v>85.68</v>
      </c>
      <c r="DY36" s="19"/>
      <c r="DZ36" s="19">
        <f>AP36*'[1]Equipamentos Jardinagem'!$H$7</f>
        <v>0</v>
      </c>
      <c r="EA36" s="19"/>
      <c r="EB36" s="19">
        <f t="shared" si="9"/>
        <v>85.68</v>
      </c>
      <c r="EC36" s="19">
        <v>227.72509090909091</v>
      </c>
      <c r="ED36" s="19">
        <v>17.079381818181815</v>
      </c>
      <c r="EE36" s="19">
        <v>11.386254545454545</v>
      </c>
      <c r="EF36" s="19">
        <v>2.2772509090909088</v>
      </c>
      <c r="EG36" s="19">
        <v>28.465636363636364</v>
      </c>
      <c r="EH36" s="19">
        <v>91.090036363636358</v>
      </c>
      <c r="EI36" s="19">
        <v>34.158763636363631</v>
      </c>
      <c r="EJ36" s="19">
        <v>6.8317527272727263</v>
      </c>
      <c r="EK36" s="19">
        <v>419.01416727272721</v>
      </c>
      <c r="EL36" s="19">
        <v>94.847500363636357</v>
      </c>
      <c r="EM36" s="19">
        <v>31.653787636363631</v>
      </c>
      <c r="EN36" s="19">
        <v>46.569781090909082</v>
      </c>
      <c r="EO36" s="19">
        <v>173.07106909090908</v>
      </c>
      <c r="EP36" s="19">
        <v>1.4802130909090907</v>
      </c>
      <c r="EQ36" s="19">
        <v>0.56931272727272719</v>
      </c>
      <c r="ER36" s="19">
        <v>2.0495258181818179</v>
      </c>
      <c r="ES36" s="19">
        <v>8.5396909090909077</v>
      </c>
      <c r="ET36" s="19">
        <v>0.68317527272727263</v>
      </c>
      <c r="EU36" s="19">
        <v>0.34158763636363632</v>
      </c>
      <c r="EV36" s="19">
        <v>3.9851890909090906</v>
      </c>
      <c r="EW36" s="19">
        <v>1.4802130909090907</v>
      </c>
      <c r="EX36" s="19">
        <v>48.960894545454536</v>
      </c>
      <c r="EY36" s="19">
        <v>1.9356632727272725</v>
      </c>
      <c r="EZ36" s="19">
        <v>65.9264138181818</v>
      </c>
      <c r="FA36" s="19">
        <v>94.847500363636357</v>
      </c>
      <c r="FB36" s="19">
        <v>15.826893818181816</v>
      </c>
      <c r="FC36" s="19">
        <v>9.5644538181818159</v>
      </c>
      <c r="FD36" s="19">
        <v>3.7574639999999997</v>
      </c>
      <c r="FE36" s="19">
        <v>0</v>
      </c>
      <c r="FF36" s="19">
        <v>45.658880727272717</v>
      </c>
      <c r="FG36" s="19">
        <v>169.65519272727272</v>
      </c>
      <c r="FH36" s="19">
        <f t="shared" si="0"/>
        <v>829.71636872727265</v>
      </c>
      <c r="FI36" s="19">
        <f t="shared" si="1"/>
        <v>2425.7074232727273</v>
      </c>
      <c r="FJ36" s="19" t="e">
        <f t="shared" si="10"/>
        <v>#VALUE!</v>
      </c>
      <c r="FK36" s="144">
        <f t="shared" ref="FK36:FK67" si="17">VLOOKUP(B36,ISS_apoio,2,FALSE)*100</f>
        <v>3</v>
      </c>
      <c r="FL36" s="144">
        <f t="shared" si="3"/>
        <v>12.25</v>
      </c>
      <c r="FM36" s="20">
        <f t="shared" si="4"/>
        <v>3.4188034188034218</v>
      </c>
      <c r="FN36" s="19" t="e">
        <f t="shared" si="11"/>
        <v>#VALUE!</v>
      </c>
      <c r="FO36" s="20">
        <f t="shared" si="5"/>
        <v>8.6609686609686669</v>
      </c>
      <c r="FP36" s="19" t="e">
        <f t="shared" si="12"/>
        <v>#VALUE!</v>
      </c>
      <c r="FQ36" s="20">
        <f t="shared" si="6"/>
        <v>1.8803418803418819</v>
      </c>
      <c r="FR36" s="19" t="e">
        <f t="shared" si="13"/>
        <v>#VALUE!</v>
      </c>
      <c r="FS36" s="19" t="e">
        <f t="shared" si="14"/>
        <v>#VALUE!</v>
      </c>
      <c r="FT36" s="19" t="e">
        <f t="shared" si="15"/>
        <v>#VALUE!</v>
      </c>
      <c r="FU36" s="145" t="e">
        <f t="shared" si="16"/>
        <v>#VALUE!</v>
      </c>
    </row>
    <row r="37" spans="1:177" ht="15" customHeight="1">
      <c r="A37" s="146" t="str">
        <f>[1]CCT!D44</f>
        <v>Settaspoc</v>
      </c>
      <c r="B37" s="148" t="str">
        <f>[1]CCT!C44</f>
        <v>Juiz de Fora</v>
      </c>
      <c r="C37" s="141"/>
      <c r="D37" s="17"/>
      <c r="E37" s="17">
        <v>0</v>
      </c>
      <c r="F37" s="18"/>
      <c r="G37" s="17"/>
      <c r="H37" s="17">
        <v>0</v>
      </c>
      <c r="I37" s="18"/>
      <c r="J37" s="17"/>
      <c r="K37" s="17">
        <v>0</v>
      </c>
      <c r="L37" s="17"/>
      <c r="M37" s="17"/>
      <c r="N37" s="17"/>
      <c r="O37" s="17"/>
      <c r="P37" s="17"/>
      <c r="Q37" s="17"/>
      <c r="R37" s="17"/>
      <c r="S37" s="17"/>
      <c r="T37" s="17"/>
      <c r="U37" s="18"/>
      <c r="V37" s="17"/>
      <c r="W37" s="17">
        <v>0</v>
      </c>
      <c r="X37" s="18"/>
      <c r="Y37" s="17"/>
      <c r="Z37" s="17">
        <v>0</v>
      </c>
      <c r="AA37" s="17"/>
      <c r="AB37" s="17"/>
      <c r="AC37" s="17"/>
      <c r="AD37" s="17"/>
      <c r="AE37" s="17"/>
      <c r="AF37" s="17"/>
      <c r="AG37" s="18"/>
      <c r="AH37" s="17"/>
      <c r="AI37" s="17">
        <v>0</v>
      </c>
      <c r="AJ37" s="17"/>
      <c r="AK37" s="17"/>
      <c r="AL37" s="17"/>
      <c r="AM37" s="18"/>
      <c r="AN37" s="17"/>
      <c r="AO37" s="17">
        <v>0</v>
      </c>
      <c r="AP37" s="17"/>
      <c r="AQ37" s="17"/>
      <c r="AR37" s="17"/>
      <c r="AS37" s="17"/>
      <c r="AT37" s="17"/>
      <c r="AU37" s="17"/>
      <c r="AV37" s="18"/>
      <c r="AW37" s="17"/>
      <c r="AX37" s="17">
        <v>0</v>
      </c>
      <c r="AY37" s="17"/>
      <c r="AZ37" s="17"/>
      <c r="BA37" s="17"/>
      <c r="BB37" s="141"/>
      <c r="BC37" s="17"/>
      <c r="BD37" s="17">
        <v>0</v>
      </c>
      <c r="BE37" s="18"/>
      <c r="BF37" s="17"/>
      <c r="BG37" s="17">
        <v>0</v>
      </c>
      <c r="BH37" s="17"/>
      <c r="BI37" s="17"/>
      <c r="BJ37" s="17"/>
      <c r="BK37" s="17"/>
      <c r="BL37" s="17"/>
      <c r="BM37" s="17"/>
      <c r="BN37" s="18"/>
      <c r="BO37" s="17"/>
      <c r="BP37" s="17">
        <v>0</v>
      </c>
      <c r="BQ37" s="18"/>
      <c r="BR37" s="17"/>
      <c r="BS37" s="17">
        <v>0</v>
      </c>
      <c r="BT37" s="18"/>
      <c r="BU37" s="17"/>
      <c r="BV37" s="17">
        <v>0</v>
      </c>
      <c r="BW37" s="18"/>
      <c r="BX37" s="17"/>
      <c r="BY37" s="17">
        <v>0</v>
      </c>
      <c r="BZ37" s="142"/>
      <c r="CA37" s="17"/>
      <c r="CB37" s="17">
        <v>0</v>
      </c>
      <c r="CC37" s="17"/>
      <c r="CD37" s="17"/>
      <c r="CE37" s="17"/>
      <c r="CF37" s="18"/>
      <c r="CG37" s="17"/>
      <c r="CH37" s="17">
        <v>0</v>
      </c>
      <c r="CI37" s="17"/>
      <c r="CJ37" s="17"/>
      <c r="CK37" s="17"/>
      <c r="CL37" s="18"/>
      <c r="CM37" s="17"/>
      <c r="CN37" s="17">
        <v>0</v>
      </c>
      <c r="CO37" s="17"/>
      <c r="CP37" s="17"/>
      <c r="CQ37" s="17"/>
      <c r="CR37" s="141">
        <v>1</v>
      </c>
      <c r="CS37" s="17">
        <v>2180.8200000000002</v>
      </c>
      <c r="CT37" s="17">
        <v>2180.8200000000002</v>
      </c>
      <c r="CU37" s="17"/>
      <c r="CV37" s="17"/>
      <c r="CW37" s="17"/>
      <c r="CX37" s="17"/>
      <c r="CY37" s="17"/>
      <c r="CZ37" s="17"/>
      <c r="DA37" s="18"/>
      <c r="DB37" s="17"/>
      <c r="DC37" s="17">
        <v>0</v>
      </c>
      <c r="DD37" s="143">
        <f t="shared" si="7"/>
        <v>1</v>
      </c>
      <c r="DE37" s="19">
        <f t="shared" si="8"/>
        <v>2180.8200000000002</v>
      </c>
      <c r="DF37" s="19"/>
      <c r="DG37" s="19"/>
      <c r="DH37" s="19">
        <v>0</v>
      </c>
      <c r="DI37" s="19"/>
      <c r="DJ37" s="19">
        <v>0</v>
      </c>
      <c r="DK37" s="19">
        <v>0</v>
      </c>
      <c r="DL37" s="19"/>
      <c r="DM37" s="19">
        <v>2180.8200000000002</v>
      </c>
      <c r="DN37" s="19"/>
      <c r="DO37" s="19">
        <v>279</v>
      </c>
      <c r="DP37" s="19">
        <v>0</v>
      </c>
      <c r="DQ37" s="19"/>
      <c r="DR37" s="19">
        <v>3.12</v>
      </c>
      <c r="DS37" s="19">
        <v>15.65</v>
      </c>
      <c r="DT37" s="19">
        <v>0</v>
      </c>
      <c r="DU37" s="19">
        <v>0</v>
      </c>
      <c r="DV37" s="19">
        <v>0</v>
      </c>
      <c r="DW37" s="19">
        <v>297.77</v>
      </c>
      <c r="DX37" s="19">
        <f>C37*'[1]Uniforme Apoio'!$BM$9+'Res. Geral apoio conferencia'!F37*'[1]Uniforme Apoio'!$BM$10+'Res. Geral apoio conferencia'!I37*'[1]Uniforme Apoio'!$BM$11+'Res. Geral apoio conferencia'!L37*'[1]Uniforme Apoio'!$BM$12+'Res. Geral apoio conferencia'!O37*'[1]Uniforme Apoio'!$BM$13+'Res. Geral apoio conferencia'!R37*'[1]Uniforme Apoio'!$BM$14+'Res. Geral apoio conferencia'!U37*'[1]Uniforme Apoio'!$BM$15+'Res. Geral apoio conferencia'!X37*'[1]Uniforme Apoio'!$BM$17+AA37*'[1]Uniforme Apoio'!$BM$16+'Res. Geral apoio conferencia'!AD37*'[1]Uniforme Apoio'!$BM$18+'Res. Geral apoio conferencia'!AG37*'[1]Uniforme Apoio'!$BM$19+'Res. Geral apoio conferencia'!AJ37*'[1]Uniforme Apoio'!$BM$20+'Res. Geral apoio conferencia'!AM37*'[1]Uniforme Apoio'!$BM$21+'Res. Geral apoio conferencia'!AP37*'[1]Uniforme Apoio'!$BM$22+'Res. Geral apoio conferencia'!AS37*'[1]Uniforme Apoio'!$BM$23+'Res. Geral apoio conferencia'!AV37*'[1]Uniforme Apoio'!$BM$24+'Res. Geral apoio conferencia'!AY37*'[1]Uniforme Apoio'!$BM$25+'Res. Geral apoio conferencia'!BB37*'[1]Uniforme Apoio'!$BM$26+BE37*'[1]Uniforme Apoio'!$BM$27+'Res. Geral apoio conferencia'!BH37*'[1]Uniforme Apoio'!$BM$28+'Res. Geral apoio conferencia'!BK37*'[1]Uniforme Apoio'!$BM$29+'Res. Geral apoio conferencia'!BN37*'[1]Uniforme Apoio'!$BM$30+'Res. Geral apoio conferencia'!BQ37*'[1]Uniforme Apoio'!$BM$30+'Res. Geral apoio conferencia'!BT37*'[1]Uniforme Apoio'!$BM$30+'Res. Geral apoio conferencia'!BW37*'[1]Uniforme Apoio'!$BM$31+'Res. Geral apoio conferencia'!BZ37*'[1]Uniforme Apoio'!$BM$31+'Res. Geral apoio conferencia'!CC37*'[1]Uniforme Apoio'!$BM$32+'Res. Geral apoio conferencia'!CF37*'[1]Uniforme Apoio'!$BM$33+'Res. Geral apoio conferencia'!CI37*'[1]Uniforme Apoio'!$BM$34+'Res. Geral apoio conferencia'!CL37*'[1]Uniforme Apoio'!$BM$35+'Res. Geral apoio conferencia'!CO37*'[1]Uniforme Apoio'!$BM$36+'Res. Geral apoio conferencia'!CR37*'[1]Uniforme Apoio'!$BM$37+'Res. Geral apoio conferencia'!CU37*'[1]Uniforme Apoio'!$BM$38+'Res. Geral apoio conferencia'!CX37*'[1]Uniforme Apoio'!$BM$39+'Res. Geral apoio conferencia'!DA37*'[1]Uniforme Apoio'!$BM$40</f>
        <v>35.9</v>
      </c>
      <c r="DY37" s="19"/>
      <c r="DZ37" s="19">
        <f>AP37*'[1]Equipamentos Jardinagem'!$H$7</f>
        <v>0</v>
      </c>
      <c r="EA37" s="19"/>
      <c r="EB37" s="19">
        <f t="shared" si="9"/>
        <v>35.9</v>
      </c>
      <c r="EC37" s="19">
        <v>436.16400000000004</v>
      </c>
      <c r="ED37" s="19">
        <v>32.712299999999999</v>
      </c>
      <c r="EE37" s="19">
        <v>21.808200000000003</v>
      </c>
      <c r="EF37" s="19">
        <v>4.3616400000000004</v>
      </c>
      <c r="EG37" s="19">
        <v>54.520500000000006</v>
      </c>
      <c r="EH37" s="19">
        <v>174.46560000000002</v>
      </c>
      <c r="EI37" s="19">
        <v>65.424599999999998</v>
      </c>
      <c r="EJ37" s="19">
        <v>13.084920000000002</v>
      </c>
      <c r="EK37" s="19">
        <v>802.54176000000007</v>
      </c>
      <c r="EL37" s="19">
        <v>181.662306</v>
      </c>
      <c r="EM37" s="19">
        <v>60.626795999999999</v>
      </c>
      <c r="EN37" s="19">
        <v>89.195537999999999</v>
      </c>
      <c r="EO37" s="19">
        <v>331.48464000000001</v>
      </c>
      <c r="EP37" s="19">
        <v>2.8350659999999999</v>
      </c>
      <c r="EQ37" s="19">
        <v>1.0904100000000001</v>
      </c>
      <c r="ER37" s="19">
        <v>3.9254759999999997</v>
      </c>
      <c r="ES37" s="19">
        <v>16.35615</v>
      </c>
      <c r="ET37" s="19">
        <v>1.308492</v>
      </c>
      <c r="EU37" s="19">
        <v>0.65424599999999999</v>
      </c>
      <c r="EV37" s="19">
        <v>7.6328700000000005</v>
      </c>
      <c r="EW37" s="19">
        <v>2.8350659999999999</v>
      </c>
      <c r="EX37" s="19">
        <v>93.775260000000003</v>
      </c>
      <c r="EY37" s="19">
        <v>3.7073939999999999</v>
      </c>
      <c r="EZ37" s="19">
        <v>126.26947799999999</v>
      </c>
      <c r="FA37" s="19">
        <v>181.662306</v>
      </c>
      <c r="FB37" s="19">
        <v>30.313397999999999</v>
      </c>
      <c r="FC37" s="19">
        <v>18.318888000000001</v>
      </c>
      <c r="FD37" s="19">
        <v>7.1967060000000007</v>
      </c>
      <c r="FE37" s="19">
        <v>0</v>
      </c>
      <c r="FF37" s="19">
        <v>87.450881999999993</v>
      </c>
      <c r="FG37" s="19">
        <v>324.94218000000001</v>
      </c>
      <c r="FH37" s="19">
        <f t="shared" si="0"/>
        <v>1589.163534</v>
      </c>
      <c r="FI37" s="19">
        <f t="shared" si="1"/>
        <v>4103.653534</v>
      </c>
      <c r="FJ37" s="19" t="e">
        <f t="shared" si="10"/>
        <v>#VALUE!</v>
      </c>
      <c r="FK37" s="144">
        <f t="shared" si="17"/>
        <v>5</v>
      </c>
      <c r="FL37" s="144">
        <f t="shared" si="3"/>
        <v>14.25</v>
      </c>
      <c r="FM37" s="20">
        <f t="shared" si="4"/>
        <v>5.8309037900874632</v>
      </c>
      <c r="FN37" s="19" t="e">
        <f t="shared" si="11"/>
        <v>#VALUE!</v>
      </c>
      <c r="FO37" s="20">
        <f t="shared" si="5"/>
        <v>8.8629737609329435</v>
      </c>
      <c r="FP37" s="19" t="e">
        <f t="shared" si="12"/>
        <v>#VALUE!</v>
      </c>
      <c r="FQ37" s="20">
        <f t="shared" si="6"/>
        <v>1.9241982507288626</v>
      </c>
      <c r="FR37" s="19" t="e">
        <f t="shared" si="13"/>
        <v>#VALUE!</v>
      </c>
      <c r="FS37" s="19" t="e">
        <f t="shared" si="14"/>
        <v>#VALUE!</v>
      </c>
      <c r="FT37" s="19" t="e">
        <f t="shared" si="15"/>
        <v>#VALUE!</v>
      </c>
      <c r="FU37" s="145" t="e">
        <f>FI37+FT37</f>
        <v>#VALUE!</v>
      </c>
    </row>
    <row r="38" spans="1:177" ht="15" customHeight="1">
      <c r="A38" s="184" t="str">
        <f>[1]CCT!D45</f>
        <v>Rodoviários de Juiz de Fora + SIEPS</v>
      </c>
      <c r="B38" s="185" t="str">
        <f>[1]CCT!C45</f>
        <v>Juiz de Fora</v>
      </c>
      <c r="C38" s="141"/>
      <c r="D38" s="17"/>
      <c r="E38" s="17">
        <v>0</v>
      </c>
      <c r="F38" s="18"/>
      <c r="G38" s="17"/>
      <c r="H38" s="17">
        <v>0</v>
      </c>
      <c r="I38" s="18"/>
      <c r="J38" s="17"/>
      <c r="K38" s="17">
        <v>0</v>
      </c>
      <c r="L38" s="17"/>
      <c r="M38" s="17"/>
      <c r="N38" s="17"/>
      <c r="O38" s="17"/>
      <c r="P38" s="17"/>
      <c r="Q38" s="17"/>
      <c r="R38" s="17"/>
      <c r="S38" s="17"/>
      <c r="T38" s="17"/>
      <c r="U38" s="18"/>
      <c r="V38" s="17"/>
      <c r="W38" s="17">
        <v>0</v>
      </c>
      <c r="X38" s="18"/>
      <c r="Y38" s="17"/>
      <c r="Z38" s="17">
        <v>0</v>
      </c>
      <c r="AA38" s="17"/>
      <c r="AB38" s="17"/>
      <c r="AC38" s="17"/>
      <c r="AD38" s="17"/>
      <c r="AE38" s="17"/>
      <c r="AF38" s="17"/>
      <c r="AG38" s="18"/>
      <c r="AH38" s="17"/>
      <c r="AI38" s="17">
        <v>0</v>
      </c>
      <c r="AJ38" s="17"/>
      <c r="AK38" s="17"/>
      <c r="AL38" s="17"/>
      <c r="AM38" s="18"/>
      <c r="AN38" s="17"/>
      <c r="AO38" s="17">
        <v>0</v>
      </c>
      <c r="AP38" s="17"/>
      <c r="AQ38" s="17"/>
      <c r="AR38" s="17"/>
      <c r="AS38" s="17"/>
      <c r="AT38" s="17"/>
      <c r="AU38" s="17"/>
      <c r="AV38" s="18"/>
      <c r="AW38" s="17"/>
      <c r="AX38" s="17">
        <v>0</v>
      </c>
      <c r="AY38" s="17"/>
      <c r="AZ38" s="17"/>
      <c r="BA38" s="17"/>
      <c r="BB38" s="141">
        <v>2</v>
      </c>
      <c r="BC38" s="17">
        <v>2361.91</v>
      </c>
      <c r="BD38" s="17">
        <v>4723.82</v>
      </c>
      <c r="BE38" s="18"/>
      <c r="BF38" s="17"/>
      <c r="BG38" s="17">
        <v>0</v>
      </c>
      <c r="BH38" s="17"/>
      <c r="BI38" s="17"/>
      <c r="BJ38" s="17"/>
      <c r="BK38" s="17"/>
      <c r="BL38" s="17"/>
      <c r="BM38" s="17"/>
      <c r="BN38" s="18"/>
      <c r="BO38" s="17"/>
      <c r="BP38" s="17">
        <v>0</v>
      </c>
      <c r="BQ38" s="18"/>
      <c r="BR38" s="17"/>
      <c r="BS38" s="17">
        <v>0</v>
      </c>
      <c r="BT38" s="18"/>
      <c r="BU38" s="17"/>
      <c r="BV38" s="17">
        <v>0</v>
      </c>
      <c r="BW38" s="18"/>
      <c r="BX38" s="17"/>
      <c r="BY38" s="17">
        <v>0</v>
      </c>
      <c r="BZ38" s="142"/>
      <c r="CA38" s="17"/>
      <c r="CB38" s="17">
        <v>0</v>
      </c>
      <c r="CC38" s="17"/>
      <c r="CD38" s="17"/>
      <c r="CE38" s="17"/>
      <c r="CF38" s="18"/>
      <c r="CG38" s="17"/>
      <c r="CH38" s="17">
        <v>0</v>
      </c>
      <c r="CI38" s="17"/>
      <c r="CJ38" s="17"/>
      <c r="CK38" s="17"/>
      <c r="CL38" s="18"/>
      <c r="CM38" s="17"/>
      <c r="CN38" s="17">
        <v>0</v>
      </c>
      <c r="CO38" s="17"/>
      <c r="CP38" s="17"/>
      <c r="CQ38" s="17"/>
      <c r="CR38" s="141"/>
      <c r="CS38" s="17"/>
      <c r="CT38" s="17">
        <v>0</v>
      </c>
      <c r="CU38" s="17"/>
      <c r="CV38" s="17"/>
      <c r="CW38" s="17"/>
      <c r="CX38" s="17"/>
      <c r="CY38" s="17"/>
      <c r="CZ38" s="17"/>
      <c r="DA38" s="18"/>
      <c r="DB38" s="17"/>
      <c r="DC38" s="17">
        <v>0</v>
      </c>
      <c r="DD38" s="143">
        <f t="shared" si="7"/>
        <v>2</v>
      </c>
      <c r="DE38" s="19">
        <f t="shared" si="8"/>
        <v>4723.82</v>
      </c>
      <c r="DF38" s="19"/>
      <c r="DG38" s="19"/>
      <c r="DH38" s="19">
        <v>0</v>
      </c>
      <c r="DI38" s="19"/>
      <c r="DJ38" s="19">
        <v>0</v>
      </c>
      <c r="DK38" s="19">
        <v>0</v>
      </c>
      <c r="DL38" s="19"/>
      <c r="DM38" s="19">
        <v>4723.82</v>
      </c>
      <c r="DN38" s="19"/>
      <c r="DO38" s="19">
        <v>402</v>
      </c>
      <c r="DP38" s="19">
        <v>0</v>
      </c>
      <c r="DQ38" s="19"/>
      <c r="DR38" s="19">
        <v>6.24</v>
      </c>
      <c r="DS38" s="19">
        <v>0</v>
      </c>
      <c r="DT38" s="19">
        <v>0</v>
      </c>
      <c r="DU38" s="19">
        <v>0</v>
      </c>
      <c r="DV38" s="19">
        <v>494.84</v>
      </c>
      <c r="DW38" s="19">
        <v>903.07999999999993</v>
      </c>
      <c r="DX38" s="19">
        <f>C38*'[1]Uniforme Apoio'!$BM$9+'Res. Geral apoio conferencia'!F38*'[1]Uniforme Apoio'!$BM$10+'Res. Geral apoio conferencia'!I38*'[1]Uniforme Apoio'!$BM$11+'Res. Geral apoio conferencia'!L38*'[1]Uniforme Apoio'!$BM$12+'Res. Geral apoio conferencia'!O38*'[1]Uniforme Apoio'!$BM$13+'Res. Geral apoio conferencia'!R38*'[1]Uniforme Apoio'!$BM$14+'Res. Geral apoio conferencia'!U38*'[1]Uniforme Apoio'!$BM$15+'Res. Geral apoio conferencia'!X38*'[1]Uniforme Apoio'!$BM$17+AA38*'[1]Uniforme Apoio'!$BM$16+'Res. Geral apoio conferencia'!AD38*'[1]Uniforme Apoio'!$BM$18+'Res. Geral apoio conferencia'!AG38*'[1]Uniforme Apoio'!$BM$19+'Res. Geral apoio conferencia'!AJ38*'[1]Uniforme Apoio'!$BM$20+'Res. Geral apoio conferencia'!AM38*'[1]Uniforme Apoio'!$BM$21+'Res. Geral apoio conferencia'!AP38*'[1]Uniforme Apoio'!$BM$22+'Res. Geral apoio conferencia'!AS38*'[1]Uniforme Apoio'!$BM$23+'Res. Geral apoio conferencia'!AV38*'[1]Uniforme Apoio'!$BM$24+'Res. Geral apoio conferencia'!AY38*'[1]Uniforme Apoio'!$BM$25+'Res. Geral apoio conferencia'!BB38*'[1]Uniforme Apoio'!$BM$26+BE38*'[1]Uniforme Apoio'!$BM$27+'Res. Geral apoio conferencia'!BH38*'[1]Uniforme Apoio'!$BM$28+'Res. Geral apoio conferencia'!BK38*'[1]Uniforme Apoio'!$BM$29+'Res. Geral apoio conferencia'!BN38*'[1]Uniforme Apoio'!$BM$30+'Res. Geral apoio conferencia'!BQ38*'[1]Uniforme Apoio'!$BM$30+'Res. Geral apoio conferencia'!BT38*'[1]Uniforme Apoio'!$BM$30+'Res. Geral apoio conferencia'!BW38*'[1]Uniforme Apoio'!$BM$31+'Res. Geral apoio conferencia'!BZ38*'[1]Uniforme Apoio'!$BM$31+'Res. Geral apoio conferencia'!CC38*'[1]Uniforme Apoio'!$BM$32+'Res. Geral apoio conferencia'!CF38*'[1]Uniforme Apoio'!$BM$33+'Res. Geral apoio conferencia'!CI38*'[1]Uniforme Apoio'!$BM$34+'Res. Geral apoio conferencia'!CL38*'[1]Uniforme Apoio'!$BM$35+'Res. Geral apoio conferencia'!CO38*'[1]Uniforme Apoio'!$BM$36+'Res. Geral apoio conferencia'!CR38*'[1]Uniforme Apoio'!$BM$37+'Res. Geral apoio conferencia'!CU38*'[1]Uniforme Apoio'!$BM$38+'Res. Geral apoio conferencia'!CX38*'[1]Uniforme Apoio'!$BM$39+'Res. Geral apoio conferencia'!DA38*'[1]Uniforme Apoio'!$BM$40</f>
        <v>206.36</v>
      </c>
      <c r="DY38" s="19"/>
      <c r="DZ38" s="19">
        <f>AP38*'[1]Equipamentos Jardinagem'!$H$7</f>
        <v>0</v>
      </c>
      <c r="EA38" s="19"/>
      <c r="EB38" s="19">
        <f t="shared" si="9"/>
        <v>206.36</v>
      </c>
      <c r="EC38" s="19">
        <v>944.76400000000001</v>
      </c>
      <c r="ED38" s="19">
        <v>70.857299999999995</v>
      </c>
      <c r="EE38" s="19">
        <v>47.238199999999999</v>
      </c>
      <c r="EF38" s="19">
        <v>9.4476399999999998</v>
      </c>
      <c r="EG38" s="19">
        <v>118.0955</v>
      </c>
      <c r="EH38" s="19">
        <v>377.90559999999999</v>
      </c>
      <c r="EI38" s="19">
        <v>141.71459999999999</v>
      </c>
      <c r="EJ38" s="19">
        <v>28.342919999999999</v>
      </c>
      <c r="EK38" s="19">
        <v>1738.3657600000001</v>
      </c>
      <c r="EL38" s="19">
        <v>393.49420599999996</v>
      </c>
      <c r="EM38" s="19">
        <v>131.32219599999999</v>
      </c>
      <c r="EN38" s="19">
        <v>193.20423799999998</v>
      </c>
      <c r="EO38" s="19">
        <v>718.02063999999996</v>
      </c>
      <c r="EP38" s="19">
        <v>6.1409659999999997</v>
      </c>
      <c r="EQ38" s="19">
        <v>2.36191</v>
      </c>
      <c r="ER38" s="19">
        <v>8.5028760000000005</v>
      </c>
      <c r="ES38" s="19">
        <v>35.428649999999998</v>
      </c>
      <c r="ET38" s="19">
        <v>2.8342919999999996</v>
      </c>
      <c r="EU38" s="19">
        <v>1.4171459999999998</v>
      </c>
      <c r="EV38" s="19">
        <v>16.533369999999998</v>
      </c>
      <c r="EW38" s="19">
        <v>6.1409659999999997</v>
      </c>
      <c r="EX38" s="19">
        <v>203.12425999999996</v>
      </c>
      <c r="EY38" s="19">
        <v>8.0304939999999991</v>
      </c>
      <c r="EZ38" s="19">
        <v>273.50917799999991</v>
      </c>
      <c r="FA38" s="19">
        <v>393.49420599999996</v>
      </c>
      <c r="FB38" s="19">
        <v>65.661097999999996</v>
      </c>
      <c r="FC38" s="19">
        <v>39.680087999999998</v>
      </c>
      <c r="FD38" s="19">
        <v>15.588605999999999</v>
      </c>
      <c r="FE38" s="19">
        <v>0</v>
      </c>
      <c r="FF38" s="19">
        <v>189.42518199999998</v>
      </c>
      <c r="FG38" s="19">
        <v>703.84917999999993</v>
      </c>
      <c r="FH38" s="19">
        <f t="shared" si="0"/>
        <v>3442.2476340000003</v>
      </c>
      <c r="FI38" s="19">
        <f t="shared" si="1"/>
        <v>9275.5076339999996</v>
      </c>
      <c r="FJ38" s="19" t="e">
        <f t="shared" si="10"/>
        <v>#VALUE!</v>
      </c>
      <c r="FK38" s="144">
        <f t="shared" si="17"/>
        <v>5</v>
      </c>
      <c r="FL38" s="144">
        <f t="shared" si="3"/>
        <v>14.25</v>
      </c>
      <c r="FM38" s="20">
        <f t="shared" si="4"/>
        <v>5.8309037900874632</v>
      </c>
      <c r="FN38" s="19" t="e">
        <f t="shared" si="11"/>
        <v>#VALUE!</v>
      </c>
      <c r="FO38" s="20">
        <f t="shared" si="5"/>
        <v>8.8629737609329435</v>
      </c>
      <c r="FP38" s="19" t="e">
        <f t="shared" si="12"/>
        <v>#VALUE!</v>
      </c>
      <c r="FQ38" s="20">
        <f t="shared" si="6"/>
        <v>1.9241982507288626</v>
      </c>
      <c r="FR38" s="19" t="e">
        <f t="shared" si="13"/>
        <v>#VALUE!</v>
      </c>
      <c r="FS38" s="19" t="e">
        <f t="shared" si="14"/>
        <v>#VALUE!</v>
      </c>
      <c r="FT38" s="19" t="e">
        <f t="shared" si="15"/>
        <v>#VALUE!</v>
      </c>
      <c r="FU38" s="145" t="e">
        <f t="shared" si="16"/>
        <v>#VALUE!</v>
      </c>
    </row>
    <row r="39" spans="1:177" ht="15" customHeight="1">
      <c r="A39" s="146" t="str">
        <f>[1]CCT!D46</f>
        <v>Região de São Lourenço</v>
      </c>
      <c r="B39" s="147" t="str">
        <f>[1]CCT!C46</f>
        <v>Lavras</v>
      </c>
      <c r="C39" s="141"/>
      <c r="D39" s="17"/>
      <c r="E39" s="17">
        <v>0</v>
      </c>
      <c r="F39" s="18"/>
      <c r="G39" s="17"/>
      <c r="H39" s="17">
        <v>0</v>
      </c>
      <c r="I39" s="18"/>
      <c r="J39" s="17"/>
      <c r="K39" s="17">
        <v>0</v>
      </c>
      <c r="L39" s="17"/>
      <c r="M39" s="17"/>
      <c r="N39" s="17"/>
      <c r="O39" s="17"/>
      <c r="P39" s="17"/>
      <c r="Q39" s="17"/>
      <c r="R39" s="17"/>
      <c r="S39" s="17"/>
      <c r="T39" s="17"/>
      <c r="U39" s="18"/>
      <c r="V39" s="17"/>
      <c r="W39" s="17">
        <v>0</v>
      </c>
      <c r="X39" s="18"/>
      <c r="Y39" s="17"/>
      <c r="Z39" s="17">
        <v>0</v>
      </c>
      <c r="AA39" s="17"/>
      <c r="AB39" s="17"/>
      <c r="AC39" s="17"/>
      <c r="AD39" s="17"/>
      <c r="AE39" s="17"/>
      <c r="AF39" s="17"/>
      <c r="AG39" s="18"/>
      <c r="AH39" s="17"/>
      <c r="AI39" s="17">
        <v>0</v>
      </c>
      <c r="AJ39" s="17"/>
      <c r="AK39" s="17"/>
      <c r="AL39" s="17"/>
      <c r="AM39" s="18"/>
      <c r="AN39" s="17"/>
      <c r="AO39" s="17">
        <v>0</v>
      </c>
      <c r="AP39" s="17"/>
      <c r="AQ39" s="17"/>
      <c r="AR39" s="17"/>
      <c r="AS39" s="17"/>
      <c r="AT39" s="17"/>
      <c r="AU39" s="17"/>
      <c r="AV39" s="18"/>
      <c r="AW39" s="17"/>
      <c r="AX39" s="17">
        <v>0</v>
      </c>
      <c r="AY39" s="17"/>
      <c r="AZ39" s="17"/>
      <c r="BA39" s="17"/>
      <c r="BB39" s="141"/>
      <c r="BC39" s="17"/>
      <c r="BD39" s="17">
        <v>0</v>
      </c>
      <c r="BE39" s="18"/>
      <c r="BF39" s="17"/>
      <c r="BG39" s="17">
        <v>0</v>
      </c>
      <c r="BH39" s="17"/>
      <c r="BI39" s="17"/>
      <c r="BJ39" s="17"/>
      <c r="BK39" s="17"/>
      <c r="BL39" s="17"/>
      <c r="BM39" s="17"/>
      <c r="BN39" s="18">
        <v>1</v>
      </c>
      <c r="BO39" s="17">
        <v>1043.74</v>
      </c>
      <c r="BP39" s="17">
        <v>1043.74</v>
      </c>
      <c r="BQ39" s="18"/>
      <c r="BR39" s="17"/>
      <c r="BS39" s="17">
        <v>0</v>
      </c>
      <c r="BT39" s="18"/>
      <c r="BU39" s="17"/>
      <c r="BV39" s="17">
        <v>0</v>
      </c>
      <c r="BW39" s="18"/>
      <c r="BX39" s="17"/>
      <c r="BY39" s="17">
        <v>0</v>
      </c>
      <c r="BZ39" s="142">
        <v>1</v>
      </c>
      <c r="CA39" s="17">
        <v>1231.31</v>
      </c>
      <c r="CB39" s="17">
        <v>1231.31</v>
      </c>
      <c r="CC39" s="17"/>
      <c r="CD39" s="17"/>
      <c r="CE39" s="17"/>
      <c r="CF39" s="18"/>
      <c r="CG39" s="17"/>
      <c r="CH39" s="17">
        <v>0</v>
      </c>
      <c r="CI39" s="17"/>
      <c r="CJ39" s="17"/>
      <c r="CK39" s="17"/>
      <c r="CL39" s="18"/>
      <c r="CM39" s="17"/>
      <c r="CN39" s="17">
        <v>0</v>
      </c>
      <c r="CO39" s="17"/>
      <c r="CP39" s="17"/>
      <c r="CQ39" s="17"/>
      <c r="CR39" s="141"/>
      <c r="CS39" s="17"/>
      <c r="CT39" s="17">
        <v>0</v>
      </c>
      <c r="CU39" s="17"/>
      <c r="CV39" s="17"/>
      <c r="CW39" s="17"/>
      <c r="CX39" s="17"/>
      <c r="CY39" s="17"/>
      <c r="CZ39" s="17"/>
      <c r="DA39" s="18"/>
      <c r="DB39" s="17"/>
      <c r="DC39" s="17">
        <v>0</v>
      </c>
      <c r="DD39" s="143">
        <f t="shared" si="7"/>
        <v>2</v>
      </c>
      <c r="DE39" s="19">
        <f t="shared" si="8"/>
        <v>2275.0500000000002</v>
      </c>
      <c r="DF39" s="19"/>
      <c r="DG39" s="19"/>
      <c r="DH39" s="19">
        <v>0</v>
      </c>
      <c r="DI39" s="19"/>
      <c r="DJ39" s="19">
        <v>94.885454545454536</v>
      </c>
      <c r="DK39" s="19">
        <v>0</v>
      </c>
      <c r="DL39" s="19"/>
      <c r="DM39" s="19">
        <v>2369.9354545454548</v>
      </c>
      <c r="DN39" s="19"/>
      <c r="DO39" s="19">
        <v>558</v>
      </c>
      <c r="DP39" s="19">
        <v>111.49699999999999</v>
      </c>
      <c r="DQ39" s="19"/>
      <c r="DR39" s="19">
        <v>6.24</v>
      </c>
      <c r="DS39" s="19">
        <v>58.3</v>
      </c>
      <c r="DT39" s="19">
        <v>0</v>
      </c>
      <c r="DU39" s="19">
        <v>0</v>
      </c>
      <c r="DV39" s="19">
        <v>0</v>
      </c>
      <c r="DW39" s="19">
        <v>734.03699999999992</v>
      </c>
      <c r="DX39" s="19">
        <f>C39*'[1]Uniforme Apoio'!$BM$9+'Res. Geral apoio conferencia'!F39*'[1]Uniforme Apoio'!$BM$10+'Res. Geral apoio conferencia'!I39*'[1]Uniforme Apoio'!$BM$11+'Res. Geral apoio conferencia'!L39*'[1]Uniforme Apoio'!$BM$12+'Res. Geral apoio conferencia'!O39*'[1]Uniforme Apoio'!$BM$13+'Res. Geral apoio conferencia'!R39*'[1]Uniforme Apoio'!$BM$14+'Res. Geral apoio conferencia'!U39*'[1]Uniforme Apoio'!$BM$15+'Res. Geral apoio conferencia'!X39*'[1]Uniforme Apoio'!$BM$17+AA39*'[1]Uniforme Apoio'!$BM$16+'Res. Geral apoio conferencia'!AD39*'[1]Uniforme Apoio'!$BM$18+'Res. Geral apoio conferencia'!AG39*'[1]Uniforme Apoio'!$BM$19+'Res. Geral apoio conferencia'!AJ39*'[1]Uniforme Apoio'!$BM$20+'Res. Geral apoio conferencia'!AM39*'[1]Uniforme Apoio'!$BM$21+'Res. Geral apoio conferencia'!AP39*'[1]Uniforme Apoio'!$BM$22+'Res. Geral apoio conferencia'!AS39*'[1]Uniforme Apoio'!$BM$23+'Res. Geral apoio conferencia'!AV39*'[1]Uniforme Apoio'!$BM$24+'Res. Geral apoio conferencia'!AY39*'[1]Uniforme Apoio'!$BM$25+'Res. Geral apoio conferencia'!BB39*'[1]Uniforme Apoio'!$BM$26+BE39*'[1]Uniforme Apoio'!$BM$27+'Res. Geral apoio conferencia'!BH39*'[1]Uniforme Apoio'!$BM$28+'Res. Geral apoio conferencia'!BK39*'[1]Uniforme Apoio'!$BM$29+'Res. Geral apoio conferencia'!BN39*'[1]Uniforme Apoio'!$BM$30+'Res. Geral apoio conferencia'!BQ39*'[1]Uniforme Apoio'!$BM$30+'Res. Geral apoio conferencia'!BT39*'[1]Uniforme Apoio'!$BM$30+'Res. Geral apoio conferencia'!BW39*'[1]Uniforme Apoio'!$BM$31+'Res. Geral apoio conferencia'!BZ39*'[1]Uniforme Apoio'!$BM$31+'Res. Geral apoio conferencia'!CC39*'[1]Uniforme Apoio'!$BM$32+'Res. Geral apoio conferencia'!CF39*'[1]Uniforme Apoio'!$BM$33+'Res. Geral apoio conferencia'!CI39*'[1]Uniforme Apoio'!$BM$34+'Res. Geral apoio conferencia'!CL39*'[1]Uniforme Apoio'!$BM$35+'Res. Geral apoio conferencia'!CO39*'[1]Uniforme Apoio'!$BM$36+'Res. Geral apoio conferencia'!CR39*'[1]Uniforme Apoio'!$BM$37+'Res. Geral apoio conferencia'!CU39*'[1]Uniforme Apoio'!$BM$38+'Res. Geral apoio conferencia'!CX39*'[1]Uniforme Apoio'!$BM$39+'Res. Geral apoio conferencia'!DA39*'[1]Uniforme Apoio'!$BM$40</f>
        <v>167.11</v>
      </c>
      <c r="DY39" s="19"/>
      <c r="DZ39" s="19">
        <f>AP39*'[1]Equipamentos Jardinagem'!$H$7</f>
        <v>0</v>
      </c>
      <c r="EA39" s="19"/>
      <c r="EB39" s="19">
        <f t="shared" si="9"/>
        <v>167.11</v>
      </c>
      <c r="EC39" s="19">
        <v>473.98709090909097</v>
      </c>
      <c r="ED39" s="19">
        <v>35.549031818181824</v>
      </c>
      <c r="EE39" s="19">
        <v>23.69935454545455</v>
      </c>
      <c r="EF39" s="19">
        <v>4.7398709090909099</v>
      </c>
      <c r="EG39" s="19">
        <v>59.248386363636371</v>
      </c>
      <c r="EH39" s="19">
        <v>189.5948363636364</v>
      </c>
      <c r="EI39" s="19">
        <v>71.098063636363648</v>
      </c>
      <c r="EJ39" s="19">
        <v>14.219612727272729</v>
      </c>
      <c r="EK39" s="19">
        <v>872.13624727272747</v>
      </c>
      <c r="EL39" s="19">
        <v>197.4156233636364</v>
      </c>
      <c r="EM39" s="19">
        <v>65.884205636363646</v>
      </c>
      <c r="EN39" s="19">
        <v>96.930360090909105</v>
      </c>
      <c r="EO39" s="19">
        <v>360.23018909090916</v>
      </c>
      <c r="EP39" s="19">
        <v>3.0809160909090911</v>
      </c>
      <c r="EQ39" s="19">
        <v>1.1849677272727275</v>
      </c>
      <c r="ER39" s="19">
        <v>4.2658838181818188</v>
      </c>
      <c r="ES39" s="19">
        <v>17.774515909090912</v>
      </c>
      <c r="ET39" s="19">
        <v>1.4219612727272728</v>
      </c>
      <c r="EU39" s="19">
        <v>0.7109806363636364</v>
      </c>
      <c r="EV39" s="19">
        <v>8.2947740909090921</v>
      </c>
      <c r="EW39" s="19">
        <v>3.0809160909090911</v>
      </c>
      <c r="EX39" s="19">
        <v>101.90722454545455</v>
      </c>
      <c r="EY39" s="19">
        <v>4.0288902727272733</v>
      </c>
      <c r="EZ39" s="19">
        <v>137.21926281818182</v>
      </c>
      <c r="FA39" s="19">
        <v>197.4156233636364</v>
      </c>
      <c r="FB39" s="19">
        <v>32.942102818181823</v>
      </c>
      <c r="FC39" s="19">
        <v>19.907457818181818</v>
      </c>
      <c r="FD39" s="19">
        <v>7.820787000000001</v>
      </c>
      <c r="FE39" s="19">
        <v>0</v>
      </c>
      <c r="FF39" s="19">
        <v>95.034411727272726</v>
      </c>
      <c r="FG39" s="19">
        <v>353.12038272727284</v>
      </c>
      <c r="FH39" s="19">
        <f t="shared" si="0"/>
        <v>1726.9719657272731</v>
      </c>
      <c r="FI39" s="19">
        <f t="shared" si="1"/>
        <v>4998.0544202727278</v>
      </c>
      <c r="FJ39" s="19" t="e">
        <f t="shared" si="10"/>
        <v>#VALUE!</v>
      </c>
      <c r="FK39" s="144">
        <f t="shared" si="17"/>
        <v>5</v>
      </c>
      <c r="FL39" s="144">
        <f t="shared" si="3"/>
        <v>14.25</v>
      </c>
      <c r="FM39" s="20">
        <f t="shared" si="4"/>
        <v>5.8309037900874632</v>
      </c>
      <c r="FN39" s="19" t="e">
        <f t="shared" si="11"/>
        <v>#VALUE!</v>
      </c>
      <c r="FO39" s="20">
        <f t="shared" si="5"/>
        <v>8.8629737609329435</v>
      </c>
      <c r="FP39" s="19" t="e">
        <f t="shared" si="12"/>
        <v>#VALUE!</v>
      </c>
      <c r="FQ39" s="20">
        <f t="shared" si="6"/>
        <v>1.9241982507288626</v>
      </c>
      <c r="FR39" s="19" t="e">
        <f t="shared" si="13"/>
        <v>#VALUE!</v>
      </c>
      <c r="FS39" s="19" t="e">
        <f t="shared" si="14"/>
        <v>#VALUE!</v>
      </c>
      <c r="FT39" s="19" t="e">
        <f t="shared" si="15"/>
        <v>#VALUE!</v>
      </c>
      <c r="FU39" s="145" t="e">
        <f t="shared" si="16"/>
        <v>#VALUE!</v>
      </c>
    </row>
    <row r="40" spans="1:177" ht="15" customHeight="1">
      <c r="A40" s="184" t="str">
        <f>[1]CCT!D47</f>
        <v>Rodoviário de Lavras + SEAC-MG</v>
      </c>
      <c r="B40" s="185" t="str">
        <f>[1]CCT!C47</f>
        <v>Lavras</v>
      </c>
      <c r="C40" s="141"/>
      <c r="D40" s="17"/>
      <c r="E40" s="17"/>
      <c r="F40" s="18"/>
      <c r="G40" s="17"/>
      <c r="H40" s="17"/>
      <c r="I40" s="18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8"/>
      <c r="V40" s="17"/>
      <c r="W40" s="17"/>
      <c r="X40" s="18"/>
      <c r="Y40" s="17"/>
      <c r="Z40" s="17"/>
      <c r="AA40" s="17"/>
      <c r="AB40" s="17"/>
      <c r="AC40" s="17"/>
      <c r="AD40" s="17"/>
      <c r="AE40" s="17"/>
      <c r="AF40" s="17"/>
      <c r="AG40" s="18"/>
      <c r="AH40" s="17"/>
      <c r="AI40" s="17"/>
      <c r="AJ40" s="17"/>
      <c r="AK40" s="17"/>
      <c r="AL40" s="17"/>
      <c r="AM40" s="18"/>
      <c r="AN40" s="17"/>
      <c r="AO40" s="17"/>
      <c r="AP40" s="17"/>
      <c r="AQ40" s="17"/>
      <c r="AR40" s="17"/>
      <c r="AS40" s="17"/>
      <c r="AT40" s="17"/>
      <c r="AU40" s="17"/>
      <c r="AV40" s="18"/>
      <c r="AW40" s="17"/>
      <c r="AX40" s="17"/>
      <c r="AY40" s="17"/>
      <c r="AZ40" s="17"/>
      <c r="BA40" s="17"/>
      <c r="BB40" s="141">
        <v>1</v>
      </c>
      <c r="BC40" s="17">
        <v>2507.27</v>
      </c>
      <c r="BD40" s="17">
        <v>2507.27</v>
      </c>
      <c r="BE40" s="18"/>
      <c r="BF40" s="17"/>
      <c r="BG40" s="17"/>
      <c r="BH40" s="17"/>
      <c r="BI40" s="17"/>
      <c r="BJ40" s="17"/>
      <c r="BK40" s="17"/>
      <c r="BL40" s="17"/>
      <c r="BM40" s="17"/>
      <c r="BN40" s="18"/>
      <c r="BO40" s="17"/>
      <c r="BP40" s="17"/>
      <c r="BQ40" s="18"/>
      <c r="BR40" s="17"/>
      <c r="BS40" s="17"/>
      <c r="BT40" s="18"/>
      <c r="BU40" s="17"/>
      <c r="BV40" s="17"/>
      <c r="BW40" s="18"/>
      <c r="BX40" s="17"/>
      <c r="BY40" s="17"/>
      <c r="BZ40" s="142"/>
      <c r="CA40" s="17"/>
      <c r="CB40" s="17"/>
      <c r="CC40" s="17"/>
      <c r="CD40" s="17"/>
      <c r="CE40" s="17"/>
      <c r="CF40" s="18"/>
      <c r="CG40" s="17"/>
      <c r="CH40" s="17"/>
      <c r="CI40" s="17"/>
      <c r="CJ40" s="17"/>
      <c r="CK40" s="17"/>
      <c r="CL40" s="18"/>
      <c r="CM40" s="17"/>
      <c r="CN40" s="17"/>
      <c r="CO40" s="17"/>
      <c r="CP40" s="17"/>
      <c r="CQ40" s="17"/>
      <c r="CR40" s="141"/>
      <c r="CS40" s="17"/>
      <c r="CT40" s="17">
        <v>0</v>
      </c>
      <c r="CU40" s="17"/>
      <c r="CV40" s="17"/>
      <c r="CW40" s="17"/>
      <c r="CX40" s="17"/>
      <c r="CY40" s="17"/>
      <c r="CZ40" s="17"/>
      <c r="DA40" s="18"/>
      <c r="DB40" s="17"/>
      <c r="DC40" s="17"/>
      <c r="DD40" s="143">
        <f t="shared" si="7"/>
        <v>1</v>
      </c>
      <c r="DE40" s="19">
        <f t="shared" si="8"/>
        <v>2507.27</v>
      </c>
      <c r="DF40" s="19"/>
      <c r="DG40" s="19"/>
      <c r="DH40" s="19">
        <v>0</v>
      </c>
      <c r="DI40" s="19"/>
      <c r="DJ40" s="19">
        <v>0</v>
      </c>
      <c r="DK40" s="19">
        <v>0</v>
      </c>
      <c r="DL40" s="19"/>
      <c r="DM40" s="19">
        <v>2507.27</v>
      </c>
      <c r="DN40" s="22"/>
      <c r="DO40" s="19">
        <v>279</v>
      </c>
      <c r="DP40" s="19">
        <v>0</v>
      </c>
      <c r="DQ40" s="22"/>
      <c r="DR40" s="19">
        <v>3.12</v>
      </c>
      <c r="DS40" s="19">
        <v>0</v>
      </c>
      <c r="DT40" s="19">
        <v>0</v>
      </c>
      <c r="DU40" s="19">
        <v>0</v>
      </c>
      <c r="DV40" s="19">
        <v>247.42</v>
      </c>
      <c r="DW40" s="19">
        <v>529.54</v>
      </c>
      <c r="DX40" s="19">
        <f>C40*'[1]Uniforme Apoio'!$BM$9+'Res. Geral apoio conferencia'!F40*'[1]Uniforme Apoio'!$BM$10+'Res. Geral apoio conferencia'!I40*'[1]Uniforme Apoio'!$BM$11+'Res. Geral apoio conferencia'!L40*'[1]Uniforme Apoio'!$BM$12+'Res. Geral apoio conferencia'!O40*'[1]Uniforme Apoio'!$BM$13+'Res. Geral apoio conferencia'!R40*'[1]Uniforme Apoio'!$BM$14+'Res. Geral apoio conferencia'!U40*'[1]Uniforme Apoio'!$BM$15+'Res. Geral apoio conferencia'!X40*'[1]Uniforme Apoio'!$BM$17+AA40*'[1]Uniforme Apoio'!$BM$16+'Res. Geral apoio conferencia'!AD40*'[1]Uniforme Apoio'!$BM$18+'Res. Geral apoio conferencia'!AG40*'[1]Uniforme Apoio'!$BM$19+'Res. Geral apoio conferencia'!AJ40*'[1]Uniforme Apoio'!$BM$20+'Res. Geral apoio conferencia'!AM40*'[1]Uniforme Apoio'!$BM$21+'Res. Geral apoio conferencia'!AP40*'[1]Uniforme Apoio'!$BM$22+'Res. Geral apoio conferencia'!AS40*'[1]Uniforme Apoio'!$BM$23+'Res. Geral apoio conferencia'!AV40*'[1]Uniforme Apoio'!$BM$24+'Res. Geral apoio conferencia'!AY40*'[1]Uniforme Apoio'!$BM$25+'Res. Geral apoio conferencia'!BB40*'[1]Uniforme Apoio'!$BM$26+BE40*'[1]Uniforme Apoio'!$BM$27+'Res. Geral apoio conferencia'!BH40*'[1]Uniforme Apoio'!$BM$28+'Res. Geral apoio conferencia'!BK40*'[1]Uniforme Apoio'!$BM$29+'Res. Geral apoio conferencia'!BN40*'[1]Uniforme Apoio'!$BM$30+'Res. Geral apoio conferencia'!BQ40*'[1]Uniforme Apoio'!$BM$30+'Res. Geral apoio conferencia'!BT40*'[1]Uniforme Apoio'!$BM$30+'Res. Geral apoio conferencia'!BW40*'[1]Uniforme Apoio'!$BM$31+'Res. Geral apoio conferencia'!BZ40*'[1]Uniforme Apoio'!$BM$31+'Res. Geral apoio conferencia'!CC40*'[1]Uniforme Apoio'!$BM$32+'Res. Geral apoio conferencia'!CF40*'[1]Uniforme Apoio'!$BM$33+'Res. Geral apoio conferencia'!CI40*'[1]Uniforme Apoio'!$BM$34+'Res. Geral apoio conferencia'!CL40*'[1]Uniforme Apoio'!$BM$35+'Res. Geral apoio conferencia'!CO40*'[1]Uniforme Apoio'!$BM$36+'Res. Geral apoio conferencia'!CR40*'[1]Uniforme Apoio'!$BM$37+'Res. Geral apoio conferencia'!CU40*'[1]Uniforme Apoio'!$BM$38+'Res. Geral apoio conferencia'!CX40*'[1]Uniforme Apoio'!$BM$39+'Res. Geral apoio conferencia'!DA40*'[1]Uniforme Apoio'!$BM$40</f>
        <v>103.18</v>
      </c>
      <c r="DY40" s="22"/>
      <c r="DZ40" s="19">
        <f>AP40*'[1]Equipamentos Jardinagem'!$H$7</f>
        <v>0</v>
      </c>
      <c r="EA40" s="19"/>
      <c r="EB40" s="19">
        <f t="shared" si="9"/>
        <v>103.18</v>
      </c>
      <c r="EC40" s="19">
        <v>501.45400000000001</v>
      </c>
      <c r="ED40" s="19">
        <v>37.609049999999996</v>
      </c>
      <c r="EE40" s="19">
        <v>25.072700000000001</v>
      </c>
      <c r="EF40" s="19">
        <v>5.0145400000000002</v>
      </c>
      <c r="EG40" s="19">
        <v>62.681750000000001</v>
      </c>
      <c r="EH40" s="19">
        <v>200.58160000000001</v>
      </c>
      <c r="EI40" s="19">
        <v>75.218099999999993</v>
      </c>
      <c r="EJ40" s="19">
        <v>15.043620000000001</v>
      </c>
      <c r="EK40" s="19">
        <v>922.67536000000007</v>
      </c>
      <c r="EL40" s="19">
        <v>208.855591</v>
      </c>
      <c r="EM40" s="19">
        <v>69.702106000000001</v>
      </c>
      <c r="EN40" s="19">
        <v>102.547343</v>
      </c>
      <c r="EO40" s="19">
        <v>381.10504000000003</v>
      </c>
      <c r="EP40" s="19">
        <v>3.2594509999999999</v>
      </c>
      <c r="EQ40" s="19">
        <v>1.2536350000000001</v>
      </c>
      <c r="ER40" s="19">
        <v>4.5130859999999995</v>
      </c>
      <c r="ES40" s="19">
        <v>18.804524999999998</v>
      </c>
      <c r="ET40" s="19">
        <v>1.5043619999999998</v>
      </c>
      <c r="EU40" s="19">
        <v>0.75218099999999988</v>
      </c>
      <c r="EV40" s="19">
        <v>8.7754449999999995</v>
      </c>
      <c r="EW40" s="19">
        <v>3.2594509999999999</v>
      </c>
      <c r="EX40" s="19">
        <v>107.81260999999999</v>
      </c>
      <c r="EY40" s="19">
        <v>4.262359</v>
      </c>
      <c r="EZ40" s="19">
        <v>145.17093299999999</v>
      </c>
      <c r="FA40" s="19">
        <v>208.855591</v>
      </c>
      <c r="FB40" s="19">
        <v>34.851053</v>
      </c>
      <c r="FC40" s="19">
        <v>21.061067999999999</v>
      </c>
      <c r="FD40" s="19">
        <v>8.2739910000000005</v>
      </c>
      <c r="FE40" s="19">
        <v>0</v>
      </c>
      <c r="FF40" s="19">
        <v>100.54152699999999</v>
      </c>
      <c r="FG40" s="19">
        <v>373.58323000000001</v>
      </c>
      <c r="FH40" s="19">
        <f t="shared" si="0"/>
        <v>1827.0476489999999</v>
      </c>
      <c r="FI40" s="19">
        <f t="shared" si="1"/>
        <v>4967.0376489999999</v>
      </c>
      <c r="FJ40" s="19" t="e">
        <f t="shared" si="10"/>
        <v>#VALUE!</v>
      </c>
      <c r="FK40" s="144">
        <f t="shared" si="17"/>
        <v>5</v>
      </c>
      <c r="FL40" s="144">
        <f t="shared" si="3"/>
        <v>14.25</v>
      </c>
      <c r="FM40" s="20">
        <f t="shared" si="4"/>
        <v>5.8309037900874632</v>
      </c>
      <c r="FN40" s="19" t="e">
        <f t="shared" si="11"/>
        <v>#VALUE!</v>
      </c>
      <c r="FO40" s="20">
        <f t="shared" si="5"/>
        <v>8.8629737609329435</v>
      </c>
      <c r="FP40" s="19" t="e">
        <f t="shared" si="12"/>
        <v>#VALUE!</v>
      </c>
      <c r="FQ40" s="20">
        <f t="shared" si="6"/>
        <v>1.9241982507288626</v>
      </c>
      <c r="FR40" s="19" t="e">
        <f t="shared" si="13"/>
        <v>#VALUE!</v>
      </c>
      <c r="FS40" s="19" t="e">
        <f t="shared" si="14"/>
        <v>#VALUE!</v>
      </c>
      <c r="FT40" s="19" t="e">
        <f t="shared" si="15"/>
        <v>#VALUE!</v>
      </c>
      <c r="FU40" s="145" t="e">
        <f t="shared" si="16"/>
        <v>#VALUE!</v>
      </c>
    </row>
    <row r="41" spans="1:177" ht="15" customHeight="1">
      <c r="A41" s="146" t="str">
        <f>[1]CCT!D48</f>
        <v>Região de São Lourenço</v>
      </c>
      <c r="B41" s="147" t="str">
        <f>[1]CCT!C48</f>
        <v>Machado</v>
      </c>
      <c r="C41" s="141"/>
      <c r="D41" s="17"/>
      <c r="E41" s="17">
        <v>0</v>
      </c>
      <c r="F41" s="18"/>
      <c r="G41" s="17"/>
      <c r="H41" s="17">
        <v>0</v>
      </c>
      <c r="I41" s="18"/>
      <c r="J41" s="17"/>
      <c r="K41" s="17">
        <v>0</v>
      </c>
      <c r="L41" s="17"/>
      <c r="M41" s="17"/>
      <c r="N41" s="17"/>
      <c r="O41" s="17"/>
      <c r="P41" s="17"/>
      <c r="Q41" s="17"/>
      <c r="R41" s="17"/>
      <c r="S41" s="17"/>
      <c r="T41" s="17"/>
      <c r="U41" s="18"/>
      <c r="V41" s="17"/>
      <c r="W41" s="17">
        <v>0</v>
      </c>
      <c r="X41" s="18"/>
      <c r="Y41" s="17"/>
      <c r="Z41" s="17">
        <v>0</v>
      </c>
      <c r="AA41" s="17"/>
      <c r="AB41" s="17"/>
      <c r="AC41" s="17"/>
      <c r="AD41" s="17"/>
      <c r="AE41" s="17"/>
      <c r="AF41" s="17"/>
      <c r="AG41" s="18"/>
      <c r="AH41" s="17"/>
      <c r="AI41" s="17">
        <v>0</v>
      </c>
      <c r="AJ41" s="17"/>
      <c r="AK41" s="17"/>
      <c r="AL41" s="17"/>
      <c r="AM41" s="18"/>
      <c r="AN41" s="17"/>
      <c r="AO41" s="17">
        <v>0</v>
      </c>
      <c r="AP41" s="17"/>
      <c r="AQ41" s="17"/>
      <c r="AR41" s="17"/>
      <c r="AS41" s="17"/>
      <c r="AT41" s="17"/>
      <c r="AU41" s="17"/>
      <c r="AV41" s="18"/>
      <c r="AW41" s="17"/>
      <c r="AX41" s="17">
        <v>0</v>
      </c>
      <c r="AY41" s="17"/>
      <c r="AZ41" s="17"/>
      <c r="BA41" s="17"/>
      <c r="BB41" s="141"/>
      <c r="BC41" s="17"/>
      <c r="BD41" s="17"/>
      <c r="BE41" s="18"/>
      <c r="BF41" s="17"/>
      <c r="BG41" s="17">
        <v>0</v>
      </c>
      <c r="BH41" s="17"/>
      <c r="BI41" s="17"/>
      <c r="BJ41" s="17"/>
      <c r="BK41" s="17"/>
      <c r="BL41" s="17"/>
      <c r="BM41" s="17"/>
      <c r="BN41" s="18">
        <v>1</v>
      </c>
      <c r="BO41" s="17">
        <v>1043.74</v>
      </c>
      <c r="BP41" s="17">
        <v>1043.74</v>
      </c>
      <c r="BQ41" s="18"/>
      <c r="BR41" s="17"/>
      <c r="BS41" s="17">
        <v>0</v>
      </c>
      <c r="BT41" s="18"/>
      <c r="BU41" s="17"/>
      <c r="BV41" s="17">
        <v>0</v>
      </c>
      <c r="BW41" s="18"/>
      <c r="BX41" s="17"/>
      <c r="BY41" s="17">
        <v>0</v>
      </c>
      <c r="BZ41" s="142"/>
      <c r="CA41" s="17"/>
      <c r="CB41" s="17">
        <v>0</v>
      </c>
      <c r="CC41" s="17"/>
      <c r="CD41" s="17"/>
      <c r="CE41" s="17"/>
      <c r="CF41" s="18"/>
      <c r="CG41" s="17"/>
      <c r="CH41" s="17">
        <v>0</v>
      </c>
      <c r="CI41" s="17"/>
      <c r="CJ41" s="17"/>
      <c r="CK41" s="17"/>
      <c r="CL41" s="18"/>
      <c r="CM41" s="17"/>
      <c r="CN41" s="17">
        <v>0</v>
      </c>
      <c r="CO41" s="17"/>
      <c r="CP41" s="17"/>
      <c r="CQ41" s="17"/>
      <c r="CR41" s="141"/>
      <c r="CS41" s="17"/>
      <c r="CT41" s="17">
        <v>0</v>
      </c>
      <c r="CU41" s="17"/>
      <c r="CV41" s="17"/>
      <c r="CW41" s="17"/>
      <c r="CX41" s="17"/>
      <c r="CY41" s="17"/>
      <c r="CZ41" s="17"/>
      <c r="DA41" s="18"/>
      <c r="DB41" s="17"/>
      <c r="DC41" s="17">
        <v>0</v>
      </c>
      <c r="DD41" s="143">
        <f t="shared" si="7"/>
        <v>1</v>
      </c>
      <c r="DE41" s="19">
        <f t="shared" si="8"/>
        <v>1043.74</v>
      </c>
      <c r="DF41" s="19"/>
      <c r="DG41" s="19"/>
      <c r="DH41" s="19">
        <v>0</v>
      </c>
      <c r="DI41" s="19"/>
      <c r="DJ41" s="19">
        <v>94.885454545454536</v>
      </c>
      <c r="DK41" s="19">
        <v>0</v>
      </c>
      <c r="DL41" s="19"/>
      <c r="DM41" s="19">
        <v>1138.6254545454544</v>
      </c>
      <c r="DN41" s="22"/>
      <c r="DO41" s="19">
        <v>279</v>
      </c>
      <c r="DP41" s="19">
        <v>61.375599999999999</v>
      </c>
      <c r="DQ41" s="22"/>
      <c r="DR41" s="19">
        <v>3.12</v>
      </c>
      <c r="DS41" s="19">
        <v>0</v>
      </c>
      <c r="DT41" s="19">
        <v>0</v>
      </c>
      <c r="DU41" s="19">
        <v>0</v>
      </c>
      <c r="DV41" s="19">
        <v>0</v>
      </c>
      <c r="DW41" s="19">
        <v>343.49560000000002</v>
      </c>
      <c r="DX41" s="19">
        <f>C41*'[1]Uniforme Apoio'!$BM$9+'Res. Geral apoio conferencia'!F41*'[1]Uniforme Apoio'!$BM$10+'Res. Geral apoio conferencia'!I41*'[1]Uniforme Apoio'!$BM$11+'Res. Geral apoio conferencia'!L41*'[1]Uniforme Apoio'!$BM$12+'Res. Geral apoio conferencia'!O41*'[1]Uniforme Apoio'!$BM$13+'Res. Geral apoio conferencia'!R41*'[1]Uniforme Apoio'!$BM$14+'Res. Geral apoio conferencia'!U41*'[1]Uniforme Apoio'!$BM$15+'Res. Geral apoio conferencia'!X41*'[1]Uniforme Apoio'!$BM$17+AA41*'[1]Uniforme Apoio'!$BM$16+'Res. Geral apoio conferencia'!AD41*'[1]Uniforme Apoio'!$BM$18+'Res. Geral apoio conferencia'!AG41*'[1]Uniforme Apoio'!$BM$19+'Res. Geral apoio conferencia'!AJ41*'[1]Uniforme Apoio'!$BM$20+'Res. Geral apoio conferencia'!AM41*'[1]Uniforme Apoio'!$BM$21+'Res. Geral apoio conferencia'!AP41*'[1]Uniforme Apoio'!$BM$22+'Res. Geral apoio conferencia'!AS41*'[1]Uniforme Apoio'!$BM$23+'Res. Geral apoio conferencia'!AV41*'[1]Uniforme Apoio'!$BM$24+'Res. Geral apoio conferencia'!AY41*'[1]Uniforme Apoio'!$BM$25+'Res. Geral apoio conferencia'!BB41*'[1]Uniforme Apoio'!$BM$26+BE41*'[1]Uniforme Apoio'!$BM$27+'Res. Geral apoio conferencia'!BH41*'[1]Uniforme Apoio'!$BM$28+'Res. Geral apoio conferencia'!BK41*'[1]Uniforme Apoio'!$BM$29+'Res. Geral apoio conferencia'!BN41*'[1]Uniforme Apoio'!$BM$30+'Res. Geral apoio conferencia'!BQ41*'[1]Uniforme Apoio'!$BM$30+'Res. Geral apoio conferencia'!BT41*'[1]Uniforme Apoio'!$BM$30+'Res. Geral apoio conferencia'!BW41*'[1]Uniforme Apoio'!$BM$31+'Res. Geral apoio conferencia'!BZ41*'[1]Uniforme Apoio'!$BM$31+'Res. Geral apoio conferencia'!CC41*'[1]Uniforme Apoio'!$BM$32+'Res. Geral apoio conferencia'!CF41*'[1]Uniforme Apoio'!$BM$33+'Res. Geral apoio conferencia'!CI41*'[1]Uniforme Apoio'!$BM$34+'Res. Geral apoio conferencia'!CL41*'[1]Uniforme Apoio'!$BM$35+'Res. Geral apoio conferencia'!CO41*'[1]Uniforme Apoio'!$BM$36+'Res. Geral apoio conferencia'!CR41*'[1]Uniforme Apoio'!$BM$37+'Res. Geral apoio conferencia'!CU41*'[1]Uniforme Apoio'!$BM$38+'Res. Geral apoio conferencia'!CX41*'[1]Uniforme Apoio'!$BM$39+'Res. Geral apoio conferencia'!DA41*'[1]Uniforme Apoio'!$BM$40</f>
        <v>85.68</v>
      </c>
      <c r="DY41" s="22"/>
      <c r="DZ41" s="19">
        <f>AP41*'[1]Equipamentos Jardinagem'!$H$7</f>
        <v>0</v>
      </c>
      <c r="EA41" s="19"/>
      <c r="EB41" s="19">
        <f t="shared" si="9"/>
        <v>85.68</v>
      </c>
      <c r="EC41" s="19">
        <v>227.72509090909091</v>
      </c>
      <c r="ED41" s="19">
        <v>17.079381818181815</v>
      </c>
      <c r="EE41" s="19">
        <v>11.386254545454545</v>
      </c>
      <c r="EF41" s="19">
        <v>2.2772509090909088</v>
      </c>
      <c r="EG41" s="19">
        <v>28.465636363636364</v>
      </c>
      <c r="EH41" s="19">
        <v>91.090036363636358</v>
      </c>
      <c r="EI41" s="19">
        <v>34.158763636363631</v>
      </c>
      <c r="EJ41" s="19">
        <v>6.8317527272727263</v>
      </c>
      <c r="EK41" s="19">
        <v>419.01416727272721</v>
      </c>
      <c r="EL41" s="19">
        <v>94.847500363636357</v>
      </c>
      <c r="EM41" s="19">
        <v>31.653787636363631</v>
      </c>
      <c r="EN41" s="19">
        <v>46.569781090909082</v>
      </c>
      <c r="EO41" s="19">
        <v>173.07106909090908</v>
      </c>
      <c r="EP41" s="19">
        <v>1.4802130909090907</v>
      </c>
      <c r="EQ41" s="19">
        <v>0.56931272727272719</v>
      </c>
      <c r="ER41" s="19">
        <v>2.0495258181818179</v>
      </c>
      <c r="ES41" s="19">
        <v>8.5396909090909077</v>
      </c>
      <c r="ET41" s="19">
        <v>0.68317527272727263</v>
      </c>
      <c r="EU41" s="19">
        <v>0.34158763636363632</v>
      </c>
      <c r="EV41" s="19">
        <v>3.9851890909090906</v>
      </c>
      <c r="EW41" s="19">
        <v>1.4802130909090907</v>
      </c>
      <c r="EX41" s="19">
        <v>48.960894545454536</v>
      </c>
      <c r="EY41" s="19">
        <v>1.9356632727272725</v>
      </c>
      <c r="EZ41" s="19">
        <v>65.9264138181818</v>
      </c>
      <c r="FA41" s="19">
        <v>94.847500363636357</v>
      </c>
      <c r="FB41" s="19">
        <v>15.826893818181816</v>
      </c>
      <c r="FC41" s="19">
        <v>9.5644538181818159</v>
      </c>
      <c r="FD41" s="19">
        <v>3.7574639999999997</v>
      </c>
      <c r="FE41" s="19">
        <v>0</v>
      </c>
      <c r="FF41" s="19">
        <v>45.658880727272717</v>
      </c>
      <c r="FG41" s="19">
        <v>169.65519272727272</v>
      </c>
      <c r="FH41" s="19">
        <f t="shared" si="0"/>
        <v>829.71636872727265</v>
      </c>
      <c r="FI41" s="19">
        <f t="shared" si="1"/>
        <v>2397.5174232727272</v>
      </c>
      <c r="FJ41" s="19" t="e">
        <f t="shared" si="10"/>
        <v>#VALUE!</v>
      </c>
      <c r="FK41" s="144">
        <f t="shared" si="17"/>
        <v>2</v>
      </c>
      <c r="FL41" s="144">
        <f t="shared" si="3"/>
        <v>11.25</v>
      </c>
      <c r="FM41" s="20">
        <f t="shared" si="4"/>
        <v>2.2535211267605644</v>
      </c>
      <c r="FN41" s="19" t="e">
        <f t="shared" si="11"/>
        <v>#VALUE!</v>
      </c>
      <c r="FO41" s="20">
        <f t="shared" si="5"/>
        <v>8.5633802816901436</v>
      </c>
      <c r="FP41" s="19" t="e">
        <f t="shared" si="12"/>
        <v>#VALUE!</v>
      </c>
      <c r="FQ41" s="20">
        <f t="shared" si="6"/>
        <v>1.8591549295774654</v>
      </c>
      <c r="FR41" s="19" t="e">
        <f t="shared" si="13"/>
        <v>#VALUE!</v>
      </c>
      <c r="FS41" s="19" t="e">
        <f t="shared" si="14"/>
        <v>#VALUE!</v>
      </c>
      <c r="FT41" s="19" t="e">
        <f t="shared" si="15"/>
        <v>#VALUE!</v>
      </c>
      <c r="FU41" s="145" t="e">
        <f t="shared" si="16"/>
        <v>#VALUE!</v>
      </c>
    </row>
    <row r="42" spans="1:177" ht="15" customHeight="1">
      <c r="A42" s="146" t="str">
        <f>[1]CCT!D49</f>
        <v>Sethac Norte de Minas</v>
      </c>
      <c r="B42" s="147" t="str">
        <f>[1]CCT!C49</f>
        <v>Manga</v>
      </c>
      <c r="C42" s="141"/>
      <c r="D42" s="17"/>
      <c r="E42" s="17">
        <v>0</v>
      </c>
      <c r="F42" s="18"/>
      <c r="G42" s="17"/>
      <c r="H42" s="17">
        <v>0</v>
      </c>
      <c r="I42" s="18"/>
      <c r="J42" s="17"/>
      <c r="K42" s="17">
        <v>0</v>
      </c>
      <c r="L42" s="17"/>
      <c r="M42" s="17"/>
      <c r="N42" s="17"/>
      <c r="O42" s="17"/>
      <c r="P42" s="17"/>
      <c r="Q42" s="17"/>
      <c r="R42" s="17"/>
      <c r="S42" s="17"/>
      <c r="T42" s="17"/>
      <c r="U42" s="18"/>
      <c r="V42" s="17"/>
      <c r="W42" s="17">
        <v>0</v>
      </c>
      <c r="X42" s="18"/>
      <c r="Y42" s="17"/>
      <c r="Z42" s="17">
        <v>0</v>
      </c>
      <c r="AA42" s="17"/>
      <c r="AB42" s="17"/>
      <c r="AC42" s="17"/>
      <c r="AD42" s="17"/>
      <c r="AE42" s="17"/>
      <c r="AF42" s="17"/>
      <c r="AG42" s="18"/>
      <c r="AH42" s="17"/>
      <c r="AI42" s="17">
        <v>0</v>
      </c>
      <c r="AJ42" s="17"/>
      <c r="AK42" s="17"/>
      <c r="AL42" s="17"/>
      <c r="AM42" s="18"/>
      <c r="AN42" s="17"/>
      <c r="AO42" s="17">
        <v>0</v>
      </c>
      <c r="AP42" s="17"/>
      <c r="AQ42" s="17"/>
      <c r="AR42" s="17"/>
      <c r="AS42" s="17"/>
      <c r="AT42" s="17"/>
      <c r="AU42" s="17"/>
      <c r="AV42" s="18"/>
      <c r="AW42" s="17"/>
      <c r="AX42" s="17">
        <v>0</v>
      </c>
      <c r="AY42" s="17"/>
      <c r="AZ42" s="17"/>
      <c r="BA42" s="17"/>
      <c r="BB42" s="141"/>
      <c r="BC42" s="17"/>
      <c r="BD42" s="17"/>
      <c r="BE42" s="18"/>
      <c r="BF42" s="17"/>
      <c r="BG42" s="17">
        <v>0</v>
      </c>
      <c r="BH42" s="17"/>
      <c r="BI42" s="17"/>
      <c r="BJ42" s="17"/>
      <c r="BK42" s="17"/>
      <c r="BL42" s="17"/>
      <c r="BM42" s="17"/>
      <c r="BN42" s="18"/>
      <c r="BO42" s="17"/>
      <c r="BP42" s="17">
        <v>0</v>
      </c>
      <c r="BQ42" s="18">
        <v>2</v>
      </c>
      <c r="BR42" s="17">
        <v>1043.74</v>
      </c>
      <c r="BS42" s="17">
        <v>2087.48</v>
      </c>
      <c r="BT42" s="18">
        <v>2</v>
      </c>
      <c r="BU42" s="17">
        <v>1043.74</v>
      </c>
      <c r="BV42" s="17">
        <v>2087.48</v>
      </c>
      <c r="BW42" s="18"/>
      <c r="BX42" s="17"/>
      <c r="BY42" s="17">
        <v>0</v>
      </c>
      <c r="BZ42" s="142"/>
      <c r="CA42" s="17"/>
      <c r="CB42" s="17">
        <v>0</v>
      </c>
      <c r="CC42" s="17"/>
      <c r="CD42" s="17"/>
      <c r="CE42" s="17"/>
      <c r="CF42" s="18"/>
      <c r="CG42" s="17"/>
      <c r="CH42" s="17">
        <v>0</v>
      </c>
      <c r="CI42" s="17"/>
      <c r="CJ42" s="17"/>
      <c r="CK42" s="17"/>
      <c r="CL42" s="18"/>
      <c r="CM42" s="17"/>
      <c r="CN42" s="17">
        <v>0</v>
      </c>
      <c r="CO42" s="17"/>
      <c r="CP42" s="17"/>
      <c r="CQ42" s="17"/>
      <c r="CR42" s="141"/>
      <c r="CS42" s="17"/>
      <c r="CT42" s="17">
        <v>0</v>
      </c>
      <c r="CU42" s="17"/>
      <c r="CV42" s="17"/>
      <c r="CW42" s="17"/>
      <c r="CX42" s="17"/>
      <c r="CY42" s="17"/>
      <c r="CZ42" s="17"/>
      <c r="DA42" s="18"/>
      <c r="DB42" s="17"/>
      <c r="DC42" s="17">
        <v>0</v>
      </c>
      <c r="DD42" s="143">
        <f t="shared" si="7"/>
        <v>4</v>
      </c>
      <c r="DE42" s="19">
        <f t="shared" si="8"/>
        <v>4174.96</v>
      </c>
      <c r="DF42" s="19"/>
      <c r="DG42" s="19"/>
      <c r="DH42" s="19">
        <v>302.52803899999998</v>
      </c>
      <c r="DI42" s="19"/>
      <c r="DJ42" s="19">
        <v>332.38374727272731</v>
      </c>
      <c r="DK42" s="19">
        <v>113.86254545454545</v>
      </c>
      <c r="DL42" s="19"/>
      <c r="DM42" s="19">
        <v>4923.7343317272725</v>
      </c>
      <c r="DN42" s="19"/>
      <c r="DO42" s="19">
        <v>1116</v>
      </c>
      <c r="DP42" s="19">
        <v>245.50239999999999</v>
      </c>
      <c r="DQ42" s="19"/>
      <c r="DR42" s="19">
        <v>12.48</v>
      </c>
      <c r="DS42" s="19">
        <v>112.76</v>
      </c>
      <c r="DT42" s="19">
        <v>0</v>
      </c>
      <c r="DU42" s="19">
        <v>0</v>
      </c>
      <c r="DV42" s="19">
        <v>0</v>
      </c>
      <c r="DW42" s="19">
        <v>1486.7424000000001</v>
      </c>
      <c r="DX42" s="19">
        <f>C42*'[1]Uniforme Apoio'!$BM$9+'Res. Geral apoio conferencia'!F42*'[1]Uniforme Apoio'!$BM$10+'Res. Geral apoio conferencia'!I42*'[1]Uniforme Apoio'!$BM$11+'Res. Geral apoio conferencia'!L42*'[1]Uniforme Apoio'!$BM$12+'Res. Geral apoio conferencia'!O42*'[1]Uniforme Apoio'!$BM$13+'Res. Geral apoio conferencia'!R42*'[1]Uniforme Apoio'!$BM$14+'Res. Geral apoio conferencia'!U42*'[1]Uniforme Apoio'!$BM$15+'Res. Geral apoio conferencia'!X42*'[1]Uniforme Apoio'!$BM$17+AA42*'[1]Uniforme Apoio'!$BM$16+'Res. Geral apoio conferencia'!AD42*'[1]Uniforme Apoio'!$BM$18+'Res. Geral apoio conferencia'!AG42*'[1]Uniforme Apoio'!$BM$19+'Res. Geral apoio conferencia'!AJ42*'[1]Uniforme Apoio'!$BM$20+'Res. Geral apoio conferencia'!AM42*'[1]Uniforme Apoio'!$BM$21+'Res. Geral apoio conferencia'!AP42*'[1]Uniforme Apoio'!$BM$22+'Res. Geral apoio conferencia'!AS42*'[1]Uniforme Apoio'!$BM$23+'Res. Geral apoio conferencia'!AV42*'[1]Uniforme Apoio'!$BM$24+'Res. Geral apoio conferencia'!AY42*'[1]Uniforme Apoio'!$BM$25+'Res. Geral apoio conferencia'!BB42*'[1]Uniforme Apoio'!$BM$26+BE42*'[1]Uniforme Apoio'!$BM$27+'Res. Geral apoio conferencia'!BH42*'[1]Uniforme Apoio'!$BM$28+'Res. Geral apoio conferencia'!BK42*'[1]Uniforme Apoio'!$BM$29+'Res. Geral apoio conferencia'!BN42*'[1]Uniforme Apoio'!$BM$30+'Res. Geral apoio conferencia'!BQ42*'[1]Uniforme Apoio'!$BM$30+'Res. Geral apoio conferencia'!BT42*'[1]Uniforme Apoio'!$BM$30+'Res. Geral apoio conferencia'!BW42*'[1]Uniforme Apoio'!$BM$31+'Res. Geral apoio conferencia'!BZ42*'[1]Uniforme Apoio'!$BM$31+'Res. Geral apoio conferencia'!CC42*'[1]Uniforme Apoio'!$BM$32+'Res. Geral apoio conferencia'!CF42*'[1]Uniforme Apoio'!$BM$33+'Res. Geral apoio conferencia'!CI42*'[1]Uniforme Apoio'!$BM$34+'Res. Geral apoio conferencia'!CL42*'[1]Uniforme Apoio'!$BM$35+'Res. Geral apoio conferencia'!CO42*'[1]Uniforme Apoio'!$BM$36+'Res. Geral apoio conferencia'!CR42*'[1]Uniforme Apoio'!$BM$37+'Res. Geral apoio conferencia'!CU42*'[1]Uniforme Apoio'!$BM$38+'Res. Geral apoio conferencia'!CX42*'[1]Uniforme Apoio'!$BM$39+'Res. Geral apoio conferencia'!DA42*'[1]Uniforme Apoio'!$BM$40</f>
        <v>342.72</v>
      </c>
      <c r="DY42" s="19"/>
      <c r="DZ42" s="19">
        <f>AP42*'[1]Equipamentos Jardinagem'!$H$7</f>
        <v>0</v>
      </c>
      <c r="EA42" s="19"/>
      <c r="EB42" s="19">
        <f t="shared" si="9"/>
        <v>342.72</v>
      </c>
      <c r="EC42" s="19">
        <v>984.74686634545458</v>
      </c>
      <c r="ED42" s="19">
        <v>73.85601497590909</v>
      </c>
      <c r="EE42" s="19">
        <v>49.237343317272725</v>
      </c>
      <c r="EF42" s="19">
        <v>9.8474686634545456</v>
      </c>
      <c r="EG42" s="19">
        <v>123.09335829318182</v>
      </c>
      <c r="EH42" s="19">
        <v>393.8987465381818</v>
      </c>
      <c r="EI42" s="19">
        <v>147.71202995181818</v>
      </c>
      <c r="EJ42" s="19">
        <v>29.542405990363637</v>
      </c>
      <c r="EK42" s="19">
        <v>1811.9342340756364</v>
      </c>
      <c r="EL42" s="19">
        <v>410.14706983288181</v>
      </c>
      <c r="EM42" s="19">
        <v>136.87981442201817</v>
      </c>
      <c r="EN42" s="19">
        <v>201.38073416764544</v>
      </c>
      <c r="EO42" s="19">
        <v>748.4076184225454</v>
      </c>
      <c r="EP42" s="19">
        <v>6.400854631245454</v>
      </c>
      <c r="EQ42" s="19">
        <v>2.4618671658636364</v>
      </c>
      <c r="ER42" s="19">
        <v>8.8627217971090904</v>
      </c>
      <c r="ES42" s="19">
        <v>36.928007487954545</v>
      </c>
      <c r="ET42" s="19">
        <v>2.9542405990363632</v>
      </c>
      <c r="EU42" s="19">
        <v>1.4771202995181816</v>
      </c>
      <c r="EV42" s="19">
        <v>17.233070161045454</v>
      </c>
      <c r="EW42" s="19">
        <v>6.400854631245454</v>
      </c>
      <c r="EX42" s="19">
        <v>211.72057626427269</v>
      </c>
      <c r="EY42" s="19">
        <v>8.3703483639363636</v>
      </c>
      <c r="EZ42" s="19">
        <v>285.08421780700905</v>
      </c>
      <c r="FA42" s="19">
        <v>410.14706983288181</v>
      </c>
      <c r="FB42" s="19">
        <v>68.439907211009086</v>
      </c>
      <c r="FC42" s="19">
        <v>41.35936838650909</v>
      </c>
      <c r="FD42" s="19">
        <v>16.2483232947</v>
      </c>
      <c r="FE42" s="19">
        <v>0</v>
      </c>
      <c r="FF42" s="19">
        <v>197.4417467022636</v>
      </c>
      <c r="FG42" s="19">
        <v>733.63641542736354</v>
      </c>
      <c r="FH42" s="19">
        <f t="shared" si="0"/>
        <v>3587.9252075296636</v>
      </c>
      <c r="FI42" s="19">
        <f t="shared" si="1"/>
        <v>10341.121939256936</v>
      </c>
      <c r="FJ42" s="19" t="e">
        <f t="shared" si="10"/>
        <v>#VALUE!</v>
      </c>
      <c r="FK42" s="144">
        <f t="shared" si="17"/>
        <v>2</v>
      </c>
      <c r="FL42" s="144">
        <f t="shared" si="3"/>
        <v>11.25</v>
      </c>
      <c r="FM42" s="20">
        <f t="shared" si="4"/>
        <v>2.2535211267605644</v>
      </c>
      <c r="FN42" s="19" t="e">
        <f t="shared" si="11"/>
        <v>#VALUE!</v>
      </c>
      <c r="FO42" s="20">
        <f t="shared" si="5"/>
        <v>8.5633802816901436</v>
      </c>
      <c r="FP42" s="19" t="e">
        <f t="shared" si="12"/>
        <v>#VALUE!</v>
      </c>
      <c r="FQ42" s="20">
        <f t="shared" si="6"/>
        <v>1.8591549295774654</v>
      </c>
      <c r="FR42" s="19" t="e">
        <f t="shared" si="13"/>
        <v>#VALUE!</v>
      </c>
      <c r="FS42" s="19" t="e">
        <f t="shared" si="14"/>
        <v>#VALUE!</v>
      </c>
      <c r="FT42" s="19" t="e">
        <f t="shared" si="15"/>
        <v>#VALUE!</v>
      </c>
      <c r="FU42" s="145" t="e">
        <f t="shared" si="16"/>
        <v>#VALUE!</v>
      </c>
    </row>
    <row r="43" spans="1:177" ht="15" customHeight="1">
      <c r="A43" s="146" t="str">
        <f>[1]CCT!D50</f>
        <v>Região de Juiz de Fora</v>
      </c>
      <c r="B43" s="147" t="str">
        <f>[1]CCT!C50</f>
        <v>Miraí</v>
      </c>
      <c r="C43" s="141"/>
      <c r="D43" s="17"/>
      <c r="E43" s="17">
        <v>0</v>
      </c>
      <c r="F43" s="18"/>
      <c r="G43" s="17"/>
      <c r="H43" s="17">
        <v>0</v>
      </c>
      <c r="I43" s="18"/>
      <c r="J43" s="17"/>
      <c r="K43" s="17">
        <v>0</v>
      </c>
      <c r="L43" s="17"/>
      <c r="M43" s="17"/>
      <c r="N43" s="17"/>
      <c r="O43" s="17"/>
      <c r="P43" s="17"/>
      <c r="Q43" s="17"/>
      <c r="R43" s="17"/>
      <c r="S43" s="17"/>
      <c r="T43" s="17"/>
      <c r="U43" s="18"/>
      <c r="V43" s="17"/>
      <c r="W43" s="17">
        <v>0</v>
      </c>
      <c r="X43" s="18"/>
      <c r="Y43" s="17"/>
      <c r="Z43" s="17">
        <v>0</v>
      </c>
      <c r="AA43" s="17"/>
      <c r="AB43" s="17"/>
      <c r="AC43" s="17"/>
      <c r="AD43" s="17"/>
      <c r="AE43" s="17"/>
      <c r="AF43" s="17"/>
      <c r="AG43" s="18"/>
      <c r="AH43" s="17"/>
      <c r="AI43" s="17">
        <v>0</v>
      </c>
      <c r="AJ43" s="17"/>
      <c r="AK43" s="17"/>
      <c r="AL43" s="17"/>
      <c r="AM43" s="18"/>
      <c r="AN43" s="17"/>
      <c r="AO43" s="17">
        <v>0</v>
      </c>
      <c r="AP43" s="17"/>
      <c r="AQ43" s="17"/>
      <c r="AR43" s="17"/>
      <c r="AS43" s="17"/>
      <c r="AT43" s="17"/>
      <c r="AU43" s="17"/>
      <c r="AV43" s="18"/>
      <c r="AW43" s="17"/>
      <c r="AX43" s="17">
        <v>0</v>
      </c>
      <c r="AY43" s="17"/>
      <c r="AZ43" s="17"/>
      <c r="BA43" s="17"/>
      <c r="BB43" s="141"/>
      <c r="BC43" s="17"/>
      <c r="BD43" s="17"/>
      <c r="BE43" s="18"/>
      <c r="BF43" s="17"/>
      <c r="BG43" s="17">
        <v>0</v>
      </c>
      <c r="BH43" s="17"/>
      <c r="BI43" s="17"/>
      <c r="BJ43" s="17"/>
      <c r="BK43" s="17"/>
      <c r="BL43" s="17"/>
      <c r="BM43" s="17"/>
      <c r="BN43" s="18">
        <v>1</v>
      </c>
      <c r="BO43" s="17">
        <v>1043.74</v>
      </c>
      <c r="BP43" s="17">
        <v>1043.74</v>
      </c>
      <c r="BQ43" s="18"/>
      <c r="BR43" s="17"/>
      <c r="BS43" s="17">
        <v>0</v>
      </c>
      <c r="BT43" s="18"/>
      <c r="BU43" s="17"/>
      <c r="BV43" s="17">
        <v>0</v>
      </c>
      <c r="BW43" s="18"/>
      <c r="BX43" s="17"/>
      <c r="BY43" s="17">
        <v>0</v>
      </c>
      <c r="BZ43" s="142"/>
      <c r="CA43" s="17"/>
      <c r="CB43" s="17">
        <v>0</v>
      </c>
      <c r="CC43" s="17"/>
      <c r="CD43" s="17"/>
      <c r="CE43" s="17"/>
      <c r="CF43" s="18"/>
      <c r="CG43" s="17"/>
      <c r="CH43" s="17">
        <v>0</v>
      </c>
      <c r="CI43" s="17"/>
      <c r="CJ43" s="17"/>
      <c r="CK43" s="17"/>
      <c r="CL43" s="18"/>
      <c r="CM43" s="17"/>
      <c r="CN43" s="17">
        <v>0</v>
      </c>
      <c r="CO43" s="17"/>
      <c r="CP43" s="17"/>
      <c r="CQ43" s="17"/>
      <c r="CR43" s="141"/>
      <c r="CS43" s="17"/>
      <c r="CT43" s="17">
        <v>0</v>
      </c>
      <c r="CU43" s="17"/>
      <c r="CV43" s="17"/>
      <c r="CW43" s="17"/>
      <c r="CX43" s="17"/>
      <c r="CY43" s="17"/>
      <c r="CZ43" s="17"/>
      <c r="DA43" s="18"/>
      <c r="DB43" s="17"/>
      <c r="DC43" s="17">
        <v>0</v>
      </c>
      <c r="DD43" s="143">
        <f t="shared" si="7"/>
        <v>1</v>
      </c>
      <c r="DE43" s="19">
        <f t="shared" si="8"/>
        <v>1043.74</v>
      </c>
      <c r="DF43" s="19"/>
      <c r="DG43" s="19"/>
      <c r="DH43" s="19">
        <v>0</v>
      </c>
      <c r="DI43" s="19"/>
      <c r="DJ43" s="19">
        <v>94.885454545454536</v>
      </c>
      <c r="DK43" s="19">
        <v>0</v>
      </c>
      <c r="DL43" s="19"/>
      <c r="DM43" s="19">
        <v>1138.6254545454544</v>
      </c>
      <c r="DN43" s="19"/>
      <c r="DO43" s="19">
        <v>279</v>
      </c>
      <c r="DP43" s="19">
        <v>61.375599999999999</v>
      </c>
      <c r="DQ43" s="19"/>
      <c r="DR43" s="19">
        <v>3.12</v>
      </c>
      <c r="DS43" s="19">
        <v>0</v>
      </c>
      <c r="DT43" s="19">
        <v>0</v>
      </c>
      <c r="DU43" s="19">
        <v>0</v>
      </c>
      <c r="DV43" s="19">
        <v>0</v>
      </c>
      <c r="DW43" s="19">
        <v>343.49560000000002</v>
      </c>
      <c r="DX43" s="19">
        <f>C43*'[1]Uniforme Apoio'!$BM$9+'Res. Geral apoio conferencia'!F43*'[1]Uniforme Apoio'!$BM$10+'Res. Geral apoio conferencia'!I43*'[1]Uniforme Apoio'!$BM$11+'Res. Geral apoio conferencia'!L43*'[1]Uniforme Apoio'!$BM$12+'Res. Geral apoio conferencia'!O43*'[1]Uniforme Apoio'!$BM$13+'Res. Geral apoio conferencia'!R43*'[1]Uniforme Apoio'!$BM$14+'Res. Geral apoio conferencia'!U43*'[1]Uniforme Apoio'!$BM$15+'Res. Geral apoio conferencia'!X43*'[1]Uniforme Apoio'!$BM$17+AA43*'[1]Uniforme Apoio'!$BM$16+'Res. Geral apoio conferencia'!AD43*'[1]Uniforme Apoio'!$BM$18+'Res. Geral apoio conferencia'!AG43*'[1]Uniforme Apoio'!$BM$19+'Res. Geral apoio conferencia'!AJ43*'[1]Uniforme Apoio'!$BM$20+'Res. Geral apoio conferencia'!AM43*'[1]Uniforme Apoio'!$BM$21+'Res. Geral apoio conferencia'!AP43*'[1]Uniforme Apoio'!$BM$22+'Res. Geral apoio conferencia'!AS43*'[1]Uniforme Apoio'!$BM$23+'Res. Geral apoio conferencia'!AV43*'[1]Uniforme Apoio'!$BM$24+'Res. Geral apoio conferencia'!AY43*'[1]Uniforme Apoio'!$BM$25+'Res. Geral apoio conferencia'!BB43*'[1]Uniforme Apoio'!$BM$26+BE43*'[1]Uniforme Apoio'!$BM$27+'Res. Geral apoio conferencia'!BH43*'[1]Uniforme Apoio'!$BM$28+'Res. Geral apoio conferencia'!BK43*'[1]Uniforme Apoio'!$BM$29+'Res. Geral apoio conferencia'!BN43*'[1]Uniforme Apoio'!$BM$30+'Res. Geral apoio conferencia'!BQ43*'[1]Uniforme Apoio'!$BM$30+'Res. Geral apoio conferencia'!BT43*'[1]Uniforme Apoio'!$BM$30+'Res. Geral apoio conferencia'!BW43*'[1]Uniforme Apoio'!$BM$31+'Res. Geral apoio conferencia'!BZ43*'[1]Uniforme Apoio'!$BM$31+'Res. Geral apoio conferencia'!CC43*'[1]Uniforme Apoio'!$BM$32+'Res. Geral apoio conferencia'!CF43*'[1]Uniforme Apoio'!$BM$33+'Res. Geral apoio conferencia'!CI43*'[1]Uniforme Apoio'!$BM$34+'Res. Geral apoio conferencia'!CL43*'[1]Uniforme Apoio'!$BM$35+'Res. Geral apoio conferencia'!CO43*'[1]Uniforme Apoio'!$BM$36+'Res. Geral apoio conferencia'!CR43*'[1]Uniforme Apoio'!$BM$37+'Res. Geral apoio conferencia'!CU43*'[1]Uniforme Apoio'!$BM$38+'Res. Geral apoio conferencia'!CX43*'[1]Uniforme Apoio'!$BM$39+'Res. Geral apoio conferencia'!DA43*'[1]Uniforme Apoio'!$BM$40</f>
        <v>85.68</v>
      </c>
      <c r="DY43" s="19"/>
      <c r="DZ43" s="19">
        <f>AP43*'[1]Equipamentos Jardinagem'!$H$7</f>
        <v>0</v>
      </c>
      <c r="EA43" s="19"/>
      <c r="EB43" s="19">
        <f t="shared" si="9"/>
        <v>85.68</v>
      </c>
      <c r="EC43" s="19">
        <v>227.72509090909091</v>
      </c>
      <c r="ED43" s="19">
        <v>17.079381818181815</v>
      </c>
      <c r="EE43" s="19">
        <v>11.386254545454545</v>
      </c>
      <c r="EF43" s="19">
        <v>2.2772509090909088</v>
      </c>
      <c r="EG43" s="19">
        <v>28.465636363636364</v>
      </c>
      <c r="EH43" s="19">
        <v>91.090036363636358</v>
      </c>
      <c r="EI43" s="19">
        <v>34.158763636363631</v>
      </c>
      <c r="EJ43" s="19">
        <v>6.8317527272727263</v>
      </c>
      <c r="EK43" s="19">
        <v>419.01416727272721</v>
      </c>
      <c r="EL43" s="19">
        <v>94.847500363636357</v>
      </c>
      <c r="EM43" s="19">
        <v>31.653787636363631</v>
      </c>
      <c r="EN43" s="19">
        <v>46.569781090909082</v>
      </c>
      <c r="EO43" s="19">
        <v>173.07106909090908</v>
      </c>
      <c r="EP43" s="19">
        <v>1.4802130909090907</v>
      </c>
      <c r="EQ43" s="19">
        <v>0.56931272727272719</v>
      </c>
      <c r="ER43" s="19">
        <v>2.0495258181818179</v>
      </c>
      <c r="ES43" s="19">
        <v>8.5396909090909077</v>
      </c>
      <c r="ET43" s="19">
        <v>0.68317527272727263</v>
      </c>
      <c r="EU43" s="19">
        <v>0.34158763636363632</v>
      </c>
      <c r="EV43" s="19">
        <v>3.9851890909090906</v>
      </c>
      <c r="EW43" s="19">
        <v>1.4802130909090907</v>
      </c>
      <c r="EX43" s="19">
        <v>48.960894545454536</v>
      </c>
      <c r="EY43" s="19">
        <v>1.9356632727272725</v>
      </c>
      <c r="EZ43" s="19">
        <v>65.9264138181818</v>
      </c>
      <c r="FA43" s="19">
        <v>94.847500363636357</v>
      </c>
      <c r="FB43" s="19">
        <v>15.826893818181816</v>
      </c>
      <c r="FC43" s="19">
        <v>9.5644538181818159</v>
      </c>
      <c r="FD43" s="19">
        <v>3.7574639999999997</v>
      </c>
      <c r="FE43" s="19">
        <v>0</v>
      </c>
      <c r="FF43" s="19">
        <v>45.658880727272717</v>
      </c>
      <c r="FG43" s="19">
        <v>169.65519272727272</v>
      </c>
      <c r="FH43" s="19">
        <f t="shared" si="0"/>
        <v>829.71636872727265</v>
      </c>
      <c r="FI43" s="19">
        <f t="shared" si="1"/>
        <v>2397.5174232727272</v>
      </c>
      <c r="FJ43" s="19" t="e">
        <f t="shared" si="10"/>
        <v>#VALUE!</v>
      </c>
      <c r="FK43" s="144">
        <f t="shared" si="17"/>
        <v>3</v>
      </c>
      <c r="FL43" s="144">
        <f t="shared" si="3"/>
        <v>12.25</v>
      </c>
      <c r="FM43" s="20">
        <f t="shared" si="4"/>
        <v>3.4188034188034218</v>
      </c>
      <c r="FN43" s="19" t="e">
        <f t="shared" si="11"/>
        <v>#VALUE!</v>
      </c>
      <c r="FO43" s="20">
        <f t="shared" si="5"/>
        <v>8.6609686609686669</v>
      </c>
      <c r="FP43" s="19" t="e">
        <f t="shared" si="12"/>
        <v>#VALUE!</v>
      </c>
      <c r="FQ43" s="20">
        <f t="shared" si="6"/>
        <v>1.8803418803418819</v>
      </c>
      <c r="FR43" s="19" t="e">
        <f t="shared" si="13"/>
        <v>#VALUE!</v>
      </c>
      <c r="FS43" s="19" t="e">
        <f t="shared" si="14"/>
        <v>#VALUE!</v>
      </c>
      <c r="FT43" s="19" t="e">
        <f t="shared" si="15"/>
        <v>#VALUE!</v>
      </c>
      <c r="FU43" s="145" t="e">
        <f t="shared" si="16"/>
        <v>#VALUE!</v>
      </c>
    </row>
    <row r="44" spans="1:177" ht="15" customHeight="1">
      <c r="A44" s="149" t="str">
        <f>[1]CCT!D51</f>
        <v>Montes Claros</v>
      </c>
      <c r="B44" s="150" t="str">
        <f>[1]CCT!C51</f>
        <v>Montes Claros</v>
      </c>
      <c r="C44" s="141"/>
      <c r="D44" s="17"/>
      <c r="E44" s="17"/>
      <c r="F44" s="18"/>
      <c r="G44" s="17"/>
      <c r="H44" s="17"/>
      <c r="I44" s="18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8"/>
      <c r="V44" s="17"/>
      <c r="W44" s="17"/>
      <c r="X44" s="18"/>
      <c r="Y44" s="17"/>
      <c r="Z44" s="17"/>
      <c r="AA44" s="17"/>
      <c r="AB44" s="17"/>
      <c r="AC44" s="17"/>
      <c r="AD44" s="17"/>
      <c r="AE44" s="17"/>
      <c r="AF44" s="17"/>
      <c r="AG44" s="18"/>
      <c r="AH44" s="17"/>
      <c r="AI44" s="17"/>
      <c r="AJ44" s="17"/>
      <c r="AK44" s="17"/>
      <c r="AL44" s="17"/>
      <c r="AM44" s="18"/>
      <c r="AN44" s="17"/>
      <c r="AO44" s="17"/>
      <c r="AP44" s="17"/>
      <c r="AQ44" s="17"/>
      <c r="AR44" s="17"/>
      <c r="AS44" s="17"/>
      <c r="AT44" s="17"/>
      <c r="AU44" s="17"/>
      <c r="AV44" s="18"/>
      <c r="AW44" s="17"/>
      <c r="AX44" s="17"/>
      <c r="AY44" s="17"/>
      <c r="AZ44" s="17"/>
      <c r="BA44" s="17"/>
      <c r="BB44" s="141"/>
      <c r="BC44" s="17"/>
      <c r="BD44" s="17">
        <v>0</v>
      </c>
      <c r="BE44" s="18"/>
      <c r="BF44" s="17"/>
      <c r="BG44" s="17"/>
      <c r="BH44" s="17"/>
      <c r="BI44" s="17"/>
      <c r="BJ44" s="17"/>
      <c r="BK44" s="17"/>
      <c r="BL44" s="17"/>
      <c r="BM44" s="17"/>
      <c r="BN44" s="18"/>
      <c r="BO44" s="17"/>
      <c r="BP44" s="17"/>
      <c r="BQ44" s="18">
        <v>2</v>
      </c>
      <c r="BR44" s="17">
        <v>1134.78</v>
      </c>
      <c r="BS44" s="17">
        <v>2269.56</v>
      </c>
      <c r="BT44" s="18">
        <v>2</v>
      </c>
      <c r="BU44" s="17">
        <v>1134.78</v>
      </c>
      <c r="BV44" s="17">
        <v>2269.56</v>
      </c>
      <c r="BW44" s="18"/>
      <c r="BX44" s="17"/>
      <c r="BY44" s="17"/>
      <c r="BZ44" s="142"/>
      <c r="CA44" s="17"/>
      <c r="CB44" s="17"/>
      <c r="CC44" s="17"/>
      <c r="CD44" s="17"/>
      <c r="CE44" s="17"/>
      <c r="CF44" s="18"/>
      <c r="CG44" s="17"/>
      <c r="CH44" s="17"/>
      <c r="CI44" s="17"/>
      <c r="CJ44" s="17"/>
      <c r="CK44" s="17"/>
      <c r="CL44" s="18"/>
      <c r="CM44" s="17"/>
      <c r="CN44" s="17"/>
      <c r="CO44" s="17"/>
      <c r="CP44" s="17"/>
      <c r="CQ44" s="17"/>
      <c r="CR44" s="141"/>
      <c r="CS44" s="17"/>
      <c r="CT44" s="17">
        <v>0</v>
      </c>
      <c r="CU44" s="17"/>
      <c r="CV44" s="17"/>
      <c r="CW44" s="17"/>
      <c r="CX44" s="17"/>
      <c r="CY44" s="17"/>
      <c r="CZ44" s="17"/>
      <c r="DA44" s="18"/>
      <c r="DB44" s="17"/>
      <c r="DC44" s="17"/>
      <c r="DD44" s="143">
        <f t="shared" si="7"/>
        <v>4</v>
      </c>
      <c r="DE44" s="19">
        <f t="shared" si="8"/>
        <v>4539.12</v>
      </c>
      <c r="DF44" s="19"/>
      <c r="DG44" s="19"/>
      <c r="DH44" s="19">
        <v>328.91598299999998</v>
      </c>
      <c r="DI44" s="19"/>
      <c r="DJ44" s="19">
        <v>361.37584909090913</v>
      </c>
      <c r="DK44" s="19">
        <v>123.79418181818181</v>
      </c>
      <c r="DL44" s="19"/>
      <c r="DM44" s="19">
        <v>5353.2060139090909</v>
      </c>
      <c r="DN44" s="19"/>
      <c r="DO44" s="19">
        <v>1116</v>
      </c>
      <c r="DP44" s="19">
        <v>223.65280000000001</v>
      </c>
      <c r="DQ44" s="19"/>
      <c r="DR44" s="19">
        <v>12.48</v>
      </c>
      <c r="DS44" s="19">
        <v>112.76</v>
      </c>
      <c r="DT44" s="19">
        <v>0</v>
      </c>
      <c r="DU44" s="19">
        <v>0</v>
      </c>
      <c r="DV44" s="19">
        <v>0</v>
      </c>
      <c r="DW44" s="19">
        <v>1464.8928000000001</v>
      </c>
      <c r="DX44" s="19">
        <f>C44*'[1]Uniforme Apoio'!$BM$9+'Res. Geral apoio conferencia'!F44*'[1]Uniforme Apoio'!$BM$10+'Res. Geral apoio conferencia'!I44*'[1]Uniforme Apoio'!$BM$11+'Res. Geral apoio conferencia'!L44*'[1]Uniforme Apoio'!$BM$12+'Res. Geral apoio conferencia'!O44*'[1]Uniforme Apoio'!$BM$13+'Res. Geral apoio conferencia'!R44*'[1]Uniforme Apoio'!$BM$14+'Res. Geral apoio conferencia'!U44*'[1]Uniforme Apoio'!$BM$15+'Res. Geral apoio conferencia'!X44*'[1]Uniforme Apoio'!$BM$17+AA44*'[1]Uniforme Apoio'!$BM$16+'Res. Geral apoio conferencia'!AD44*'[1]Uniforme Apoio'!$BM$18+'Res. Geral apoio conferencia'!AG44*'[1]Uniforme Apoio'!$BM$19+'Res. Geral apoio conferencia'!AJ44*'[1]Uniforme Apoio'!$BM$20+'Res. Geral apoio conferencia'!AM44*'[1]Uniforme Apoio'!$BM$21+'Res. Geral apoio conferencia'!AP44*'[1]Uniforme Apoio'!$BM$22+'Res. Geral apoio conferencia'!AS44*'[1]Uniforme Apoio'!$BM$23+'Res. Geral apoio conferencia'!AV44*'[1]Uniforme Apoio'!$BM$24+'Res. Geral apoio conferencia'!AY44*'[1]Uniforme Apoio'!$BM$25+'Res. Geral apoio conferencia'!BB44*'[1]Uniforme Apoio'!$BM$26+BE44*'[1]Uniforme Apoio'!$BM$27+'Res. Geral apoio conferencia'!BH44*'[1]Uniforme Apoio'!$BM$28+'Res. Geral apoio conferencia'!BK44*'[1]Uniforme Apoio'!$BM$29+'Res. Geral apoio conferencia'!BN44*'[1]Uniforme Apoio'!$BM$30+'Res. Geral apoio conferencia'!BQ44*'[1]Uniforme Apoio'!$BM$30+'Res. Geral apoio conferencia'!BT44*'[1]Uniforme Apoio'!$BM$30+'Res. Geral apoio conferencia'!BW44*'[1]Uniforme Apoio'!$BM$31+'Res. Geral apoio conferencia'!BZ44*'[1]Uniforme Apoio'!$BM$31+'Res. Geral apoio conferencia'!CC44*'[1]Uniforme Apoio'!$BM$32+'Res. Geral apoio conferencia'!CF44*'[1]Uniforme Apoio'!$BM$33+'Res. Geral apoio conferencia'!CI44*'[1]Uniforme Apoio'!$BM$34+'Res. Geral apoio conferencia'!CL44*'[1]Uniforme Apoio'!$BM$35+'Res. Geral apoio conferencia'!CO44*'[1]Uniforme Apoio'!$BM$36+'Res. Geral apoio conferencia'!CR44*'[1]Uniforme Apoio'!$BM$37+'Res. Geral apoio conferencia'!CU44*'[1]Uniforme Apoio'!$BM$38+'Res. Geral apoio conferencia'!CX44*'[1]Uniforme Apoio'!$BM$39+'Res. Geral apoio conferencia'!DA44*'[1]Uniforme Apoio'!$BM$40</f>
        <v>342.72</v>
      </c>
      <c r="DY44" s="19"/>
      <c r="DZ44" s="19">
        <f>AP44*'[1]Equipamentos Jardinagem'!$H$7</f>
        <v>0</v>
      </c>
      <c r="EA44" s="19"/>
      <c r="EB44" s="19">
        <f t="shared" si="9"/>
        <v>342.72</v>
      </c>
      <c r="EC44" s="19">
        <v>1070.6412027818183</v>
      </c>
      <c r="ED44" s="19">
        <v>80.298090208636367</v>
      </c>
      <c r="EE44" s="19">
        <v>53.532060139090909</v>
      </c>
      <c r="EF44" s="19">
        <v>10.706412027818182</v>
      </c>
      <c r="EG44" s="19">
        <v>133.83015034772728</v>
      </c>
      <c r="EH44" s="19">
        <v>428.25648111272727</v>
      </c>
      <c r="EI44" s="19">
        <v>160.59618041727273</v>
      </c>
      <c r="EJ44" s="19">
        <v>32.119236083454545</v>
      </c>
      <c r="EK44" s="19">
        <v>1969.9798131185455</v>
      </c>
      <c r="EL44" s="19">
        <v>445.92206095862724</v>
      </c>
      <c r="EM44" s="19">
        <v>148.81912718667272</v>
      </c>
      <c r="EN44" s="19">
        <v>218.9461259688818</v>
      </c>
      <c r="EO44" s="19">
        <v>813.68731411418173</v>
      </c>
      <c r="EP44" s="19">
        <v>6.9591678180818182</v>
      </c>
      <c r="EQ44" s="19">
        <v>2.6766030069545454</v>
      </c>
      <c r="ER44" s="19">
        <v>9.6357708250363636</v>
      </c>
      <c r="ES44" s="19">
        <v>40.149045104318184</v>
      </c>
      <c r="ET44" s="19">
        <v>3.2119236083454541</v>
      </c>
      <c r="EU44" s="19">
        <v>1.605961804172727</v>
      </c>
      <c r="EV44" s="19">
        <v>18.73622104868182</v>
      </c>
      <c r="EW44" s="19">
        <v>6.9591678180818182</v>
      </c>
      <c r="EX44" s="19">
        <v>230.18785859809088</v>
      </c>
      <c r="EY44" s="19">
        <v>9.1004502236454545</v>
      </c>
      <c r="EZ44" s="19">
        <v>309.95062820533633</v>
      </c>
      <c r="FA44" s="19">
        <v>445.92206095862724</v>
      </c>
      <c r="FB44" s="19">
        <v>74.409563593336358</v>
      </c>
      <c r="FC44" s="19">
        <v>44.966930516836364</v>
      </c>
      <c r="FD44" s="19">
        <v>17.665579845899998</v>
      </c>
      <c r="FE44" s="19">
        <v>0</v>
      </c>
      <c r="FF44" s="19">
        <v>214.66356115775451</v>
      </c>
      <c r="FG44" s="19">
        <v>797.62769607245446</v>
      </c>
      <c r="FH44" s="19">
        <f t="shared" si="0"/>
        <v>3900.881222335554</v>
      </c>
      <c r="FI44" s="19">
        <f t="shared" si="1"/>
        <v>11061.700036244645</v>
      </c>
      <c r="FJ44" s="19" t="e">
        <f t="shared" si="10"/>
        <v>#VALUE!</v>
      </c>
      <c r="FK44" s="144">
        <f t="shared" si="17"/>
        <v>3</v>
      </c>
      <c r="FL44" s="144">
        <f t="shared" si="3"/>
        <v>12.25</v>
      </c>
      <c r="FM44" s="20">
        <f t="shared" si="4"/>
        <v>3.4188034188034218</v>
      </c>
      <c r="FN44" s="19" t="e">
        <f t="shared" si="11"/>
        <v>#VALUE!</v>
      </c>
      <c r="FO44" s="20">
        <f t="shared" si="5"/>
        <v>8.6609686609686669</v>
      </c>
      <c r="FP44" s="19" t="e">
        <f t="shared" si="12"/>
        <v>#VALUE!</v>
      </c>
      <c r="FQ44" s="20">
        <f t="shared" si="6"/>
        <v>1.8803418803418819</v>
      </c>
      <c r="FR44" s="19" t="e">
        <f t="shared" si="13"/>
        <v>#VALUE!</v>
      </c>
      <c r="FS44" s="19" t="e">
        <f t="shared" si="14"/>
        <v>#VALUE!</v>
      </c>
      <c r="FT44" s="19" t="e">
        <f t="shared" si="15"/>
        <v>#VALUE!</v>
      </c>
      <c r="FU44" s="145" t="e">
        <f t="shared" si="16"/>
        <v>#VALUE!</v>
      </c>
    </row>
    <row r="45" spans="1:177" ht="15" customHeight="1">
      <c r="A45" s="184" t="str">
        <f>[1]CCT!D52</f>
        <v>Settaspoc</v>
      </c>
      <c r="B45" s="185" t="str">
        <f>[1]CCT!C52</f>
        <v>Montes Claros</v>
      </c>
      <c r="C45" s="141"/>
      <c r="D45" s="17"/>
      <c r="E45" s="17"/>
      <c r="F45" s="18"/>
      <c r="G45" s="17"/>
      <c r="H45" s="17"/>
      <c r="I45" s="18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8"/>
      <c r="V45" s="17"/>
      <c r="W45" s="17"/>
      <c r="X45" s="18"/>
      <c r="Y45" s="17"/>
      <c r="Z45" s="17"/>
      <c r="AA45" s="17"/>
      <c r="AB45" s="17"/>
      <c r="AC45" s="17"/>
      <c r="AD45" s="17"/>
      <c r="AE45" s="17"/>
      <c r="AF45" s="17"/>
      <c r="AG45" s="18"/>
      <c r="AH45" s="17"/>
      <c r="AI45" s="17"/>
      <c r="AJ45" s="17"/>
      <c r="AK45" s="17"/>
      <c r="AL45" s="17"/>
      <c r="AM45" s="18"/>
      <c r="AN45" s="17"/>
      <c r="AO45" s="17"/>
      <c r="AP45" s="17"/>
      <c r="AQ45" s="17"/>
      <c r="AR45" s="17"/>
      <c r="AS45" s="17"/>
      <c r="AT45" s="17"/>
      <c r="AU45" s="17"/>
      <c r="AV45" s="18"/>
      <c r="AW45" s="17"/>
      <c r="AX45" s="17"/>
      <c r="AY45" s="17"/>
      <c r="AZ45" s="17"/>
      <c r="BA45" s="17"/>
      <c r="BB45" s="141"/>
      <c r="BC45" s="17"/>
      <c r="BD45" s="17"/>
      <c r="BE45" s="18"/>
      <c r="BF45" s="17"/>
      <c r="BG45" s="17"/>
      <c r="BH45" s="17"/>
      <c r="BI45" s="17"/>
      <c r="BJ45" s="17"/>
      <c r="BK45" s="17"/>
      <c r="BL45" s="17"/>
      <c r="BM45" s="17"/>
      <c r="BN45" s="18"/>
      <c r="BO45" s="17"/>
      <c r="BP45" s="17"/>
      <c r="BQ45" s="18"/>
      <c r="BR45" s="17"/>
      <c r="BS45" s="17"/>
      <c r="BT45" s="18"/>
      <c r="BU45" s="17"/>
      <c r="BV45" s="17"/>
      <c r="BW45" s="18"/>
      <c r="BX45" s="17"/>
      <c r="BY45" s="17"/>
      <c r="BZ45" s="142"/>
      <c r="CA45" s="17"/>
      <c r="CB45" s="17"/>
      <c r="CC45" s="17"/>
      <c r="CD45" s="17"/>
      <c r="CE45" s="17"/>
      <c r="CF45" s="18"/>
      <c r="CG45" s="17"/>
      <c r="CH45" s="17"/>
      <c r="CI45" s="17"/>
      <c r="CJ45" s="17"/>
      <c r="CK45" s="17"/>
      <c r="CL45" s="18"/>
      <c r="CM45" s="17"/>
      <c r="CN45" s="17"/>
      <c r="CO45" s="17"/>
      <c r="CP45" s="17"/>
      <c r="CQ45" s="17"/>
      <c r="CR45" s="141">
        <v>1</v>
      </c>
      <c r="CS45" s="17">
        <v>2180.8200000000002</v>
      </c>
      <c r="CT45" s="17">
        <v>2180.8200000000002</v>
      </c>
      <c r="CU45" s="17"/>
      <c r="CV45" s="17"/>
      <c r="CW45" s="17"/>
      <c r="CX45" s="17"/>
      <c r="CY45" s="17"/>
      <c r="CZ45" s="17"/>
      <c r="DA45" s="18"/>
      <c r="DB45" s="17"/>
      <c r="DC45" s="17"/>
      <c r="DD45" s="143">
        <f t="shared" si="7"/>
        <v>1</v>
      </c>
      <c r="DE45" s="19">
        <f t="shared" si="8"/>
        <v>2180.8200000000002</v>
      </c>
      <c r="DF45" s="19"/>
      <c r="DG45" s="19"/>
      <c r="DH45" s="19">
        <v>0</v>
      </c>
      <c r="DI45" s="19"/>
      <c r="DJ45" s="19">
        <v>0</v>
      </c>
      <c r="DK45" s="19">
        <v>0</v>
      </c>
      <c r="DL45" s="19"/>
      <c r="DM45" s="19">
        <v>2180.8200000000002</v>
      </c>
      <c r="DN45" s="19"/>
      <c r="DO45" s="19">
        <v>279</v>
      </c>
      <c r="DP45" s="19">
        <v>0</v>
      </c>
      <c r="DQ45" s="19"/>
      <c r="DR45" s="19">
        <v>3.12</v>
      </c>
      <c r="DS45" s="19">
        <v>15.65</v>
      </c>
      <c r="DT45" s="19">
        <v>0</v>
      </c>
      <c r="DU45" s="19">
        <v>0</v>
      </c>
      <c r="DV45" s="19">
        <v>0</v>
      </c>
      <c r="DW45" s="19">
        <v>297.77</v>
      </c>
      <c r="DX45" s="19">
        <f>C45*'[1]Uniforme Apoio'!$BM$9+'Res. Geral apoio conferencia'!F45*'[1]Uniforme Apoio'!$BM$10+'Res. Geral apoio conferencia'!I45*'[1]Uniforme Apoio'!$BM$11+'Res. Geral apoio conferencia'!L45*'[1]Uniforme Apoio'!$BM$12+'Res. Geral apoio conferencia'!O45*'[1]Uniforme Apoio'!$BM$13+'Res. Geral apoio conferencia'!R45*'[1]Uniforme Apoio'!$BM$14+'Res. Geral apoio conferencia'!U45*'[1]Uniforme Apoio'!$BM$15+'Res. Geral apoio conferencia'!X45*'[1]Uniforme Apoio'!$BM$17+AA45*'[1]Uniforme Apoio'!$BM$16+'Res. Geral apoio conferencia'!AD45*'[1]Uniforme Apoio'!$BM$18+'Res. Geral apoio conferencia'!AG45*'[1]Uniforme Apoio'!$BM$19+'Res. Geral apoio conferencia'!AJ45*'[1]Uniforme Apoio'!$BM$20+'Res. Geral apoio conferencia'!AM45*'[1]Uniforme Apoio'!$BM$21+'Res. Geral apoio conferencia'!AP45*'[1]Uniforme Apoio'!$BM$22+'Res. Geral apoio conferencia'!AS45*'[1]Uniforme Apoio'!$BM$23+'Res. Geral apoio conferencia'!AV45*'[1]Uniforme Apoio'!$BM$24+'Res. Geral apoio conferencia'!AY45*'[1]Uniforme Apoio'!$BM$25+'Res. Geral apoio conferencia'!BB45*'[1]Uniforme Apoio'!$BM$26+BE45*'[1]Uniforme Apoio'!$BM$27+'Res. Geral apoio conferencia'!BH45*'[1]Uniforme Apoio'!$BM$28+'Res. Geral apoio conferencia'!BK45*'[1]Uniforme Apoio'!$BM$29+'Res. Geral apoio conferencia'!BN45*'[1]Uniforme Apoio'!$BM$30+'Res. Geral apoio conferencia'!BQ45*'[1]Uniforme Apoio'!$BM$30+'Res. Geral apoio conferencia'!BT45*'[1]Uniforme Apoio'!$BM$30+'Res. Geral apoio conferencia'!BW45*'[1]Uniforme Apoio'!$BM$31+'Res. Geral apoio conferencia'!BZ45*'[1]Uniforme Apoio'!$BM$31+'Res. Geral apoio conferencia'!CC45*'[1]Uniforme Apoio'!$BM$32+'Res. Geral apoio conferencia'!CF45*'[1]Uniforme Apoio'!$BM$33+'Res. Geral apoio conferencia'!CI45*'[1]Uniforme Apoio'!$BM$34+'Res. Geral apoio conferencia'!CL45*'[1]Uniforme Apoio'!$BM$35+'Res. Geral apoio conferencia'!CO45*'[1]Uniforme Apoio'!$BM$36+'Res. Geral apoio conferencia'!CR45*'[1]Uniforme Apoio'!$BM$37+'Res. Geral apoio conferencia'!CU45*'[1]Uniforme Apoio'!$BM$38+'Res. Geral apoio conferencia'!CX45*'[1]Uniforme Apoio'!$BM$39+'Res. Geral apoio conferencia'!DA45*'[1]Uniforme Apoio'!$BM$40</f>
        <v>35.9</v>
      </c>
      <c r="DY45" s="19"/>
      <c r="DZ45" s="19">
        <f>AP45*'[1]Equipamentos Jardinagem'!$H$7</f>
        <v>0</v>
      </c>
      <c r="EA45" s="19"/>
      <c r="EB45" s="19">
        <f t="shared" si="9"/>
        <v>35.9</v>
      </c>
      <c r="EC45" s="19">
        <v>436.16400000000004</v>
      </c>
      <c r="ED45" s="19">
        <v>32.712299999999999</v>
      </c>
      <c r="EE45" s="19">
        <v>21.808200000000003</v>
      </c>
      <c r="EF45" s="19">
        <v>4.3616400000000004</v>
      </c>
      <c r="EG45" s="19">
        <v>54.520500000000006</v>
      </c>
      <c r="EH45" s="19">
        <v>174.46560000000002</v>
      </c>
      <c r="EI45" s="19">
        <v>65.424599999999998</v>
      </c>
      <c r="EJ45" s="19">
        <v>13.084920000000002</v>
      </c>
      <c r="EK45" s="19">
        <v>802.54176000000007</v>
      </c>
      <c r="EL45" s="19">
        <v>181.662306</v>
      </c>
      <c r="EM45" s="19">
        <v>60.626795999999999</v>
      </c>
      <c r="EN45" s="19">
        <v>89.195537999999999</v>
      </c>
      <c r="EO45" s="19">
        <v>331.48464000000001</v>
      </c>
      <c r="EP45" s="19">
        <v>2.8350659999999999</v>
      </c>
      <c r="EQ45" s="19">
        <v>1.0904100000000001</v>
      </c>
      <c r="ER45" s="19">
        <v>3.9254759999999997</v>
      </c>
      <c r="ES45" s="19">
        <v>16.35615</v>
      </c>
      <c r="ET45" s="19">
        <v>1.308492</v>
      </c>
      <c r="EU45" s="19">
        <v>0.65424599999999999</v>
      </c>
      <c r="EV45" s="19">
        <v>7.6328700000000005</v>
      </c>
      <c r="EW45" s="19">
        <v>2.8350659999999999</v>
      </c>
      <c r="EX45" s="19">
        <v>93.775260000000003</v>
      </c>
      <c r="EY45" s="19">
        <v>3.7073939999999999</v>
      </c>
      <c r="EZ45" s="19">
        <v>126.26947799999999</v>
      </c>
      <c r="FA45" s="19">
        <v>181.662306</v>
      </c>
      <c r="FB45" s="19">
        <v>30.313397999999999</v>
      </c>
      <c r="FC45" s="19">
        <v>18.318888000000001</v>
      </c>
      <c r="FD45" s="19">
        <v>7.1967060000000007</v>
      </c>
      <c r="FE45" s="19">
        <v>0</v>
      </c>
      <c r="FF45" s="19">
        <v>87.450881999999993</v>
      </c>
      <c r="FG45" s="19">
        <v>324.94218000000001</v>
      </c>
      <c r="FH45" s="19">
        <f t="shared" si="0"/>
        <v>1589.163534</v>
      </c>
      <c r="FI45" s="19">
        <f t="shared" si="1"/>
        <v>4103.653534</v>
      </c>
      <c r="FJ45" s="19" t="e">
        <f t="shared" si="10"/>
        <v>#VALUE!</v>
      </c>
      <c r="FK45" s="144">
        <f t="shared" si="17"/>
        <v>3</v>
      </c>
      <c r="FL45" s="144">
        <f t="shared" si="3"/>
        <v>12.25</v>
      </c>
      <c r="FM45" s="20">
        <f t="shared" si="4"/>
        <v>3.4188034188034218</v>
      </c>
      <c r="FN45" s="19" t="e">
        <f t="shared" si="11"/>
        <v>#VALUE!</v>
      </c>
      <c r="FO45" s="20">
        <f t="shared" si="5"/>
        <v>8.6609686609686669</v>
      </c>
      <c r="FP45" s="19" t="e">
        <f t="shared" si="12"/>
        <v>#VALUE!</v>
      </c>
      <c r="FQ45" s="20">
        <f t="shared" si="6"/>
        <v>1.8803418803418819</v>
      </c>
      <c r="FR45" s="19" t="e">
        <f t="shared" si="13"/>
        <v>#VALUE!</v>
      </c>
      <c r="FS45" s="19" t="e">
        <f t="shared" si="14"/>
        <v>#VALUE!</v>
      </c>
      <c r="FT45" s="19" t="e">
        <f t="shared" si="15"/>
        <v>#VALUE!</v>
      </c>
      <c r="FU45" s="145" t="e">
        <f t="shared" si="16"/>
        <v>#VALUE!</v>
      </c>
    </row>
    <row r="46" spans="1:177" ht="15" customHeight="1">
      <c r="A46" s="184" t="str">
        <f>[1]CCT!D53</f>
        <v>Rodoviários de Montes Claros + SEAC-MG</v>
      </c>
      <c r="B46" s="185" t="str">
        <f>[1]CCT!C53</f>
        <v>Montes Claros</v>
      </c>
      <c r="C46" s="141"/>
      <c r="D46" s="151"/>
      <c r="E46" s="17">
        <v>0</v>
      </c>
      <c r="F46" s="18"/>
      <c r="G46" s="151"/>
      <c r="H46" s="17">
        <v>0</v>
      </c>
      <c r="I46" s="18"/>
      <c r="J46" s="151"/>
      <c r="K46" s="17">
        <v>0</v>
      </c>
      <c r="L46" s="17"/>
      <c r="M46" s="17"/>
      <c r="N46" s="17"/>
      <c r="O46" s="17"/>
      <c r="P46" s="17"/>
      <c r="Q46" s="17"/>
      <c r="R46" s="17"/>
      <c r="S46" s="17"/>
      <c r="T46" s="17"/>
      <c r="U46" s="18"/>
      <c r="V46" s="151"/>
      <c r="W46" s="17">
        <v>0</v>
      </c>
      <c r="X46" s="18"/>
      <c r="Y46" s="151"/>
      <c r="Z46" s="17">
        <v>0</v>
      </c>
      <c r="AA46" s="17"/>
      <c r="AB46" s="17"/>
      <c r="AC46" s="17"/>
      <c r="AD46" s="17"/>
      <c r="AE46" s="17"/>
      <c r="AF46" s="17"/>
      <c r="AG46" s="18"/>
      <c r="AH46" s="17"/>
      <c r="AI46" s="17">
        <v>0</v>
      </c>
      <c r="AJ46" s="17"/>
      <c r="AK46" s="17"/>
      <c r="AL46" s="17"/>
      <c r="AM46" s="18"/>
      <c r="AN46" s="151"/>
      <c r="AO46" s="17">
        <v>0</v>
      </c>
      <c r="AP46" s="17"/>
      <c r="AQ46" s="17"/>
      <c r="AR46" s="17"/>
      <c r="AS46" s="17"/>
      <c r="AT46" s="17"/>
      <c r="AU46" s="17"/>
      <c r="AV46" s="152"/>
      <c r="AW46" s="151"/>
      <c r="AX46" s="17">
        <v>0</v>
      </c>
      <c r="AY46" s="17"/>
      <c r="AZ46" s="17"/>
      <c r="BA46" s="17"/>
      <c r="BB46" s="141">
        <v>3</v>
      </c>
      <c r="BC46" s="17">
        <v>2507.27</v>
      </c>
      <c r="BD46" s="17">
        <v>7521.8099999999995</v>
      </c>
      <c r="BE46" s="152"/>
      <c r="BF46" s="151"/>
      <c r="BG46" s="17">
        <v>0</v>
      </c>
      <c r="BH46" s="17"/>
      <c r="BI46" s="17"/>
      <c r="BJ46" s="17"/>
      <c r="BK46" s="17"/>
      <c r="BL46" s="17"/>
      <c r="BM46" s="17"/>
      <c r="BN46" s="18"/>
      <c r="BO46" s="17"/>
      <c r="BP46" s="17">
        <v>0</v>
      </c>
      <c r="BQ46" s="18"/>
      <c r="BR46" s="17"/>
      <c r="BS46" s="17">
        <v>0</v>
      </c>
      <c r="BT46" s="18"/>
      <c r="BU46" s="17"/>
      <c r="BV46" s="17">
        <v>0</v>
      </c>
      <c r="BW46" s="18"/>
      <c r="BX46" s="17"/>
      <c r="BY46" s="17">
        <v>0</v>
      </c>
      <c r="BZ46" s="153"/>
      <c r="CA46" s="151"/>
      <c r="CB46" s="17">
        <v>0</v>
      </c>
      <c r="CC46" s="17"/>
      <c r="CD46" s="17"/>
      <c r="CE46" s="17"/>
      <c r="CF46" s="152"/>
      <c r="CG46" s="151"/>
      <c r="CH46" s="17">
        <v>0</v>
      </c>
      <c r="CI46" s="17"/>
      <c r="CJ46" s="17"/>
      <c r="CK46" s="17"/>
      <c r="CL46" s="152"/>
      <c r="CM46" s="151"/>
      <c r="CN46" s="17">
        <v>0</v>
      </c>
      <c r="CO46" s="17"/>
      <c r="CP46" s="17"/>
      <c r="CQ46" s="17"/>
      <c r="CR46" s="17"/>
      <c r="CS46" s="17"/>
      <c r="CT46" s="17">
        <v>0</v>
      </c>
      <c r="CU46" s="17"/>
      <c r="CV46" s="17"/>
      <c r="CW46" s="17"/>
      <c r="CX46" s="17"/>
      <c r="CY46" s="17"/>
      <c r="CZ46" s="17"/>
      <c r="DA46" s="152"/>
      <c r="DB46" s="151"/>
      <c r="DC46" s="17">
        <v>0</v>
      </c>
      <c r="DD46" s="143">
        <f t="shared" si="7"/>
        <v>3</v>
      </c>
      <c r="DE46" s="19">
        <f t="shared" si="8"/>
        <v>7521.8099999999995</v>
      </c>
      <c r="DF46" s="19"/>
      <c r="DG46" s="19"/>
      <c r="DH46" s="19">
        <v>0</v>
      </c>
      <c r="DI46" s="19"/>
      <c r="DJ46" s="19">
        <v>0</v>
      </c>
      <c r="DK46" s="19">
        <v>0</v>
      </c>
      <c r="DL46" s="19"/>
      <c r="DM46" s="19">
        <v>7521.8099999999995</v>
      </c>
      <c r="DN46" s="19"/>
      <c r="DO46" s="19">
        <v>837</v>
      </c>
      <c r="DP46" s="19">
        <v>0</v>
      </c>
      <c r="DQ46" s="19"/>
      <c r="DR46" s="19">
        <v>9.36</v>
      </c>
      <c r="DS46" s="19">
        <v>0</v>
      </c>
      <c r="DT46" s="19">
        <v>0</v>
      </c>
      <c r="DU46" s="19">
        <v>0</v>
      </c>
      <c r="DV46" s="19">
        <v>742.26</v>
      </c>
      <c r="DW46" s="19">
        <v>1588.62</v>
      </c>
      <c r="DX46" s="19">
        <f>C46*'[1]Uniforme Apoio'!$BM$9+'Res. Geral apoio conferencia'!F46*'[1]Uniforme Apoio'!$BM$10+'Res. Geral apoio conferencia'!I46*'[1]Uniforme Apoio'!$BM$11+'Res. Geral apoio conferencia'!L46*'[1]Uniforme Apoio'!$BM$12+'Res. Geral apoio conferencia'!O46*'[1]Uniforme Apoio'!$BM$13+'Res. Geral apoio conferencia'!R46*'[1]Uniforme Apoio'!$BM$14+'Res. Geral apoio conferencia'!U46*'[1]Uniforme Apoio'!$BM$15+'Res. Geral apoio conferencia'!X46*'[1]Uniforme Apoio'!$BM$17+AA46*'[1]Uniforme Apoio'!$BM$16+'Res. Geral apoio conferencia'!AD46*'[1]Uniforme Apoio'!$BM$18+'Res. Geral apoio conferencia'!AG46*'[1]Uniforme Apoio'!$BM$19+'Res. Geral apoio conferencia'!AJ46*'[1]Uniforme Apoio'!$BM$20+'Res. Geral apoio conferencia'!AM46*'[1]Uniforme Apoio'!$BM$21+'Res. Geral apoio conferencia'!AP46*'[1]Uniforme Apoio'!$BM$22+'Res. Geral apoio conferencia'!AS46*'[1]Uniforme Apoio'!$BM$23+'Res. Geral apoio conferencia'!AV46*'[1]Uniforme Apoio'!$BM$24+'Res. Geral apoio conferencia'!AY46*'[1]Uniforme Apoio'!$BM$25+'Res. Geral apoio conferencia'!BB46*'[1]Uniforme Apoio'!$BM$26+BE46*'[1]Uniforme Apoio'!$BM$27+'Res. Geral apoio conferencia'!BH46*'[1]Uniforme Apoio'!$BM$28+'Res. Geral apoio conferencia'!BK46*'[1]Uniforme Apoio'!$BM$29+'Res. Geral apoio conferencia'!BN46*'[1]Uniforme Apoio'!$BM$30+'Res. Geral apoio conferencia'!BQ46*'[1]Uniforme Apoio'!$BM$30+'Res. Geral apoio conferencia'!BT46*'[1]Uniforme Apoio'!$BM$30+'Res. Geral apoio conferencia'!BW46*'[1]Uniforme Apoio'!$BM$31+'Res. Geral apoio conferencia'!BZ46*'[1]Uniforme Apoio'!$BM$31+'Res. Geral apoio conferencia'!CC46*'[1]Uniforme Apoio'!$BM$32+'Res. Geral apoio conferencia'!CF46*'[1]Uniforme Apoio'!$BM$33+'Res. Geral apoio conferencia'!CI46*'[1]Uniforme Apoio'!$BM$34+'Res. Geral apoio conferencia'!CL46*'[1]Uniforme Apoio'!$BM$35+'Res. Geral apoio conferencia'!CO46*'[1]Uniforme Apoio'!$BM$36+'Res. Geral apoio conferencia'!CR46*'[1]Uniforme Apoio'!$BM$37+'Res. Geral apoio conferencia'!CU46*'[1]Uniforme Apoio'!$BM$38+'Res. Geral apoio conferencia'!CX46*'[1]Uniforme Apoio'!$BM$39+'Res. Geral apoio conferencia'!DA46*'[1]Uniforme Apoio'!$BM$40</f>
        <v>309.54000000000002</v>
      </c>
      <c r="DY46" s="19"/>
      <c r="DZ46" s="19">
        <f>AP46*'[1]Equipamentos Jardinagem'!$H$7</f>
        <v>0</v>
      </c>
      <c r="EA46" s="19"/>
      <c r="EB46" s="19">
        <f t="shared" si="9"/>
        <v>309.54000000000002</v>
      </c>
      <c r="EC46" s="19">
        <v>1504.3620000000001</v>
      </c>
      <c r="ED46" s="19">
        <v>112.82714999999999</v>
      </c>
      <c r="EE46" s="19">
        <v>75.218099999999993</v>
      </c>
      <c r="EF46" s="19">
        <v>15.043619999999999</v>
      </c>
      <c r="EG46" s="19">
        <v>188.04525000000001</v>
      </c>
      <c r="EH46" s="19">
        <v>601.74479999999994</v>
      </c>
      <c r="EI46" s="19">
        <v>225.65429999999998</v>
      </c>
      <c r="EJ46" s="19">
        <v>45.130859999999998</v>
      </c>
      <c r="EK46" s="19">
        <v>2768.0260800000005</v>
      </c>
      <c r="EL46" s="19">
        <v>626.5667729999999</v>
      </c>
      <c r="EM46" s="19">
        <v>209.10631799999996</v>
      </c>
      <c r="EN46" s="19">
        <v>307.64202899999998</v>
      </c>
      <c r="EO46" s="19">
        <v>1143.3151199999998</v>
      </c>
      <c r="EP46" s="19">
        <v>9.7783529999999992</v>
      </c>
      <c r="EQ46" s="19">
        <v>3.7609049999999997</v>
      </c>
      <c r="ER46" s="19">
        <v>13.539257999999998</v>
      </c>
      <c r="ES46" s="19">
        <v>56.413574999999994</v>
      </c>
      <c r="ET46" s="19">
        <v>4.5130859999999995</v>
      </c>
      <c r="EU46" s="19">
        <v>2.2565429999999997</v>
      </c>
      <c r="EV46" s="19">
        <v>26.326335</v>
      </c>
      <c r="EW46" s="19">
        <v>9.7783529999999992</v>
      </c>
      <c r="EX46" s="19">
        <v>323.43782999999996</v>
      </c>
      <c r="EY46" s="19">
        <v>12.787076999999998</v>
      </c>
      <c r="EZ46" s="19">
        <v>435.51279899999997</v>
      </c>
      <c r="FA46" s="19">
        <v>626.5667729999999</v>
      </c>
      <c r="FB46" s="19">
        <v>104.55315899999998</v>
      </c>
      <c r="FC46" s="19">
        <v>63.183203999999989</v>
      </c>
      <c r="FD46" s="19">
        <v>24.821973</v>
      </c>
      <c r="FE46" s="19">
        <v>0</v>
      </c>
      <c r="FF46" s="19">
        <v>301.62458099999998</v>
      </c>
      <c r="FG46" s="19">
        <v>1120.7496899999996</v>
      </c>
      <c r="FH46" s="19">
        <f t="shared" si="0"/>
        <v>5481.1429469999994</v>
      </c>
      <c r="FI46" s="19">
        <f t="shared" si="1"/>
        <v>14901.112947000001</v>
      </c>
      <c r="FJ46" s="19" t="e">
        <f t="shared" si="10"/>
        <v>#VALUE!</v>
      </c>
      <c r="FK46" s="144">
        <f t="shared" si="17"/>
        <v>3</v>
      </c>
      <c r="FL46" s="144">
        <f t="shared" si="3"/>
        <v>12.25</v>
      </c>
      <c r="FM46" s="20">
        <f t="shared" si="4"/>
        <v>3.4188034188034218</v>
      </c>
      <c r="FN46" s="19" t="e">
        <f t="shared" si="11"/>
        <v>#VALUE!</v>
      </c>
      <c r="FO46" s="20">
        <f t="shared" si="5"/>
        <v>8.6609686609686669</v>
      </c>
      <c r="FP46" s="19" t="e">
        <f t="shared" si="12"/>
        <v>#VALUE!</v>
      </c>
      <c r="FQ46" s="20">
        <f t="shared" si="6"/>
        <v>1.8803418803418819</v>
      </c>
      <c r="FR46" s="19" t="e">
        <f t="shared" si="13"/>
        <v>#VALUE!</v>
      </c>
      <c r="FS46" s="19" t="e">
        <f t="shared" si="14"/>
        <v>#VALUE!</v>
      </c>
      <c r="FT46" s="19" t="e">
        <f t="shared" si="15"/>
        <v>#VALUE!</v>
      </c>
      <c r="FU46" s="145" t="e">
        <f t="shared" si="16"/>
        <v>#VALUE!</v>
      </c>
    </row>
    <row r="47" spans="1:177" ht="15" customHeight="1">
      <c r="A47" s="149" t="str">
        <f>[1]CCT!D54</f>
        <v>Sind - Asseio</v>
      </c>
      <c r="B47" s="150" t="str">
        <f>[1]CCT!C54</f>
        <v>Nova Lima</v>
      </c>
      <c r="C47" s="141"/>
      <c r="D47" s="151"/>
      <c r="E47" s="17"/>
      <c r="F47" s="18"/>
      <c r="G47" s="151"/>
      <c r="H47" s="17"/>
      <c r="I47" s="18"/>
      <c r="J47" s="151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8"/>
      <c r="V47" s="151"/>
      <c r="W47" s="17"/>
      <c r="X47" s="18"/>
      <c r="Y47" s="151"/>
      <c r="Z47" s="17"/>
      <c r="AA47" s="17"/>
      <c r="AB47" s="17"/>
      <c r="AC47" s="17"/>
      <c r="AD47" s="17"/>
      <c r="AE47" s="17"/>
      <c r="AF47" s="17"/>
      <c r="AG47" s="18"/>
      <c r="AH47" s="17"/>
      <c r="AI47" s="17"/>
      <c r="AJ47" s="17"/>
      <c r="AK47" s="17"/>
      <c r="AL47" s="17"/>
      <c r="AM47" s="18"/>
      <c r="AN47" s="151"/>
      <c r="AO47" s="17"/>
      <c r="AP47" s="17"/>
      <c r="AQ47" s="17"/>
      <c r="AR47" s="17"/>
      <c r="AS47" s="17"/>
      <c r="AT47" s="17"/>
      <c r="AU47" s="17"/>
      <c r="AV47" s="152"/>
      <c r="AW47" s="151"/>
      <c r="AX47" s="17"/>
      <c r="AY47" s="17"/>
      <c r="AZ47" s="17"/>
      <c r="BA47" s="17"/>
      <c r="BB47" s="141"/>
      <c r="BC47" s="17"/>
      <c r="BD47" s="17">
        <v>0</v>
      </c>
      <c r="BE47" s="152"/>
      <c r="BF47" s="151"/>
      <c r="BG47" s="17"/>
      <c r="BH47" s="17"/>
      <c r="BI47" s="17"/>
      <c r="BJ47" s="17"/>
      <c r="BK47" s="17"/>
      <c r="BL47" s="17"/>
      <c r="BM47" s="17"/>
      <c r="BN47" s="18"/>
      <c r="BO47" s="17"/>
      <c r="BP47" s="17"/>
      <c r="BQ47" s="18">
        <v>2</v>
      </c>
      <c r="BR47" s="17">
        <v>1134.79</v>
      </c>
      <c r="BS47" s="17">
        <v>2269.58</v>
      </c>
      <c r="BT47" s="18">
        <v>2</v>
      </c>
      <c r="BU47" s="17">
        <v>1134.79</v>
      </c>
      <c r="BV47" s="17">
        <v>2269.58</v>
      </c>
      <c r="BW47" s="18"/>
      <c r="BX47" s="17"/>
      <c r="BY47" s="17"/>
      <c r="BZ47" s="153">
        <v>1</v>
      </c>
      <c r="CA47" s="151">
        <v>1231.31</v>
      </c>
      <c r="CB47" s="17">
        <v>1231.31</v>
      </c>
      <c r="CC47" s="17"/>
      <c r="CD47" s="17"/>
      <c r="CE47" s="17"/>
      <c r="CF47" s="152"/>
      <c r="CG47" s="151"/>
      <c r="CH47" s="17"/>
      <c r="CI47" s="17"/>
      <c r="CJ47" s="17"/>
      <c r="CK47" s="17"/>
      <c r="CL47" s="152"/>
      <c r="CM47" s="151"/>
      <c r="CN47" s="17"/>
      <c r="CO47" s="17"/>
      <c r="CP47" s="17"/>
      <c r="CQ47" s="17"/>
      <c r="CR47" s="17"/>
      <c r="CS47" s="17"/>
      <c r="CT47" s="17">
        <v>0</v>
      </c>
      <c r="CU47" s="17"/>
      <c r="CV47" s="17"/>
      <c r="CW47" s="17"/>
      <c r="CX47" s="17"/>
      <c r="CY47" s="17"/>
      <c r="CZ47" s="17"/>
      <c r="DA47" s="152"/>
      <c r="DB47" s="151"/>
      <c r="DC47" s="17"/>
      <c r="DD47" s="143">
        <f t="shared" si="7"/>
        <v>5</v>
      </c>
      <c r="DE47" s="19">
        <f t="shared" si="8"/>
        <v>5770.4699999999993</v>
      </c>
      <c r="DF47" s="19"/>
      <c r="DG47" s="19"/>
      <c r="DH47" s="19">
        <v>328.9188815</v>
      </c>
      <c r="DI47" s="19"/>
      <c r="DJ47" s="19">
        <v>361.37903363636372</v>
      </c>
      <c r="DK47" s="19">
        <v>123.79527272727273</v>
      </c>
      <c r="DL47" s="19"/>
      <c r="DM47" s="19">
        <v>6584.5631878636359</v>
      </c>
      <c r="DN47" s="19"/>
      <c r="DO47" s="19">
        <v>1395</v>
      </c>
      <c r="DP47" s="19">
        <v>273.77180000000004</v>
      </c>
      <c r="DQ47" s="19"/>
      <c r="DR47" s="19">
        <v>15.600000000000001</v>
      </c>
      <c r="DS47" s="19">
        <v>0</v>
      </c>
      <c r="DT47" s="19">
        <v>205.15</v>
      </c>
      <c r="DU47" s="19">
        <v>42.15</v>
      </c>
      <c r="DV47" s="19">
        <v>0</v>
      </c>
      <c r="DW47" s="19">
        <v>1931.6718000000001</v>
      </c>
      <c r="DX47" s="19">
        <f>C47*'[1]Uniforme Apoio'!$BM$9+'Res. Geral apoio conferencia'!F47*'[1]Uniforme Apoio'!$BM$10+'Res. Geral apoio conferencia'!I47*'[1]Uniforme Apoio'!$BM$11+'Res. Geral apoio conferencia'!L47*'[1]Uniforme Apoio'!$BM$12+'Res. Geral apoio conferencia'!O47*'[1]Uniforme Apoio'!$BM$13+'Res. Geral apoio conferencia'!R47*'[1]Uniforme Apoio'!$BM$14+'Res. Geral apoio conferencia'!U47*'[1]Uniforme Apoio'!$BM$15+'Res. Geral apoio conferencia'!X47*'[1]Uniforme Apoio'!$BM$17+AA47*'[1]Uniforme Apoio'!$BM$16+'Res. Geral apoio conferencia'!AD47*'[1]Uniforme Apoio'!$BM$18+'Res. Geral apoio conferencia'!AG47*'[1]Uniforme Apoio'!$BM$19+'Res. Geral apoio conferencia'!AJ47*'[1]Uniforme Apoio'!$BM$20+'Res. Geral apoio conferencia'!AM47*'[1]Uniforme Apoio'!$BM$21+'Res. Geral apoio conferencia'!AP47*'[1]Uniforme Apoio'!$BM$22+'Res. Geral apoio conferencia'!AS47*'[1]Uniforme Apoio'!$BM$23+'Res. Geral apoio conferencia'!AV47*'[1]Uniforme Apoio'!$BM$24+'Res. Geral apoio conferencia'!AY47*'[1]Uniforme Apoio'!$BM$25+'Res. Geral apoio conferencia'!BB47*'[1]Uniforme Apoio'!$BM$26+BE47*'[1]Uniforme Apoio'!$BM$27+'Res. Geral apoio conferencia'!BH47*'[1]Uniforme Apoio'!$BM$28+'Res. Geral apoio conferencia'!BK47*'[1]Uniforme Apoio'!$BM$29+'Res. Geral apoio conferencia'!BN47*'[1]Uniforme Apoio'!$BM$30+'Res. Geral apoio conferencia'!BQ47*'[1]Uniforme Apoio'!$BM$30+'Res. Geral apoio conferencia'!BT47*'[1]Uniforme Apoio'!$BM$30+'Res. Geral apoio conferencia'!BW47*'[1]Uniforme Apoio'!$BM$31+'Res. Geral apoio conferencia'!BZ47*'[1]Uniforme Apoio'!$BM$31+'Res. Geral apoio conferencia'!CC47*'[1]Uniforme Apoio'!$BM$32+'Res. Geral apoio conferencia'!CF47*'[1]Uniforme Apoio'!$BM$33+'Res. Geral apoio conferencia'!CI47*'[1]Uniforme Apoio'!$BM$34+'Res. Geral apoio conferencia'!CL47*'[1]Uniforme Apoio'!$BM$35+'Res. Geral apoio conferencia'!CO47*'[1]Uniforme Apoio'!$BM$36+'Res. Geral apoio conferencia'!CR47*'[1]Uniforme Apoio'!$BM$37+'Res. Geral apoio conferencia'!CU47*'[1]Uniforme Apoio'!$BM$38+'Res. Geral apoio conferencia'!CX47*'[1]Uniforme Apoio'!$BM$39+'Res. Geral apoio conferencia'!DA47*'[1]Uniforme Apoio'!$BM$40</f>
        <v>424.15000000000003</v>
      </c>
      <c r="DY47" s="19"/>
      <c r="DZ47" s="19">
        <f>AP47*'[1]Equipamentos Jardinagem'!$H$7</f>
        <v>0</v>
      </c>
      <c r="EA47" s="19"/>
      <c r="EB47" s="19">
        <f t="shared" si="9"/>
        <v>424.15000000000003</v>
      </c>
      <c r="EC47" s="19">
        <v>1316.9126375727274</v>
      </c>
      <c r="ED47" s="19">
        <v>98.768447817954538</v>
      </c>
      <c r="EE47" s="19">
        <v>65.845631878636354</v>
      </c>
      <c r="EF47" s="19">
        <v>13.169126375727272</v>
      </c>
      <c r="EG47" s="19">
        <v>164.61407969659092</v>
      </c>
      <c r="EH47" s="19">
        <v>526.76505502909083</v>
      </c>
      <c r="EI47" s="19">
        <v>197.53689563590908</v>
      </c>
      <c r="EJ47" s="19">
        <v>39.507379127181814</v>
      </c>
      <c r="EK47" s="19">
        <v>2423.1192531338179</v>
      </c>
      <c r="EL47" s="19">
        <v>548.49411354904089</v>
      </c>
      <c r="EM47" s="19">
        <v>183.05085662260907</v>
      </c>
      <c r="EN47" s="19">
        <v>269.30863438362269</v>
      </c>
      <c r="EO47" s="19">
        <v>1000.8536045552727</v>
      </c>
      <c r="EP47" s="19">
        <v>8.5599321442227261</v>
      </c>
      <c r="EQ47" s="19">
        <v>3.292281593931818</v>
      </c>
      <c r="ER47" s="19">
        <v>11.852213738154544</v>
      </c>
      <c r="ES47" s="19">
        <v>49.384223908977269</v>
      </c>
      <c r="ET47" s="19">
        <v>3.9507379127181812</v>
      </c>
      <c r="EU47" s="19">
        <v>1.9753689563590906</v>
      </c>
      <c r="EV47" s="19">
        <v>23.045971157522725</v>
      </c>
      <c r="EW47" s="19">
        <v>8.5599321442227261</v>
      </c>
      <c r="EX47" s="19">
        <v>283.13621707813633</v>
      </c>
      <c r="EY47" s="19">
        <v>11.193757419368181</v>
      </c>
      <c r="EZ47" s="19">
        <v>381.24620857730451</v>
      </c>
      <c r="FA47" s="19">
        <v>548.49411354904089</v>
      </c>
      <c r="FB47" s="19">
        <v>91.525428311304537</v>
      </c>
      <c r="FC47" s="19">
        <v>55.310330778054535</v>
      </c>
      <c r="FD47" s="19">
        <v>21.729058519949998</v>
      </c>
      <c r="FE47" s="19">
        <v>0</v>
      </c>
      <c r="FF47" s="19">
        <v>264.04098383333178</v>
      </c>
      <c r="FG47" s="19">
        <v>981.09991499168166</v>
      </c>
      <c r="FH47" s="19">
        <f t="shared" si="0"/>
        <v>4798.1711949962319</v>
      </c>
      <c r="FI47" s="19">
        <f t="shared" si="1"/>
        <v>13738.556182859867</v>
      </c>
      <c r="FJ47" s="19" t="e">
        <f t="shared" si="10"/>
        <v>#VALUE!</v>
      </c>
      <c r="FK47" s="144">
        <f t="shared" si="17"/>
        <v>3</v>
      </c>
      <c r="FL47" s="144">
        <f t="shared" si="3"/>
        <v>12.25</v>
      </c>
      <c r="FM47" s="20">
        <f t="shared" si="4"/>
        <v>3.4188034188034218</v>
      </c>
      <c r="FN47" s="19" t="e">
        <f t="shared" si="11"/>
        <v>#VALUE!</v>
      </c>
      <c r="FO47" s="20">
        <f t="shared" si="5"/>
        <v>8.6609686609686669</v>
      </c>
      <c r="FP47" s="19" t="e">
        <f t="shared" si="12"/>
        <v>#VALUE!</v>
      </c>
      <c r="FQ47" s="20">
        <f t="shared" si="6"/>
        <v>1.8803418803418819</v>
      </c>
      <c r="FR47" s="19" t="e">
        <f t="shared" si="13"/>
        <v>#VALUE!</v>
      </c>
      <c r="FS47" s="19" t="e">
        <f t="shared" si="14"/>
        <v>#VALUE!</v>
      </c>
      <c r="FT47" s="19" t="e">
        <f t="shared" si="15"/>
        <v>#VALUE!</v>
      </c>
      <c r="FU47" s="145" t="e">
        <f t="shared" si="16"/>
        <v>#VALUE!</v>
      </c>
    </row>
    <row r="48" spans="1:177" ht="15" customHeight="1">
      <c r="A48" s="184" t="str">
        <f>[1]CCT!D55</f>
        <v>CCT Rodoviários de Belo Horizonte e RMBH + SEAC-MG</v>
      </c>
      <c r="B48" s="147" t="str">
        <f>[1]CCT!C55</f>
        <v>Nova Lima</v>
      </c>
      <c r="C48" s="141"/>
      <c r="D48" s="151"/>
      <c r="E48" s="17">
        <v>0</v>
      </c>
      <c r="F48" s="18"/>
      <c r="G48" s="151"/>
      <c r="H48" s="17">
        <v>0</v>
      </c>
      <c r="I48" s="18"/>
      <c r="J48" s="151"/>
      <c r="K48" s="17">
        <v>0</v>
      </c>
      <c r="L48" s="17"/>
      <c r="M48" s="17"/>
      <c r="N48" s="17"/>
      <c r="O48" s="17"/>
      <c r="P48" s="17"/>
      <c r="Q48" s="17"/>
      <c r="R48" s="17"/>
      <c r="S48" s="17"/>
      <c r="T48" s="17"/>
      <c r="U48" s="18"/>
      <c r="V48" s="151"/>
      <c r="W48" s="17">
        <v>0</v>
      </c>
      <c r="X48" s="18"/>
      <c r="Y48" s="151"/>
      <c r="Z48" s="17">
        <v>0</v>
      </c>
      <c r="AA48" s="17"/>
      <c r="AB48" s="17"/>
      <c r="AC48" s="17"/>
      <c r="AD48" s="17"/>
      <c r="AE48" s="17"/>
      <c r="AF48" s="17"/>
      <c r="AG48" s="18"/>
      <c r="AH48" s="17"/>
      <c r="AI48" s="17">
        <v>0</v>
      </c>
      <c r="AJ48" s="17"/>
      <c r="AK48" s="17"/>
      <c r="AL48" s="17"/>
      <c r="AM48" s="18"/>
      <c r="AN48" s="151"/>
      <c r="AO48" s="17">
        <v>0</v>
      </c>
      <c r="AP48" s="17"/>
      <c r="AQ48" s="17"/>
      <c r="AR48" s="17"/>
      <c r="AS48" s="17"/>
      <c r="AT48" s="17"/>
      <c r="AU48" s="17"/>
      <c r="AV48" s="152"/>
      <c r="AW48" s="151"/>
      <c r="AX48" s="17">
        <v>0</v>
      </c>
      <c r="AY48" s="17"/>
      <c r="AZ48" s="17"/>
      <c r="BA48" s="17"/>
      <c r="BB48" s="141">
        <v>1</v>
      </c>
      <c r="BC48" s="17">
        <v>2507.27</v>
      </c>
      <c r="BD48" s="17">
        <v>2507.27</v>
      </c>
      <c r="BE48" s="152"/>
      <c r="BF48" s="151"/>
      <c r="BG48" s="17">
        <v>0</v>
      </c>
      <c r="BH48" s="17"/>
      <c r="BI48" s="17"/>
      <c r="BJ48" s="17"/>
      <c r="BK48" s="17"/>
      <c r="BL48" s="17"/>
      <c r="BM48" s="17"/>
      <c r="BN48" s="18"/>
      <c r="BO48" s="17"/>
      <c r="BP48" s="17">
        <v>0</v>
      </c>
      <c r="BQ48" s="18"/>
      <c r="BR48" s="17"/>
      <c r="BS48" s="17">
        <v>0</v>
      </c>
      <c r="BT48" s="18"/>
      <c r="BU48" s="17"/>
      <c r="BV48" s="17">
        <v>0</v>
      </c>
      <c r="BW48" s="18"/>
      <c r="BX48" s="17"/>
      <c r="BY48" s="17">
        <v>0</v>
      </c>
      <c r="BZ48" s="153"/>
      <c r="CA48" s="151"/>
      <c r="CB48" s="17">
        <v>0</v>
      </c>
      <c r="CC48" s="17"/>
      <c r="CD48" s="17"/>
      <c r="CE48" s="17"/>
      <c r="CF48" s="152"/>
      <c r="CG48" s="151"/>
      <c r="CH48" s="17">
        <v>0</v>
      </c>
      <c r="CI48" s="17"/>
      <c r="CJ48" s="17"/>
      <c r="CK48" s="17"/>
      <c r="CL48" s="152"/>
      <c r="CM48" s="151"/>
      <c r="CN48" s="17">
        <v>0</v>
      </c>
      <c r="CO48" s="17"/>
      <c r="CP48" s="17"/>
      <c r="CQ48" s="17"/>
      <c r="CR48" s="17"/>
      <c r="CS48" s="17"/>
      <c r="CT48" s="17">
        <v>0</v>
      </c>
      <c r="CU48" s="17"/>
      <c r="CV48" s="17"/>
      <c r="CW48" s="17"/>
      <c r="CX48" s="17"/>
      <c r="CY48" s="17"/>
      <c r="CZ48" s="17"/>
      <c r="DA48" s="152"/>
      <c r="DB48" s="151"/>
      <c r="DC48" s="17">
        <v>0</v>
      </c>
      <c r="DD48" s="143">
        <f t="shared" si="7"/>
        <v>1</v>
      </c>
      <c r="DE48" s="19">
        <f t="shared" si="8"/>
        <v>2507.27</v>
      </c>
      <c r="DF48" s="19"/>
      <c r="DG48" s="19"/>
      <c r="DH48" s="19">
        <v>0</v>
      </c>
      <c r="DI48" s="19"/>
      <c r="DJ48" s="19">
        <v>0</v>
      </c>
      <c r="DK48" s="19">
        <v>0</v>
      </c>
      <c r="DL48" s="19"/>
      <c r="DM48" s="19">
        <v>2507.27</v>
      </c>
      <c r="DN48" s="19"/>
      <c r="DO48" s="19">
        <v>279</v>
      </c>
      <c r="DP48" s="19">
        <v>0</v>
      </c>
      <c r="DQ48" s="19"/>
      <c r="DR48" s="19">
        <v>3.12</v>
      </c>
      <c r="DS48" s="19">
        <v>0</v>
      </c>
      <c r="DT48" s="19">
        <v>0</v>
      </c>
      <c r="DU48" s="19">
        <v>0</v>
      </c>
      <c r="DV48" s="19">
        <v>247.42</v>
      </c>
      <c r="DW48" s="19">
        <v>529.54</v>
      </c>
      <c r="DX48" s="19">
        <f>C48*'[1]Uniforme Apoio'!$BM$9+'Res. Geral apoio conferencia'!F48*'[1]Uniforme Apoio'!$BM$10+'Res. Geral apoio conferencia'!I48*'[1]Uniforme Apoio'!$BM$11+'Res. Geral apoio conferencia'!L48*'[1]Uniforme Apoio'!$BM$12+'Res. Geral apoio conferencia'!O48*'[1]Uniforme Apoio'!$BM$13+'Res. Geral apoio conferencia'!R48*'[1]Uniforme Apoio'!$BM$14+'Res. Geral apoio conferencia'!U48*'[1]Uniforme Apoio'!$BM$15+'Res. Geral apoio conferencia'!X48*'[1]Uniforme Apoio'!$BM$17+AA48*'[1]Uniforme Apoio'!$BM$16+'Res. Geral apoio conferencia'!AD48*'[1]Uniforme Apoio'!$BM$18+'Res. Geral apoio conferencia'!AG48*'[1]Uniforme Apoio'!$BM$19+'Res. Geral apoio conferencia'!AJ48*'[1]Uniforme Apoio'!$BM$20+'Res. Geral apoio conferencia'!AM48*'[1]Uniforme Apoio'!$BM$21+'Res. Geral apoio conferencia'!AP48*'[1]Uniforme Apoio'!$BM$22+'Res. Geral apoio conferencia'!AS48*'[1]Uniforme Apoio'!$BM$23+'Res. Geral apoio conferencia'!AV48*'[1]Uniforme Apoio'!$BM$24+'Res. Geral apoio conferencia'!AY48*'[1]Uniforme Apoio'!$BM$25+'Res. Geral apoio conferencia'!BB48*'[1]Uniforme Apoio'!$BM$26+BE48*'[1]Uniforme Apoio'!$BM$27+'Res. Geral apoio conferencia'!BH48*'[1]Uniforme Apoio'!$BM$28+'Res. Geral apoio conferencia'!BK48*'[1]Uniforme Apoio'!$BM$29+'Res. Geral apoio conferencia'!BN48*'[1]Uniforme Apoio'!$BM$30+'Res. Geral apoio conferencia'!BQ48*'[1]Uniforme Apoio'!$BM$30+'Res. Geral apoio conferencia'!BT48*'[1]Uniforme Apoio'!$BM$30+'Res. Geral apoio conferencia'!BW48*'[1]Uniforme Apoio'!$BM$31+'Res. Geral apoio conferencia'!BZ48*'[1]Uniforme Apoio'!$BM$31+'Res. Geral apoio conferencia'!CC48*'[1]Uniforme Apoio'!$BM$32+'Res. Geral apoio conferencia'!CF48*'[1]Uniforme Apoio'!$BM$33+'Res. Geral apoio conferencia'!CI48*'[1]Uniforme Apoio'!$BM$34+'Res. Geral apoio conferencia'!CL48*'[1]Uniforme Apoio'!$BM$35+'Res. Geral apoio conferencia'!CO48*'[1]Uniforme Apoio'!$BM$36+'Res. Geral apoio conferencia'!CR48*'[1]Uniforme Apoio'!$BM$37+'Res. Geral apoio conferencia'!CU48*'[1]Uniforme Apoio'!$BM$38+'Res. Geral apoio conferencia'!CX48*'[1]Uniforme Apoio'!$BM$39+'Res. Geral apoio conferencia'!DA48*'[1]Uniforme Apoio'!$BM$40</f>
        <v>103.18</v>
      </c>
      <c r="DY48" s="19"/>
      <c r="DZ48" s="19">
        <f>AP48*'[1]Equipamentos Jardinagem'!$H$7</f>
        <v>0</v>
      </c>
      <c r="EA48" s="19"/>
      <c r="EB48" s="19">
        <f t="shared" si="9"/>
        <v>103.18</v>
      </c>
      <c r="EC48" s="19">
        <v>501.45400000000001</v>
      </c>
      <c r="ED48" s="19">
        <v>37.609049999999996</v>
      </c>
      <c r="EE48" s="19">
        <v>25.072700000000001</v>
      </c>
      <c r="EF48" s="19">
        <v>5.0145400000000002</v>
      </c>
      <c r="EG48" s="19">
        <v>62.681750000000001</v>
      </c>
      <c r="EH48" s="19">
        <v>200.58160000000001</v>
      </c>
      <c r="EI48" s="19">
        <v>75.218099999999993</v>
      </c>
      <c r="EJ48" s="19">
        <v>15.043620000000001</v>
      </c>
      <c r="EK48" s="19">
        <v>922.67536000000007</v>
      </c>
      <c r="EL48" s="19">
        <v>208.855591</v>
      </c>
      <c r="EM48" s="19">
        <v>69.702106000000001</v>
      </c>
      <c r="EN48" s="19">
        <v>102.547343</v>
      </c>
      <c r="EO48" s="19">
        <v>381.10504000000003</v>
      </c>
      <c r="EP48" s="19">
        <v>3.2594509999999999</v>
      </c>
      <c r="EQ48" s="19">
        <v>1.2536350000000001</v>
      </c>
      <c r="ER48" s="19">
        <v>4.5130859999999995</v>
      </c>
      <c r="ES48" s="19">
        <v>18.804524999999998</v>
      </c>
      <c r="ET48" s="19">
        <v>1.5043619999999998</v>
      </c>
      <c r="EU48" s="19">
        <v>0.75218099999999988</v>
      </c>
      <c r="EV48" s="19">
        <v>8.7754449999999995</v>
      </c>
      <c r="EW48" s="19">
        <v>3.2594509999999999</v>
      </c>
      <c r="EX48" s="19">
        <v>107.81260999999999</v>
      </c>
      <c r="EY48" s="19">
        <v>4.262359</v>
      </c>
      <c r="EZ48" s="19">
        <v>145.17093299999999</v>
      </c>
      <c r="FA48" s="19">
        <v>208.855591</v>
      </c>
      <c r="FB48" s="19">
        <v>34.851053</v>
      </c>
      <c r="FC48" s="19">
        <v>21.061067999999999</v>
      </c>
      <c r="FD48" s="19">
        <v>8.2739910000000005</v>
      </c>
      <c r="FE48" s="19">
        <v>0</v>
      </c>
      <c r="FF48" s="19">
        <v>100.54152699999999</v>
      </c>
      <c r="FG48" s="19">
        <v>373.58323000000001</v>
      </c>
      <c r="FH48" s="19">
        <f t="shared" si="0"/>
        <v>1827.0476489999999</v>
      </c>
      <c r="FI48" s="19">
        <f t="shared" si="1"/>
        <v>4967.0376489999999</v>
      </c>
      <c r="FJ48" s="19" t="e">
        <f t="shared" si="10"/>
        <v>#VALUE!</v>
      </c>
      <c r="FK48" s="144">
        <f t="shared" si="17"/>
        <v>3</v>
      </c>
      <c r="FL48" s="144">
        <f t="shared" si="3"/>
        <v>12.25</v>
      </c>
      <c r="FM48" s="20">
        <f t="shared" si="4"/>
        <v>3.4188034188034218</v>
      </c>
      <c r="FN48" s="19" t="e">
        <f t="shared" si="11"/>
        <v>#VALUE!</v>
      </c>
      <c r="FO48" s="20">
        <f t="shared" si="5"/>
        <v>8.6609686609686669</v>
      </c>
      <c r="FP48" s="19" t="e">
        <f t="shared" si="12"/>
        <v>#VALUE!</v>
      </c>
      <c r="FQ48" s="20">
        <f t="shared" si="6"/>
        <v>1.8803418803418819</v>
      </c>
      <c r="FR48" s="19" t="e">
        <f t="shared" si="13"/>
        <v>#VALUE!</v>
      </c>
      <c r="FS48" s="19" t="e">
        <f t="shared" si="14"/>
        <v>#VALUE!</v>
      </c>
      <c r="FT48" s="19" t="e">
        <f t="shared" si="15"/>
        <v>#VALUE!</v>
      </c>
      <c r="FU48" s="145" t="e">
        <f t="shared" si="16"/>
        <v>#VALUE!</v>
      </c>
    </row>
    <row r="49" spans="1:177" ht="15" customHeight="1">
      <c r="A49" s="146" t="str">
        <f>[1]CCT!D56</f>
        <v>Alto Paranaiba</v>
      </c>
      <c r="B49" s="147" t="str">
        <f>[1]CCT!C56</f>
        <v>Nova Ponte</v>
      </c>
      <c r="C49" s="141"/>
      <c r="D49" s="151"/>
      <c r="E49" s="17">
        <v>0</v>
      </c>
      <c r="F49" s="18"/>
      <c r="G49" s="151"/>
      <c r="H49" s="17">
        <v>0</v>
      </c>
      <c r="I49" s="18"/>
      <c r="J49" s="151"/>
      <c r="K49" s="17">
        <v>0</v>
      </c>
      <c r="L49" s="17"/>
      <c r="M49" s="17"/>
      <c r="N49" s="17"/>
      <c r="O49" s="17"/>
      <c r="P49" s="17"/>
      <c r="Q49" s="17"/>
      <c r="R49" s="17"/>
      <c r="S49" s="17"/>
      <c r="T49" s="17"/>
      <c r="U49" s="18"/>
      <c r="V49" s="151"/>
      <c r="W49" s="17">
        <v>0</v>
      </c>
      <c r="X49" s="18"/>
      <c r="Y49" s="151"/>
      <c r="Z49" s="17">
        <v>0</v>
      </c>
      <c r="AA49" s="17"/>
      <c r="AB49" s="17"/>
      <c r="AC49" s="17"/>
      <c r="AD49" s="17"/>
      <c r="AE49" s="17"/>
      <c r="AF49" s="17"/>
      <c r="AG49" s="18"/>
      <c r="AH49" s="17"/>
      <c r="AI49" s="17">
        <v>0</v>
      </c>
      <c r="AJ49" s="17"/>
      <c r="AK49" s="17"/>
      <c r="AL49" s="17"/>
      <c r="AM49" s="18"/>
      <c r="AN49" s="151"/>
      <c r="AO49" s="17">
        <v>0</v>
      </c>
      <c r="AP49" s="17"/>
      <c r="AQ49" s="17"/>
      <c r="AR49" s="17"/>
      <c r="AS49" s="17"/>
      <c r="AT49" s="17"/>
      <c r="AU49" s="17"/>
      <c r="AV49" s="152"/>
      <c r="AW49" s="151"/>
      <c r="AX49" s="17">
        <v>0</v>
      </c>
      <c r="AY49" s="17"/>
      <c r="AZ49" s="17"/>
      <c r="BA49" s="17"/>
      <c r="BB49" s="141"/>
      <c r="BC49" s="17"/>
      <c r="BD49" s="17">
        <v>0</v>
      </c>
      <c r="BE49" s="152"/>
      <c r="BF49" s="151"/>
      <c r="BG49" s="17">
        <v>0</v>
      </c>
      <c r="BH49" s="17"/>
      <c r="BI49" s="17"/>
      <c r="BJ49" s="17"/>
      <c r="BK49" s="17"/>
      <c r="BL49" s="17"/>
      <c r="BM49" s="17"/>
      <c r="BN49" s="18">
        <v>1</v>
      </c>
      <c r="BO49" s="17">
        <v>1043.74</v>
      </c>
      <c r="BP49" s="17">
        <v>1043.74</v>
      </c>
      <c r="BQ49" s="18"/>
      <c r="BR49" s="17"/>
      <c r="BS49" s="17">
        <v>0</v>
      </c>
      <c r="BT49" s="18"/>
      <c r="BU49" s="17"/>
      <c r="BV49" s="17">
        <v>0</v>
      </c>
      <c r="BW49" s="18"/>
      <c r="BX49" s="17"/>
      <c r="BY49" s="17">
        <v>0</v>
      </c>
      <c r="BZ49" s="153"/>
      <c r="CA49" s="151"/>
      <c r="CB49" s="17">
        <v>0</v>
      </c>
      <c r="CC49" s="17"/>
      <c r="CD49" s="17"/>
      <c r="CE49" s="17"/>
      <c r="CF49" s="152"/>
      <c r="CG49" s="151"/>
      <c r="CH49" s="17">
        <v>0</v>
      </c>
      <c r="CI49" s="17"/>
      <c r="CJ49" s="17"/>
      <c r="CK49" s="17"/>
      <c r="CL49" s="152"/>
      <c r="CM49" s="151"/>
      <c r="CN49" s="17">
        <v>0</v>
      </c>
      <c r="CO49" s="17"/>
      <c r="CP49" s="17"/>
      <c r="CQ49" s="17"/>
      <c r="CR49" s="17"/>
      <c r="CS49" s="17"/>
      <c r="CT49" s="17">
        <v>0</v>
      </c>
      <c r="CU49" s="17"/>
      <c r="CV49" s="17"/>
      <c r="CW49" s="17"/>
      <c r="CX49" s="17"/>
      <c r="CY49" s="17"/>
      <c r="CZ49" s="17"/>
      <c r="DA49" s="152"/>
      <c r="DB49" s="151"/>
      <c r="DC49" s="17">
        <v>0</v>
      </c>
      <c r="DD49" s="143">
        <f t="shared" si="7"/>
        <v>1</v>
      </c>
      <c r="DE49" s="19">
        <f t="shared" si="8"/>
        <v>1043.74</v>
      </c>
      <c r="DF49" s="19"/>
      <c r="DG49" s="19"/>
      <c r="DH49" s="19">
        <v>0</v>
      </c>
      <c r="DI49" s="19"/>
      <c r="DJ49" s="19">
        <v>94.885454545454536</v>
      </c>
      <c r="DK49" s="19">
        <v>0</v>
      </c>
      <c r="DL49" s="19"/>
      <c r="DM49" s="19">
        <v>1138.6254545454544</v>
      </c>
      <c r="DN49" s="19"/>
      <c r="DO49" s="19">
        <v>219.02</v>
      </c>
      <c r="DP49" s="19">
        <v>61.375599999999999</v>
      </c>
      <c r="DQ49" s="19"/>
      <c r="DR49" s="19">
        <v>3.12</v>
      </c>
      <c r="DS49" s="19">
        <v>19.440000000000001</v>
      </c>
      <c r="DT49" s="19">
        <v>0</v>
      </c>
      <c r="DU49" s="19">
        <v>0</v>
      </c>
      <c r="DV49" s="19">
        <v>0</v>
      </c>
      <c r="DW49" s="19">
        <v>302.9556</v>
      </c>
      <c r="DX49" s="19">
        <f>C49*'[1]Uniforme Apoio'!$BM$9+'Res. Geral apoio conferencia'!F49*'[1]Uniforme Apoio'!$BM$10+'Res. Geral apoio conferencia'!I49*'[1]Uniforme Apoio'!$BM$11+'Res. Geral apoio conferencia'!L49*'[1]Uniforme Apoio'!$BM$12+'Res. Geral apoio conferencia'!O49*'[1]Uniforme Apoio'!$BM$13+'Res. Geral apoio conferencia'!R49*'[1]Uniforme Apoio'!$BM$14+'Res. Geral apoio conferencia'!U49*'[1]Uniforme Apoio'!$BM$15+'Res. Geral apoio conferencia'!X49*'[1]Uniforme Apoio'!$BM$17+AA49*'[1]Uniforme Apoio'!$BM$16+'Res. Geral apoio conferencia'!AD49*'[1]Uniforme Apoio'!$BM$18+'Res. Geral apoio conferencia'!AG49*'[1]Uniforme Apoio'!$BM$19+'Res. Geral apoio conferencia'!AJ49*'[1]Uniforme Apoio'!$BM$20+'Res. Geral apoio conferencia'!AM49*'[1]Uniforme Apoio'!$BM$21+'Res. Geral apoio conferencia'!AP49*'[1]Uniforme Apoio'!$BM$22+'Res. Geral apoio conferencia'!AS49*'[1]Uniforme Apoio'!$BM$23+'Res. Geral apoio conferencia'!AV49*'[1]Uniforme Apoio'!$BM$24+'Res. Geral apoio conferencia'!AY49*'[1]Uniforme Apoio'!$BM$25+'Res. Geral apoio conferencia'!BB49*'[1]Uniforme Apoio'!$BM$26+BE49*'[1]Uniforme Apoio'!$BM$27+'Res. Geral apoio conferencia'!BH49*'[1]Uniforme Apoio'!$BM$28+'Res. Geral apoio conferencia'!BK49*'[1]Uniforme Apoio'!$BM$29+'Res. Geral apoio conferencia'!BN49*'[1]Uniforme Apoio'!$BM$30+'Res. Geral apoio conferencia'!BQ49*'[1]Uniforme Apoio'!$BM$30+'Res. Geral apoio conferencia'!BT49*'[1]Uniforme Apoio'!$BM$30+'Res. Geral apoio conferencia'!BW49*'[1]Uniforme Apoio'!$BM$31+'Res. Geral apoio conferencia'!BZ49*'[1]Uniforme Apoio'!$BM$31+'Res. Geral apoio conferencia'!CC49*'[1]Uniforme Apoio'!$BM$32+'Res. Geral apoio conferencia'!CF49*'[1]Uniforme Apoio'!$BM$33+'Res. Geral apoio conferencia'!CI49*'[1]Uniforme Apoio'!$BM$34+'Res. Geral apoio conferencia'!CL49*'[1]Uniforme Apoio'!$BM$35+'Res. Geral apoio conferencia'!CO49*'[1]Uniforme Apoio'!$BM$36+'Res. Geral apoio conferencia'!CR49*'[1]Uniforme Apoio'!$BM$37+'Res. Geral apoio conferencia'!CU49*'[1]Uniforme Apoio'!$BM$38+'Res. Geral apoio conferencia'!CX49*'[1]Uniforme Apoio'!$BM$39+'Res. Geral apoio conferencia'!DA49*'[1]Uniforme Apoio'!$BM$40</f>
        <v>85.68</v>
      </c>
      <c r="DY49" s="19"/>
      <c r="DZ49" s="19">
        <f>AP49*'[1]Equipamentos Jardinagem'!$H$7</f>
        <v>0</v>
      </c>
      <c r="EA49" s="19"/>
      <c r="EB49" s="19">
        <f t="shared" si="9"/>
        <v>85.68</v>
      </c>
      <c r="EC49" s="19">
        <v>227.72509090909091</v>
      </c>
      <c r="ED49" s="19">
        <v>17.079381818181815</v>
      </c>
      <c r="EE49" s="19">
        <v>11.386254545454545</v>
      </c>
      <c r="EF49" s="19">
        <v>2.2772509090909088</v>
      </c>
      <c r="EG49" s="19">
        <v>28.465636363636364</v>
      </c>
      <c r="EH49" s="19">
        <v>91.090036363636358</v>
      </c>
      <c r="EI49" s="19">
        <v>34.158763636363631</v>
      </c>
      <c r="EJ49" s="19">
        <v>6.8317527272727263</v>
      </c>
      <c r="EK49" s="19">
        <v>419.01416727272721</v>
      </c>
      <c r="EL49" s="19">
        <v>94.847500363636357</v>
      </c>
      <c r="EM49" s="19">
        <v>31.653787636363631</v>
      </c>
      <c r="EN49" s="19">
        <v>46.569781090909082</v>
      </c>
      <c r="EO49" s="19">
        <v>173.07106909090908</v>
      </c>
      <c r="EP49" s="19">
        <v>1.4802130909090907</v>
      </c>
      <c r="EQ49" s="19">
        <v>0.56931272727272719</v>
      </c>
      <c r="ER49" s="19">
        <v>2.0495258181818179</v>
      </c>
      <c r="ES49" s="19">
        <v>8.5396909090909077</v>
      </c>
      <c r="ET49" s="19">
        <v>0.68317527272727263</v>
      </c>
      <c r="EU49" s="19">
        <v>0.34158763636363632</v>
      </c>
      <c r="EV49" s="19">
        <v>3.9851890909090906</v>
      </c>
      <c r="EW49" s="19">
        <v>1.4802130909090907</v>
      </c>
      <c r="EX49" s="19">
        <v>48.960894545454536</v>
      </c>
      <c r="EY49" s="19">
        <v>1.9356632727272725</v>
      </c>
      <c r="EZ49" s="19">
        <v>65.9264138181818</v>
      </c>
      <c r="FA49" s="19">
        <v>94.847500363636357</v>
      </c>
      <c r="FB49" s="19">
        <v>15.826893818181816</v>
      </c>
      <c r="FC49" s="19">
        <v>9.5644538181818159</v>
      </c>
      <c r="FD49" s="19">
        <v>3.7574639999999997</v>
      </c>
      <c r="FE49" s="19">
        <v>0</v>
      </c>
      <c r="FF49" s="19">
        <v>45.658880727272717</v>
      </c>
      <c r="FG49" s="19">
        <v>169.65519272727272</v>
      </c>
      <c r="FH49" s="19">
        <f t="shared" si="0"/>
        <v>829.71636872727265</v>
      </c>
      <c r="FI49" s="19">
        <f t="shared" si="1"/>
        <v>2356.9774232727273</v>
      </c>
      <c r="FJ49" s="19" t="e">
        <f t="shared" si="10"/>
        <v>#VALUE!</v>
      </c>
      <c r="FK49" s="144">
        <f t="shared" si="17"/>
        <v>2</v>
      </c>
      <c r="FL49" s="144">
        <f t="shared" si="3"/>
        <v>11.25</v>
      </c>
      <c r="FM49" s="20">
        <f t="shared" si="4"/>
        <v>2.2535211267605644</v>
      </c>
      <c r="FN49" s="19" t="e">
        <f t="shared" si="11"/>
        <v>#VALUE!</v>
      </c>
      <c r="FO49" s="20">
        <f t="shared" si="5"/>
        <v>8.5633802816901436</v>
      </c>
      <c r="FP49" s="19" t="e">
        <f t="shared" si="12"/>
        <v>#VALUE!</v>
      </c>
      <c r="FQ49" s="20">
        <f t="shared" si="6"/>
        <v>1.8591549295774654</v>
      </c>
      <c r="FR49" s="19" t="e">
        <f t="shared" si="13"/>
        <v>#VALUE!</v>
      </c>
      <c r="FS49" s="19" t="e">
        <f t="shared" si="14"/>
        <v>#VALUE!</v>
      </c>
      <c r="FT49" s="19" t="e">
        <f t="shared" si="15"/>
        <v>#VALUE!</v>
      </c>
      <c r="FU49" s="145" t="e">
        <f t="shared" si="16"/>
        <v>#VALUE!</v>
      </c>
    </row>
    <row r="50" spans="1:177" ht="15" customHeight="1">
      <c r="A50" s="146" t="str">
        <f>[1]CCT!D57</f>
        <v>Região de Divinopolis</v>
      </c>
      <c r="B50" s="147" t="str">
        <f>[1]CCT!C57</f>
        <v>Oliveira</v>
      </c>
      <c r="C50" s="141"/>
      <c r="D50" s="151"/>
      <c r="E50" s="17">
        <v>0</v>
      </c>
      <c r="F50" s="18"/>
      <c r="G50" s="151"/>
      <c r="H50" s="17">
        <v>0</v>
      </c>
      <c r="I50" s="18"/>
      <c r="J50" s="151"/>
      <c r="K50" s="17">
        <v>0</v>
      </c>
      <c r="L50" s="17"/>
      <c r="M50" s="17"/>
      <c r="N50" s="17"/>
      <c r="O50" s="17"/>
      <c r="P50" s="17"/>
      <c r="Q50" s="17"/>
      <c r="R50" s="17"/>
      <c r="S50" s="17"/>
      <c r="T50" s="17"/>
      <c r="U50" s="18"/>
      <c r="V50" s="151"/>
      <c r="W50" s="17">
        <v>0</v>
      </c>
      <c r="X50" s="18"/>
      <c r="Y50" s="151"/>
      <c r="Z50" s="17">
        <v>0</v>
      </c>
      <c r="AA50" s="17"/>
      <c r="AB50" s="17"/>
      <c r="AC50" s="17"/>
      <c r="AD50" s="17"/>
      <c r="AE50" s="17"/>
      <c r="AF50" s="17"/>
      <c r="AG50" s="18"/>
      <c r="AH50" s="17"/>
      <c r="AI50" s="17">
        <v>0</v>
      </c>
      <c r="AJ50" s="17"/>
      <c r="AK50" s="17"/>
      <c r="AL50" s="17"/>
      <c r="AM50" s="18"/>
      <c r="AN50" s="151"/>
      <c r="AO50" s="17">
        <v>0</v>
      </c>
      <c r="AP50" s="17"/>
      <c r="AQ50" s="17"/>
      <c r="AR50" s="17"/>
      <c r="AS50" s="17"/>
      <c r="AT50" s="17"/>
      <c r="AU50" s="17"/>
      <c r="AV50" s="152"/>
      <c r="AW50" s="151"/>
      <c r="AX50" s="17">
        <v>0</v>
      </c>
      <c r="AY50" s="17"/>
      <c r="AZ50" s="17"/>
      <c r="BA50" s="17"/>
      <c r="BB50" s="141"/>
      <c r="BC50" s="17"/>
      <c r="BD50" s="17">
        <v>0</v>
      </c>
      <c r="BE50" s="152"/>
      <c r="BF50" s="151"/>
      <c r="BG50" s="17">
        <v>0</v>
      </c>
      <c r="BH50" s="17"/>
      <c r="BI50" s="17"/>
      <c r="BJ50" s="17"/>
      <c r="BK50" s="17"/>
      <c r="BL50" s="17"/>
      <c r="BM50" s="17"/>
      <c r="BN50" s="18"/>
      <c r="BO50" s="17"/>
      <c r="BP50" s="17">
        <v>0</v>
      </c>
      <c r="BQ50" s="18"/>
      <c r="BR50" s="17"/>
      <c r="BS50" s="17">
        <v>0</v>
      </c>
      <c r="BT50" s="18"/>
      <c r="BU50" s="17"/>
      <c r="BV50" s="17">
        <v>0</v>
      </c>
      <c r="BW50" s="18"/>
      <c r="BX50" s="17"/>
      <c r="BY50" s="17">
        <v>0</v>
      </c>
      <c r="BZ50" s="153">
        <v>1</v>
      </c>
      <c r="CA50" s="151">
        <v>1231.31</v>
      </c>
      <c r="CB50" s="17">
        <v>1231.31</v>
      </c>
      <c r="CC50" s="17"/>
      <c r="CD50" s="17"/>
      <c r="CE50" s="17"/>
      <c r="CF50" s="152"/>
      <c r="CG50" s="151"/>
      <c r="CH50" s="17">
        <v>0</v>
      </c>
      <c r="CI50" s="17"/>
      <c r="CJ50" s="17"/>
      <c r="CK50" s="17"/>
      <c r="CL50" s="152"/>
      <c r="CM50" s="151"/>
      <c r="CN50" s="17">
        <v>0</v>
      </c>
      <c r="CO50" s="17"/>
      <c r="CP50" s="17"/>
      <c r="CQ50" s="17"/>
      <c r="CR50" s="17"/>
      <c r="CS50" s="17"/>
      <c r="CT50" s="17">
        <v>0</v>
      </c>
      <c r="CU50" s="17"/>
      <c r="CV50" s="17"/>
      <c r="CW50" s="17"/>
      <c r="CX50" s="17"/>
      <c r="CY50" s="17"/>
      <c r="CZ50" s="17"/>
      <c r="DA50" s="152"/>
      <c r="DB50" s="151"/>
      <c r="DC50" s="17">
        <v>0</v>
      </c>
      <c r="DD50" s="143">
        <f t="shared" si="7"/>
        <v>1</v>
      </c>
      <c r="DE50" s="19">
        <f t="shared" si="8"/>
        <v>1231.31</v>
      </c>
      <c r="DF50" s="19"/>
      <c r="DG50" s="19"/>
      <c r="DH50" s="19">
        <v>0</v>
      </c>
      <c r="DI50" s="19"/>
      <c r="DJ50" s="19">
        <v>0</v>
      </c>
      <c r="DK50" s="19">
        <v>0</v>
      </c>
      <c r="DL50" s="19"/>
      <c r="DM50" s="19">
        <v>1231.31</v>
      </c>
      <c r="DN50" s="19"/>
      <c r="DO50" s="19">
        <v>279</v>
      </c>
      <c r="DP50" s="19">
        <v>50.121400000000008</v>
      </c>
      <c r="DQ50" s="19"/>
      <c r="DR50" s="19">
        <v>3.12</v>
      </c>
      <c r="DS50" s="19">
        <v>28.19</v>
      </c>
      <c r="DT50" s="19">
        <v>0</v>
      </c>
      <c r="DU50" s="19">
        <v>0</v>
      </c>
      <c r="DV50" s="19">
        <v>0</v>
      </c>
      <c r="DW50" s="19">
        <v>360.4314</v>
      </c>
      <c r="DX50" s="19">
        <f>C50*'[1]Uniforme Apoio'!$BM$9+'Res. Geral apoio conferencia'!F50*'[1]Uniforme Apoio'!$BM$10+'Res. Geral apoio conferencia'!I50*'[1]Uniforme Apoio'!$BM$11+'Res. Geral apoio conferencia'!L50*'[1]Uniforme Apoio'!$BM$12+'Res. Geral apoio conferencia'!O50*'[1]Uniforme Apoio'!$BM$13+'Res. Geral apoio conferencia'!R50*'[1]Uniforme Apoio'!$BM$14+'Res. Geral apoio conferencia'!U50*'[1]Uniforme Apoio'!$BM$15+'Res. Geral apoio conferencia'!X50*'[1]Uniforme Apoio'!$BM$17+AA50*'[1]Uniforme Apoio'!$BM$16+'Res. Geral apoio conferencia'!AD50*'[1]Uniforme Apoio'!$BM$18+'Res. Geral apoio conferencia'!AG50*'[1]Uniforme Apoio'!$BM$19+'Res. Geral apoio conferencia'!AJ50*'[1]Uniforme Apoio'!$BM$20+'Res. Geral apoio conferencia'!AM50*'[1]Uniforme Apoio'!$BM$21+'Res. Geral apoio conferencia'!AP50*'[1]Uniforme Apoio'!$BM$22+'Res. Geral apoio conferencia'!AS50*'[1]Uniforme Apoio'!$BM$23+'Res. Geral apoio conferencia'!AV50*'[1]Uniforme Apoio'!$BM$24+'Res. Geral apoio conferencia'!AY50*'[1]Uniforme Apoio'!$BM$25+'Res. Geral apoio conferencia'!BB50*'[1]Uniforme Apoio'!$BM$26+BE50*'[1]Uniforme Apoio'!$BM$27+'Res. Geral apoio conferencia'!BH50*'[1]Uniforme Apoio'!$BM$28+'Res. Geral apoio conferencia'!BK50*'[1]Uniforme Apoio'!$BM$29+'Res. Geral apoio conferencia'!BN50*'[1]Uniforme Apoio'!$BM$30+'Res. Geral apoio conferencia'!BQ50*'[1]Uniforme Apoio'!$BM$30+'Res. Geral apoio conferencia'!BT50*'[1]Uniforme Apoio'!$BM$30+'Res. Geral apoio conferencia'!BW50*'[1]Uniforme Apoio'!$BM$31+'Res. Geral apoio conferencia'!BZ50*'[1]Uniforme Apoio'!$BM$31+'Res. Geral apoio conferencia'!CC50*'[1]Uniforme Apoio'!$BM$32+'Res. Geral apoio conferencia'!CF50*'[1]Uniforme Apoio'!$BM$33+'Res. Geral apoio conferencia'!CI50*'[1]Uniforme Apoio'!$BM$34+'Res. Geral apoio conferencia'!CL50*'[1]Uniforme Apoio'!$BM$35+'Res. Geral apoio conferencia'!CO50*'[1]Uniforme Apoio'!$BM$36+'Res. Geral apoio conferencia'!CR50*'[1]Uniforme Apoio'!$BM$37+'Res. Geral apoio conferencia'!CU50*'[1]Uniforme Apoio'!$BM$38+'Res. Geral apoio conferencia'!CX50*'[1]Uniforme Apoio'!$BM$39+'Res. Geral apoio conferencia'!DA50*'[1]Uniforme Apoio'!$BM$40</f>
        <v>81.430000000000007</v>
      </c>
      <c r="DY50" s="19"/>
      <c r="DZ50" s="19">
        <f>AP50*'[1]Equipamentos Jardinagem'!$H$7</f>
        <v>0</v>
      </c>
      <c r="EA50" s="19"/>
      <c r="EB50" s="19">
        <f t="shared" si="9"/>
        <v>81.430000000000007</v>
      </c>
      <c r="EC50" s="19">
        <v>246.262</v>
      </c>
      <c r="ED50" s="19">
        <v>18.469649999999998</v>
      </c>
      <c r="EE50" s="19">
        <v>12.3131</v>
      </c>
      <c r="EF50" s="19">
        <v>2.4626199999999998</v>
      </c>
      <c r="EG50" s="19">
        <v>30.78275</v>
      </c>
      <c r="EH50" s="19">
        <v>98.504800000000003</v>
      </c>
      <c r="EI50" s="19">
        <v>36.939299999999996</v>
      </c>
      <c r="EJ50" s="19">
        <v>7.3878599999999999</v>
      </c>
      <c r="EK50" s="19">
        <v>453.12208000000004</v>
      </c>
      <c r="EL50" s="19">
        <v>102.568123</v>
      </c>
      <c r="EM50" s="19">
        <v>34.230417999999993</v>
      </c>
      <c r="EN50" s="19">
        <v>50.360578999999994</v>
      </c>
      <c r="EO50" s="19">
        <v>187.15912</v>
      </c>
      <c r="EP50" s="19">
        <v>1.6007029999999998</v>
      </c>
      <c r="EQ50" s="19">
        <v>0.61565499999999995</v>
      </c>
      <c r="ER50" s="19">
        <v>2.2163579999999996</v>
      </c>
      <c r="ES50" s="19">
        <v>9.234824999999999</v>
      </c>
      <c r="ET50" s="19">
        <v>0.73878599999999994</v>
      </c>
      <c r="EU50" s="19">
        <v>0.36939299999999997</v>
      </c>
      <c r="EV50" s="19">
        <v>4.3095850000000002</v>
      </c>
      <c r="EW50" s="19">
        <v>1.6007029999999998</v>
      </c>
      <c r="EX50" s="19">
        <v>52.946329999999996</v>
      </c>
      <c r="EY50" s="19">
        <v>2.0932269999999997</v>
      </c>
      <c r="EZ50" s="19">
        <v>71.29284899999999</v>
      </c>
      <c r="FA50" s="19">
        <v>102.568123</v>
      </c>
      <c r="FB50" s="19">
        <v>17.115208999999997</v>
      </c>
      <c r="FC50" s="19">
        <v>10.343003999999999</v>
      </c>
      <c r="FD50" s="19">
        <v>4.0633229999999996</v>
      </c>
      <c r="FE50" s="19">
        <v>0</v>
      </c>
      <c r="FF50" s="19">
        <v>49.375530999999995</v>
      </c>
      <c r="FG50" s="19">
        <v>183.46518999999998</v>
      </c>
      <c r="FH50" s="19">
        <f t="shared" si="0"/>
        <v>897.25559699999997</v>
      </c>
      <c r="FI50" s="19">
        <f t="shared" si="1"/>
        <v>2570.426997</v>
      </c>
      <c r="FJ50" s="19" t="e">
        <f t="shared" si="10"/>
        <v>#VALUE!</v>
      </c>
      <c r="FK50" s="144">
        <f t="shared" si="17"/>
        <v>3</v>
      </c>
      <c r="FL50" s="144">
        <f t="shared" si="3"/>
        <v>12.25</v>
      </c>
      <c r="FM50" s="20">
        <f t="shared" si="4"/>
        <v>3.4188034188034218</v>
      </c>
      <c r="FN50" s="19" t="e">
        <f t="shared" si="11"/>
        <v>#VALUE!</v>
      </c>
      <c r="FO50" s="20">
        <f t="shared" si="5"/>
        <v>8.6609686609686669</v>
      </c>
      <c r="FP50" s="19" t="e">
        <f t="shared" si="12"/>
        <v>#VALUE!</v>
      </c>
      <c r="FQ50" s="20">
        <f t="shared" si="6"/>
        <v>1.8803418803418819</v>
      </c>
      <c r="FR50" s="19" t="e">
        <f t="shared" si="13"/>
        <v>#VALUE!</v>
      </c>
      <c r="FS50" s="19" t="e">
        <f t="shared" si="14"/>
        <v>#VALUE!</v>
      </c>
      <c r="FT50" s="19" t="e">
        <f t="shared" si="15"/>
        <v>#VALUE!</v>
      </c>
      <c r="FU50" s="145" t="e">
        <f t="shared" si="16"/>
        <v>#VALUE!</v>
      </c>
    </row>
    <row r="51" spans="1:177" ht="15" customHeight="1">
      <c r="A51" s="146" t="str">
        <f>[1]CCT!D58</f>
        <v>Região de Ouro Preto</v>
      </c>
      <c r="B51" s="147" t="str">
        <f>[1]CCT!C58</f>
        <v>Ouro Preto</v>
      </c>
      <c r="C51" s="141"/>
      <c r="D51" s="17"/>
      <c r="E51" s="17">
        <v>0</v>
      </c>
      <c r="F51" s="18"/>
      <c r="G51" s="17"/>
      <c r="H51" s="17">
        <v>0</v>
      </c>
      <c r="I51" s="18"/>
      <c r="J51" s="17"/>
      <c r="K51" s="17">
        <v>0</v>
      </c>
      <c r="L51" s="17"/>
      <c r="M51" s="17"/>
      <c r="N51" s="17"/>
      <c r="O51" s="17"/>
      <c r="P51" s="17"/>
      <c r="Q51" s="17"/>
      <c r="R51" s="17"/>
      <c r="S51" s="17"/>
      <c r="T51" s="17"/>
      <c r="U51" s="18"/>
      <c r="V51" s="17"/>
      <c r="W51" s="17">
        <v>0</v>
      </c>
      <c r="X51" s="18"/>
      <c r="Y51" s="17"/>
      <c r="Z51" s="17">
        <v>0</v>
      </c>
      <c r="AA51" s="17"/>
      <c r="AB51" s="17"/>
      <c r="AC51" s="17"/>
      <c r="AD51" s="17"/>
      <c r="AE51" s="17"/>
      <c r="AF51" s="17"/>
      <c r="AG51" s="18"/>
      <c r="AH51" s="17"/>
      <c r="AI51" s="17">
        <v>0</v>
      </c>
      <c r="AJ51" s="17"/>
      <c r="AK51" s="17"/>
      <c r="AL51" s="17"/>
      <c r="AM51" s="18"/>
      <c r="AN51" s="17"/>
      <c r="AO51" s="17">
        <v>0</v>
      </c>
      <c r="AP51" s="17"/>
      <c r="AQ51" s="17"/>
      <c r="AR51" s="17"/>
      <c r="AS51" s="17"/>
      <c r="AT51" s="17"/>
      <c r="AU51" s="17"/>
      <c r="AV51" s="18"/>
      <c r="AW51" s="17"/>
      <c r="AX51" s="17">
        <v>0</v>
      </c>
      <c r="AY51" s="17"/>
      <c r="AZ51" s="17"/>
      <c r="BA51" s="17"/>
      <c r="BB51" s="141"/>
      <c r="BC51" s="17"/>
      <c r="BD51" s="17">
        <v>0</v>
      </c>
      <c r="BE51" s="18"/>
      <c r="BF51" s="17"/>
      <c r="BG51" s="17">
        <v>0</v>
      </c>
      <c r="BH51" s="17"/>
      <c r="BI51" s="17"/>
      <c r="BJ51" s="17"/>
      <c r="BK51" s="17"/>
      <c r="BL51" s="17"/>
      <c r="BM51" s="17"/>
      <c r="BN51" s="18">
        <v>1</v>
      </c>
      <c r="BO51" s="17">
        <v>1043.74</v>
      </c>
      <c r="BP51" s="17">
        <v>1043.74</v>
      </c>
      <c r="BQ51" s="18"/>
      <c r="BR51" s="17"/>
      <c r="BS51" s="17">
        <v>0</v>
      </c>
      <c r="BT51" s="18"/>
      <c r="BU51" s="17"/>
      <c r="BV51" s="17">
        <v>0</v>
      </c>
      <c r="BW51" s="18"/>
      <c r="BX51" s="17"/>
      <c r="BY51" s="17">
        <v>0</v>
      </c>
      <c r="BZ51" s="142"/>
      <c r="CA51" s="17"/>
      <c r="CB51" s="17">
        <v>0</v>
      </c>
      <c r="CC51" s="17"/>
      <c r="CD51" s="17"/>
      <c r="CE51" s="17"/>
      <c r="CF51" s="18"/>
      <c r="CG51" s="17"/>
      <c r="CH51" s="17">
        <v>0</v>
      </c>
      <c r="CI51" s="17"/>
      <c r="CJ51" s="17"/>
      <c r="CK51" s="17"/>
      <c r="CL51" s="18"/>
      <c r="CM51" s="17"/>
      <c r="CN51" s="17">
        <v>0</v>
      </c>
      <c r="CO51" s="17"/>
      <c r="CP51" s="17"/>
      <c r="CQ51" s="17"/>
      <c r="CR51" s="17"/>
      <c r="CS51" s="17"/>
      <c r="CT51" s="17">
        <v>0</v>
      </c>
      <c r="CU51" s="17"/>
      <c r="CV51" s="17"/>
      <c r="CW51" s="17"/>
      <c r="CX51" s="17"/>
      <c r="CY51" s="17"/>
      <c r="CZ51" s="17"/>
      <c r="DA51" s="18"/>
      <c r="DB51" s="17"/>
      <c r="DC51" s="17">
        <v>0</v>
      </c>
      <c r="DD51" s="143">
        <f t="shared" si="7"/>
        <v>1</v>
      </c>
      <c r="DE51" s="19">
        <f t="shared" si="8"/>
        <v>1043.74</v>
      </c>
      <c r="DF51" s="19"/>
      <c r="DG51" s="19"/>
      <c r="DH51" s="19">
        <v>0</v>
      </c>
      <c r="DI51" s="19"/>
      <c r="DJ51" s="19">
        <v>94.885454545454536</v>
      </c>
      <c r="DK51" s="19">
        <v>0</v>
      </c>
      <c r="DL51" s="19"/>
      <c r="DM51" s="19">
        <v>1138.6254545454544</v>
      </c>
      <c r="DN51" s="19"/>
      <c r="DO51" s="19">
        <v>279</v>
      </c>
      <c r="DP51" s="19">
        <v>61.375599999999999</v>
      </c>
      <c r="DQ51" s="19"/>
      <c r="DR51" s="19">
        <v>3.12</v>
      </c>
      <c r="DS51" s="19">
        <v>28.19</v>
      </c>
      <c r="DT51" s="19">
        <v>0</v>
      </c>
      <c r="DU51" s="19">
        <v>0</v>
      </c>
      <c r="DV51" s="19">
        <v>0</v>
      </c>
      <c r="DW51" s="19">
        <v>371.68560000000002</v>
      </c>
      <c r="DX51" s="19">
        <f>C51*'[1]Uniforme Apoio'!$BM$9+'Res. Geral apoio conferencia'!F51*'[1]Uniforme Apoio'!$BM$10+'Res. Geral apoio conferencia'!I51*'[1]Uniforme Apoio'!$BM$11+'Res. Geral apoio conferencia'!L51*'[1]Uniforme Apoio'!$BM$12+'Res. Geral apoio conferencia'!O51*'[1]Uniforme Apoio'!$BM$13+'Res. Geral apoio conferencia'!R51*'[1]Uniforme Apoio'!$BM$14+'Res. Geral apoio conferencia'!U51*'[1]Uniforme Apoio'!$BM$15+'Res. Geral apoio conferencia'!X51*'[1]Uniforme Apoio'!$BM$17+AA51*'[1]Uniforme Apoio'!$BM$16+'Res. Geral apoio conferencia'!AD51*'[1]Uniforme Apoio'!$BM$18+'Res. Geral apoio conferencia'!AG51*'[1]Uniforme Apoio'!$BM$19+'Res. Geral apoio conferencia'!AJ51*'[1]Uniforme Apoio'!$BM$20+'Res. Geral apoio conferencia'!AM51*'[1]Uniforme Apoio'!$BM$21+'Res. Geral apoio conferencia'!AP51*'[1]Uniforme Apoio'!$BM$22+'Res. Geral apoio conferencia'!AS51*'[1]Uniforme Apoio'!$BM$23+'Res. Geral apoio conferencia'!AV51*'[1]Uniforme Apoio'!$BM$24+'Res. Geral apoio conferencia'!AY51*'[1]Uniforme Apoio'!$BM$25+'Res. Geral apoio conferencia'!BB51*'[1]Uniforme Apoio'!$BM$26+BE51*'[1]Uniforme Apoio'!$BM$27+'Res. Geral apoio conferencia'!BH51*'[1]Uniforme Apoio'!$BM$28+'Res. Geral apoio conferencia'!BK51*'[1]Uniforme Apoio'!$BM$29+'Res. Geral apoio conferencia'!BN51*'[1]Uniforme Apoio'!$BM$30+'Res. Geral apoio conferencia'!BQ51*'[1]Uniforme Apoio'!$BM$30+'Res. Geral apoio conferencia'!BT51*'[1]Uniforme Apoio'!$BM$30+'Res. Geral apoio conferencia'!BW51*'[1]Uniforme Apoio'!$BM$31+'Res. Geral apoio conferencia'!BZ51*'[1]Uniforme Apoio'!$BM$31+'Res. Geral apoio conferencia'!CC51*'[1]Uniforme Apoio'!$BM$32+'Res. Geral apoio conferencia'!CF51*'[1]Uniforme Apoio'!$BM$33+'Res. Geral apoio conferencia'!CI51*'[1]Uniforme Apoio'!$BM$34+'Res. Geral apoio conferencia'!CL51*'[1]Uniforme Apoio'!$BM$35+'Res. Geral apoio conferencia'!CO51*'[1]Uniforme Apoio'!$BM$36+'Res. Geral apoio conferencia'!CR51*'[1]Uniforme Apoio'!$BM$37+'Res. Geral apoio conferencia'!CU51*'[1]Uniforme Apoio'!$BM$38+'Res. Geral apoio conferencia'!CX51*'[1]Uniforme Apoio'!$BM$39+'Res. Geral apoio conferencia'!DA51*'[1]Uniforme Apoio'!$BM$40</f>
        <v>85.68</v>
      </c>
      <c r="DY51" s="19"/>
      <c r="DZ51" s="19">
        <f>AP51*'[1]Equipamentos Jardinagem'!$H$7</f>
        <v>0</v>
      </c>
      <c r="EA51" s="19"/>
      <c r="EB51" s="19">
        <f t="shared" si="9"/>
        <v>85.68</v>
      </c>
      <c r="EC51" s="19">
        <v>227.72509090909091</v>
      </c>
      <c r="ED51" s="19">
        <v>17.079381818181815</v>
      </c>
      <c r="EE51" s="19">
        <v>11.386254545454545</v>
      </c>
      <c r="EF51" s="19">
        <v>2.2772509090909088</v>
      </c>
      <c r="EG51" s="19">
        <v>28.465636363636364</v>
      </c>
      <c r="EH51" s="19">
        <v>91.090036363636358</v>
      </c>
      <c r="EI51" s="19">
        <v>34.158763636363631</v>
      </c>
      <c r="EJ51" s="19">
        <v>6.8317527272727263</v>
      </c>
      <c r="EK51" s="19">
        <v>419.01416727272721</v>
      </c>
      <c r="EL51" s="19">
        <v>94.847500363636357</v>
      </c>
      <c r="EM51" s="19">
        <v>31.653787636363631</v>
      </c>
      <c r="EN51" s="19">
        <v>46.569781090909082</v>
      </c>
      <c r="EO51" s="19">
        <v>173.07106909090908</v>
      </c>
      <c r="EP51" s="19">
        <v>1.4802130909090907</v>
      </c>
      <c r="EQ51" s="19">
        <v>0.56931272727272719</v>
      </c>
      <c r="ER51" s="19">
        <v>2.0495258181818179</v>
      </c>
      <c r="ES51" s="19">
        <v>8.5396909090909077</v>
      </c>
      <c r="ET51" s="19">
        <v>0.68317527272727263</v>
      </c>
      <c r="EU51" s="19">
        <v>0.34158763636363632</v>
      </c>
      <c r="EV51" s="19">
        <v>3.9851890909090906</v>
      </c>
      <c r="EW51" s="19">
        <v>1.4802130909090907</v>
      </c>
      <c r="EX51" s="19">
        <v>48.960894545454536</v>
      </c>
      <c r="EY51" s="19">
        <v>1.9356632727272725</v>
      </c>
      <c r="EZ51" s="19">
        <v>65.9264138181818</v>
      </c>
      <c r="FA51" s="19">
        <v>94.847500363636357</v>
      </c>
      <c r="FB51" s="19">
        <v>15.826893818181816</v>
      </c>
      <c r="FC51" s="19">
        <v>9.5644538181818159</v>
      </c>
      <c r="FD51" s="19">
        <v>3.7574639999999997</v>
      </c>
      <c r="FE51" s="19">
        <v>0</v>
      </c>
      <c r="FF51" s="19">
        <v>45.658880727272717</v>
      </c>
      <c r="FG51" s="19">
        <v>169.65519272727272</v>
      </c>
      <c r="FH51" s="19">
        <f t="shared" si="0"/>
        <v>829.71636872727265</v>
      </c>
      <c r="FI51" s="19">
        <f t="shared" si="1"/>
        <v>2425.7074232727273</v>
      </c>
      <c r="FJ51" s="19" t="e">
        <f t="shared" si="10"/>
        <v>#VALUE!</v>
      </c>
      <c r="FK51" s="144">
        <f t="shared" si="17"/>
        <v>3</v>
      </c>
      <c r="FL51" s="144">
        <f t="shared" si="3"/>
        <v>12.25</v>
      </c>
      <c r="FM51" s="20">
        <f t="shared" si="4"/>
        <v>3.4188034188034218</v>
      </c>
      <c r="FN51" s="19" t="e">
        <f t="shared" si="11"/>
        <v>#VALUE!</v>
      </c>
      <c r="FO51" s="20">
        <f t="shared" si="5"/>
        <v>8.6609686609686669</v>
      </c>
      <c r="FP51" s="19" t="e">
        <f t="shared" si="12"/>
        <v>#VALUE!</v>
      </c>
      <c r="FQ51" s="20">
        <f t="shared" si="6"/>
        <v>1.8803418803418819</v>
      </c>
      <c r="FR51" s="19" t="e">
        <f t="shared" si="13"/>
        <v>#VALUE!</v>
      </c>
      <c r="FS51" s="19" t="e">
        <f t="shared" si="14"/>
        <v>#VALUE!</v>
      </c>
      <c r="FT51" s="19" t="e">
        <f t="shared" si="15"/>
        <v>#VALUE!</v>
      </c>
      <c r="FU51" s="145" t="e">
        <f t="shared" si="16"/>
        <v>#VALUE!</v>
      </c>
    </row>
    <row r="52" spans="1:177" ht="15" customHeight="1">
      <c r="A52" s="149" t="str">
        <f>[1]CCT!D59</f>
        <v>Região de São Lourenço</v>
      </c>
      <c r="B52" s="150" t="str">
        <f>[1]CCT!C59</f>
        <v>Passos</v>
      </c>
      <c r="C52" s="141"/>
      <c r="D52" s="17"/>
      <c r="E52" s="17"/>
      <c r="F52" s="18"/>
      <c r="G52" s="17"/>
      <c r="H52" s="17"/>
      <c r="I52" s="18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8"/>
      <c r="V52" s="17"/>
      <c r="W52" s="17"/>
      <c r="X52" s="18"/>
      <c r="Y52" s="17"/>
      <c r="Z52" s="17"/>
      <c r="AA52" s="17"/>
      <c r="AB52" s="17"/>
      <c r="AC52" s="17"/>
      <c r="AD52" s="17"/>
      <c r="AE52" s="17"/>
      <c r="AF52" s="17"/>
      <c r="AG52" s="18"/>
      <c r="AH52" s="17"/>
      <c r="AI52" s="17"/>
      <c r="AJ52" s="17"/>
      <c r="AK52" s="17"/>
      <c r="AL52" s="17"/>
      <c r="AM52" s="18"/>
      <c r="AN52" s="17"/>
      <c r="AO52" s="17"/>
      <c r="AP52" s="17"/>
      <c r="AQ52" s="17"/>
      <c r="AR52" s="17"/>
      <c r="AS52" s="17"/>
      <c r="AT52" s="17"/>
      <c r="AU52" s="17"/>
      <c r="AV52" s="18"/>
      <c r="AW52" s="17"/>
      <c r="AX52" s="17"/>
      <c r="AY52" s="17"/>
      <c r="AZ52" s="17"/>
      <c r="BA52" s="17"/>
      <c r="BB52" s="141"/>
      <c r="BC52" s="17"/>
      <c r="BD52" s="17">
        <v>0</v>
      </c>
      <c r="BE52" s="18"/>
      <c r="BF52" s="17"/>
      <c r="BG52" s="17"/>
      <c r="BH52" s="17"/>
      <c r="BI52" s="17"/>
      <c r="BJ52" s="17"/>
      <c r="BK52" s="17"/>
      <c r="BL52" s="17"/>
      <c r="BM52" s="17"/>
      <c r="BN52" s="18">
        <v>1</v>
      </c>
      <c r="BO52" s="17">
        <v>1043.74</v>
      </c>
      <c r="BP52" s="17">
        <v>1043.74</v>
      </c>
      <c r="BQ52" s="18"/>
      <c r="BR52" s="17"/>
      <c r="BS52" s="17"/>
      <c r="BT52" s="18"/>
      <c r="BU52" s="17"/>
      <c r="BV52" s="17"/>
      <c r="BW52" s="18"/>
      <c r="BX52" s="17"/>
      <c r="BY52" s="17"/>
      <c r="BZ52" s="142">
        <v>1</v>
      </c>
      <c r="CA52" s="17">
        <v>1231.31</v>
      </c>
      <c r="CB52" s="17">
        <v>1231.31</v>
      </c>
      <c r="CC52" s="17"/>
      <c r="CD52" s="17"/>
      <c r="CE52" s="17"/>
      <c r="CF52" s="18"/>
      <c r="CG52" s="17"/>
      <c r="CH52" s="17"/>
      <c r="CI52" s="17"/>
      <c r="CJ52" s="17"/>
      <c r="CK52" s="17"/>
      <c r="CL52" s="18"/>
      <c r="CM52" s="17"/>
      <c r="CN52" s="17"/>
      <c r="CO52" s="17"/>
      <c r="CP52" s="17"/>
      <c r="CQ52" s="17"/>
      <c r="CR52" s="17"/>
      <c r="CS52" s="17"/>
      <c r="CT52" s="17">
        <v>0</v>
      </c>
      <c r="CU52" s="17"/>
      <c r="CV52" s="17"/>
      <c r="CW52" s="17"/>
      <c r="CX52" s="17"/>
      <c r="CY52" s="17"/>
      <c r="CZ52" s="17"/>
      <c r="DA52" s="18"/>
      <c r="DB52" s="17"/>
      <c r="DC52" s="17"/>
      <c r="DD52" s="143">
        <f t="shared" si="7"/>
        <v>2</v>
      </c>
      <c r="DE52" s="19">
        <f t="shared" si="8"/>
        <v>2275.0500000000002</v>
      </c>
      <c r="DF52" s="19"/>
      <c r="DG52" s="19"/>
      <c r="DH52" s="19">
        <v>0</v>
      </c>
      <c r="DI52" s="19"/>
      <c r="DJ52" s="19">
        <v>94.885454545454536</v>
      </c>
      <c r="DK52" s="19">
        <v>0</v>
      </c>
      <c r="DL52" s="19"/>
      <c r="DM52" s="19">
        <v>2369.9354545454548</v>
      </c>
      <c r="DN52" s="19"/>
      <c r="DO52" s="19">
        <v>558</v>
      </c>
      <c r="DP52" s="19">
        <v>111.49699999999999</v>
      </c>
      <c r="DQ52" s="19"/>
      <c r="DR52" s="19">
        <v>6.24</v>
      </c>
      <c r="DS52" s="19">
        <v>0</v>
      </c>
      <c r="DT52" s="19">
        <v>0</v>
      </c>
      <c r="DU52" s="19">
        <v>0</v>
      </c>
      <c r="DV52" s="19">
        <v>0</v>
      </c>
      <c r="DW52" s="19">
        <v>675.73699999999997</v>
      </c>
      <c r="DX52" s="19">
        <f>C52*'[1]Uniforme Apoio'!$BM$9+'Res. Geral apoio conferencia'!F52*'[1]Uniforme Apoio'!$BM$10+'Res. Geral apoio conferencia'!I52*'[1]Uniforme Apoio'!$BM$11+'Res. Geral apoio conferencia'!L52*'[1]Uniforme Apoio'!$BM$12+'Res. Geral apoio conferencia'!O52*'[1]Uniforme Apoio'!$BM$13+'Res. Geral apoio conferencia'!R52*'[1]Uniforme Apoio'!$BM$14+'Res. Geral apoio conferencia'!U52*'[1]Uniforme Apoio'!$BM$15+'Res. Geral apoio conferencia'!X52*'[1]Uniforme Apoio'!$BM$17+AA52*'[1]Uniforme Apoio'!$BM$16+'Res. Geral apoio conferencia'!AD52*'[1]Uniforme Apoio'!$BM$18+'Res. Geral apoio conferencia'!AG52*'[1]Uniforme Apoio'!$BM$19+'Res. Geral apoio conferencia'!AJ52*'[1]Uniforme Apoio'!$BM$20+'Res. Geral apoio conferencia'!AM52*'[1]Uniforme Apoio'!$BM$21+'Res. Geral apoio conferencia'!AP52*'[1]Uniforme Apoio'!$BM$22+'Res. Geral apoio conferencia'!AS52*'[1]Uniforme Apoio'!$BM$23+'Res. Geral apoio conferencia'!AV52*'[1]Uniforme Apoio'!$BM$24+'Res. Geral apoio conferencia'!AY52*'[1]Uniforme Apoio'!$BM$25+'Res. Geral apoio conferencia'!BB52*'[1]Uniforme Apoio'!$BM$26+BE52*'[1]Uniforme Apoio'!$BM$27+'Res. Geral apoio conferencia'!BH52*'[1]Uniforme Apoio'!$BM$28+'Res. Geral apoio conferencia'!BK52*'[1]Uniforme Apoio'!$BM$29+'Res. Geral apoio conferencia'!BN52*'[1]Uniforme Apoio'!$BM$30+'Res. Geral apoio conferencia'!BQ52*'[1]Uniforme Apoio'!$BM$30+'Res. Geral apoio conferencia'!BT52*'[1]Uniforme Apoio'!$BM$30+'Res. Geral apoio conferencia'!BW52*'[1]Uniforme Apoio'!$BM$31+'Res. Geral apoio conferencia'!BZ52*'[1]Uniforme Apoio'!$BM$31+'Res. Geral apoio conferencia'!CC52*'[1]Uniforme Apoio'!$BM$32+'Res. Geral apoio conferencia'!CF52*'[1]Uniforme Apoio'!$BM$33+'Res. Geral apoio conferencia'!CI52*'[1]Uniforme Apoio'!$BM$34+'Res. Geral apoio conferencia'!CL52*'[1]Uniforme Apoio'!$BM$35+'Res. Geral apoio conferencia'!CO52*'[1]Uniforme Apoio'!$BM$36+'Res. Geral apoio conferencia'!CR52*'[1]Uniforme Apoio'!$BM$37+'Res. Geral apoio conferencia'!CU52*'[1]Uniforme Apoio'!$BM$38+'Res. Geral apoio conferencia'!CX52*'[1]Uniforme Apoio'!$BM$39+'Res. Geral apoio conferencia'!DA52*'[1]Uniforme Apoio'!$BM$40</f>
        <v>167.11</v>
      </c>
      <c r="DY52" s="19"/>
      <c r="DZ52" s="19">
        <f>AP52*'[1]Equipamentos Jardinagem'!$H$7</f>
        <v>0</v>
      </c>
      <c r="EA52" s="19"/>
      <c r="EB52" s="19">
        <f t="shared" si="9"/>
        <v>167.11</v>
      </c>
      <c r="EC52" s="19">
        <v>473.98709090909097</v>
      </c>
      <c r="ED52" s="19">
        <v>35.549031818181824</v>
      </c>
      <c r="EE52" s="19">
        <v>23.69935454545455</v>
      </c>
      <c r="EF52" s="19">
        <v>4.7398709090909099</v>
      </c>
      <c r="EG52" s="19">
        <v>59.248386363636371</v>
      </c>
      <c r="EH52" s="19">
        <v>189.5948363636364</v>
      </c>
      <c r="EI52" s="19">
        <v>71.098063636363648</v>
      </c>
      <c r="EJ52" s="19">
        <v>14.219612727272729</v>
      </c>
      <c r="EK52" s="19">
        <v>872.13624727272747</v>
      </c>
      <c r="EL52" s="19">
        <v>197.4156233636364</v>
      </c>
      <c r="EM52" s="19">
        <v>65.884205636363646</v>
      </c>
      <c r="EN52" s="19">
        <v>96.930360090909105</v>
      </c>
      <c r="EO52" s="19">
        <v>360.23018909090916</v>
      </c>
      <c r="EP52" s="19">
        <v>3.0809160909090911</v>
      </c>
      <c r="EQ52" s="19">
        <v>1.1849677272727275</v>
      </c>
      <c r="ER52" s="19">
        <v>4.2658838181818188</v>
      </c>
      <c r="ES52" s="19">
        <v>17.774515909090912</v>
      </c>
      <c r="ET52" s="19">
        <v>1.4219612727272728</v>
      </c>
      <c r="EU52" s="19">
        <v>0.7109806363636364</v>
      </c>
      <c r="EV52" s="19">
        <v>8.2947740909090921</v>
      </c>
      <c r="EW52" s="19">
        <v>3.0809160909090911</v>
      </c>
      <c r="EX52" s="19">
        <v>101.90722454545455</v>
      </c>
      <c r="EY52" s="19">
        <v>4.0288902727272733</v>
      </c>
      <c r="EZ52" s="19">
        <v>137.21926281818182</v>
      </c>
      <c r="FA52" s="19">
        <v>197.4156233636364</v>
      </c>
      <c r="FB52" s="19">
        <v>32.942102818181823</v>
      </c>
      <c r="FC52" s="19">
        <v>19.907457818181818</v>
      </c>
      <c r="FD52" s="19">
        <v>7.820787000000001</v>
      </c>
      <c r="FE52" s="19">
        <v>0</v>
      </c>
      <c r="FF52" s="19">
        <v>95.034411727272726</v>
      </c>
      <c r="FG52" s="19">
        <v>353.12038272727284</v>
      </c>
      <c r="FH52" s="19">
        <f t="shared" si="0"/>
        <v>1726.9719657272731</v>
      </c>
      <c r="FI52" s="19">
        <f t="shared" si="1"/>
        <v>4939.7544202727277</v>
      </c>
      <c r="FJ52" s="19" t="e">
        <f t="shared" si="10"/>
        <v>#VALUE!</v>
      </c>
      <c r="FK52" s="144">
        <f t="shared" si="17"/>
        <v>3</v>
      </c>
      <c r="FL52" s="144">
        <f t="shared" si="3"/>
        <v>12.25</v>
      </c>
      <c r="FM52" s="20">
        <f t="shared" si="4"/>
        <v>3.4188034188034218</v>
      </c>
      <c r="FN52" s="19" t="e">
        <f t="shared" si="11"/>
        <v>#VALUE!</v>
      </c>
      <c r="FO52" s="20">
        <f t="shared" si="5"/>
        <v>8.6609686609686669</v>
      </c>
      <c r="FP52" s="19" t="e">
        <f t="shared" si="12"/>
        <v>#VALUE!</v>
      </c>
      <c r="FQ52" s="20">
        <f t="shared" si="6"/>
        <v>1.8803418803418819</v>
      </c>
      <c r="FR52" s="19" t="e">
        <f t="shared" si="13"/>
        <v>#VALUE!</v>
      </c>
      <c r="FS52" s="19" t="e">
        <f t="shared" si="14"/>
        <v>#VALUE!</v>
      </c>
      <c r="FT52" s="19" t="e">
        <f t="shared" si="15"/>
        <v>#VALUE!</v>
      </c>
      <c r="FU52" s="145" t="e">
        <f t="shared" si="16"/>
        <v>#VALUE!</v>
      </c>
    </row>
    <row r="53" spans="1:177" ht="15" customHeight="1">
      <c r="A53" s="184" t="str">
        <f>[1]CCT!D60</f>
        <v>Rodoviários de Passos + SEAC-MG</v>
      </c>
      <c r="B53" s="147" t="str">
        <f>[1]CCT!C60</f>
        <v>Passos</v>
      </c>
      <c r="C53" s="141"/>
      <c r="D53" s="17"/>
      <c r="E53" s="17">
        <v>0</v>
      </c>
      <c r="F53" s="18"/>
      <c r="G53" s="17"/>
      <c r="H53" s="17">
        <v>0</v>
      </c>
      <c r="I53" s="18"/>
      <c r="J53" s="17"/>
      <c r="K53" s="17">
        <v>0</v>
      </c>
      <c r="L53" s="17"/>
      <c r="M53" s="17"/>
      <c r="N53" s="17"/>
      <c r="O53" s="17"/>
      <c r="P53" s="17"/>
      <c r="Q53" s="17"/>
      <c r="R53" s="17"/>
      <c r="S53" s="17"/>
      <c r="T53" s="17"/>
      <c r="U53" s="18"/>
      <c r="V53" s="17"/>
      <c r="W53" s="17">
        <v>0</v>
      </c>
      <c r="X53" s="18"/>
      <c r="Y53" s="17"/>
      <c r="Z53" s="17">
        <v>0</v>
      </c>
      <c r="AA53" s="17"/>
      <c r="AB53" s="17"/>
      <c r="AC53" s="17"/>
      <c r="AD53" s="17"/>
      <c r="AE53" s="17"/>
      <c r="AF53" s="17"/>
      <c r="AG53" s="18"/>
      <c r="AH53" s="17"/>
      <c r="AI53" s="17">
        <v>0</v>
      </c>
      <c r="AJ53" s="17"/>
      <c r="AK53" s="17"/>
      <c r="AL53" s="17"/>
      <c r="AM53" s="18"/>
      <c r="AN53" s="17"/>
      <c r="AO53" s="17">
        <v>0</v>
      </c>
      <c r="AP53" s="17"/>
      <c r="AQ53" s="17"/>
      <c r="AR53" s="17"/>
      <c r="AS53" s="17"/>
      <c r="AT53" s="17"/>
      <c r="AU53" s="17"/>
      <c r="AV53" s="18"/>
      <c r="AW53" s="17"/>
      <c r="AX53" s="17">
        <v>0</v>
      </c>
      <c r="AY53" s="17"/>
      <c r="AZ53" s="17"/>
      <c r="BA53" s="17"/>
      <c r="BB53" s="141">
        <v>1</v>
      </c>
      <c r="BC53" s="17">
        <v>2507.27</v>
      </c>
      <c r="BD53" s="17">
        <v>2507.27</v>
      </c>
      <c r="BE53" s="18"/>
      <c r="BF53" s="17"/>
      <c r="BG53" s="17">
        <v>0</v>
      </c>
      <c r="BH53" s="17"/>
      <c r="BI53" s="17"/>
      <c r="BJ53" s="17"/>
      <c r="BK53" s="17"/>
      <c r="BL53" s="17"/>
      <c r="BM53" s="17"/>
      <c r="BN53" s="18"/>
      <c r="BO53" s="17"/>
      <c r="BP53" s="17">
        <v>0</v>
      </c>
      <c r="BQ53" s="18"/>
      <c r="BR53" s="17"/>
      <c r="BS53" s="17">
        <v>0</v>
      </c>
      <c r="BT53" s="18"/>
      <c r="BU53" s="17"/>
      <c r="BV53" s="17">
        <v>0</v>
      </c>
      <c r="BW53" s="18"/>
      <c r="BX53" s="17"/>
      <c r="BY53" s="17">
        <v>0</v>
      </c>
      <c r="BZ53" s="142"/>
      <c r="CA53" s="17"/>
      <c r="CB53" s="17">
        <v>0</v>
      </c>
      <c r="CC53" s="17"/>
      <c r="CD53" s="17"/>
      <c r="CE53" s="17"/>
      <c r="CF53" s="18"/>
      <c r="CG53" s="17"/>
      <c r="CH53" s="17">
        <v>0</v>
      </c>
      <c r="CI53" s="17"/>
      <c r="CJ53" s="17"/>
      <c r="CK53" s="17"/>
      <c r="CL53" s="18"/>
      <c r="CM53" s="17"/>
      <c r="CN53" s="17">
        <v>0</v>
      </c>
      <c r="CO53" s="17"/>
      <c r="CP53" s="17"/>
      <c r="CQ53" s="17"/>
      <c r="CR53" s="17"/>
      <c r="CS53" s="17"/>
      <c r="CT53" s="17">
        <v>0</v>
      </c>
      <c r="CU53" s="17"/>
      <c r="CV53" s="17"/>
      <c r="CW53" s="17"/>
      <c r="CX53" s="17"/>
      <c r="CY53" s="17"/>
      <c r="CZ53" s="17"/>
      <c r="DA53" s="18"/>
      <c r="DB53" s="17"/>
      <c r="DC53" s="17">
        <v>0</v>
      </c>
      <c r="DD53" s="143">
        <f t="shared" si="7"/>
        <v>1</v>
      </c>
      <c r="DE53" s="19">
        <f t="shared" si="8"/>
        <v>2507.27</v>
      </c>
      <c r="DF53" s="19"/>
      <c r="DG53" s="19"/>
      <c r="DH53" s="19">
        <v>0</v>
      </c>
      <c r="DI53" s="19"/>
      <c r="DJ53" s="19">
        <v>0</v>
      </c>
      <c r="DK53" s="19">
        <v>0</v>
      </c>
      <c r="DL53" s="19"/>
      <c r="DM53" s="19">
        <v>2507.27</v>
      </c>
      <c r="DN53" s="19"/>
      <c r="DO53" s="19">
        <v>279</v>
      </c>
      <c r="DP53" s="19">
        <v>0</v>
      </c>
      <c r="DQ53" s="19"/>
      <c r="DR53" s="19">
        <v>3.12</v>
      </c>
      <c r="DS53" s="19">
        <v>0</v>
      </c>
      <c r="DT53" s="19">
        <v>0</v>
      </c>
      <c r="DU53" s="19">
        <v>0</v>
      </c>
      <c r="DV53" s="19">
        <v>247.42</v>
      </c>
      <c r="DW53" s="19">
        <v>529.54</v>
      </c>
      <c r="DX53" s="19">
        <f>C53*'[1]Uniforme Apoio'!$BM$9+'Res. Geral apoio conferencia'!F53*'[1]Uniforme Apoio'!$BM$10+'Res. Geral apoio conferencia'!I53*'[1]Uniforme Apoio'!$BM$11+'Res. Geral apoio conferencia'!L53*'[1]Uniforme Apoio'!$BM$12+'Res. Geral apoio conferencia'!O53*'[1]Uniforme Apoio'!$BM$13+'Res. Geral apoio conferencia'!R53*'[1]Uniforme Apoio'!$BM$14+'Res. Geral apoio conferencia'!U53*'[1]Uniforme Apoio'!$BM$15+'Res. Geral apoio conferencia'!X53*'[1]Uniforme Apoio'!$BM$17+AA53*'[1]Uniforme Apoio'!$BM$16+'Res. Geral apoio conferencia'!AD53*'[1]Uniforme Apoio'!$BM$18+'Res. Geral apoio conferencia'!AG53*'[1]Uniforme Apoio'!$BM$19+'Res. Geral apoio conferencia'!AJ53*'[1]Uniforme Apoio'!$BM$20+'Res. Geral apoio conferencia'!AM53*'[1]Uniforme Apoio'!$BM$21+'Res. Geral apoio conferencia'!AP53*'[1]Uniforme Apoio'!$BM$22+'Res. Geral apoio conferencia'!AS53*'[1]Uniforme Apoio'!$BM$23+'Res. Geral apoio conferencia'!AV53*'[1]Uniforme Apoio'!$BM$24+'Res. Geral apoio conferencia'!AY53*'[1]Uniforme Apoio'!$BM$25+'Res. Geral apoio conferencia'!BB53*'[1]Uniforme Apoio'!$BM$26+BE53*'[1]Uniforme Apoio'!$BM$27+'Res. Geral apoio conferencia'!BH53*'[1]Uniforme Apoio'!$BM$28+'Res. Geral apoio conferencia'!BK53*'[1]Uniforme Apoio'!$BM$29+'Res. Geral apoio conferencia'!BN53*'[1]Uniforme Apoio'!$BM$30+'Res. Geral apoio conferencia'!BQ53*'[1]Uniforme Apoio'!$BM$30+'Res. Geral apoio conferencia'!BT53*'[1]Uniforme Apoio'!$BM$30+'Res. Geral apoio conferencia'!BW53*'[1]Uniforme Apoio'!$BM$31+'Res. Geral apoio conferencia'!BZ53*'[1]Uniforme Apoio'!$BM$31+'Res. Geral apoio conferencia'!CC53*'[1]Uniforme Apoio'!$BM$32+'Res. Geral apoio conferencia'!CF53*'[1]Uniforme Apoio'!$BM$33+'Res. Geral apoio conferencia'!CI53*'[1]Uniforme Apoio'!$BM$34+'Res. Geral apoio conferencia'!CL53*'[1]Uniforme Apoio'!$BM$35+'Res. Geral apoio conferencia'!CO53*'[1]Uniforme Apoio'!$BM$36+'Res. Geral apoio conferencia'!CR53*'[1]Uniforme Apoio'!$BM$37+'Res. Geral apoio conferencia'!CU53*'[1]Uniforme Apoio'!$BM$38+'Res. Geral apoio conferencia'!CX53*'[1]Uniforme Apoio'!$BM$39+'Res. Geral apoio conferencia'!DA53*'[1]Uniforme Apoio'!$BM$40</f>
        <v>103.18</v>
      </c>
      <c r="DY53" s="19"/>
      <c r="DZ53" s="19">
        <f>AP53*'[1]Equipamentos Jardinagem'!$H$7</f>
        <v>0</v>
      </c>
      <c r="EA53" s="19"/>
      <c r="EB53" s="19">
        <f t="shared" si="9"/>
        <v>103.18</v>
      </c>
      <c r="EC53" s="19">
        <v>501.45400000000001</v>
      </c>
      <c r="ED53" s="19">
        <v>37.609049999999996</v>
      </c>
      <c r="EE53" s="19">
        <v>25.072700000000001</v>
      </c>
      <c r="EF53" s="19">
        <v>5.0145400000000002</v>
      </c>
      <c r="EG53" s="19">
        <v>62.681750000000001</v>
      </c>
      <c r="EH53" s="19">
        <v>200.58160000000001</v>
      </c>
      <c r="EI53" s="19">
        <v>75.218099999999993</v>
      </c>
      <c r="EJ53" s="19">
        <v>15.043620000000001</v>
      </c>
      <c r="EK53" s="19">
        <v>922.67536000000007</v>
      </c>
      <c r="EL53" s="19">
        <v>208.855591</v>
      </c>
      <c r="EM53" s="19">
        <v>69.702106000000001</v>
      </c>
      <c r="EN53" s="19">
        <v>102.547343</v>
      </c>
      <c r="EO53" s="19">
        <v>381.10504000000003</v>
      </c>
      <c r="EP53" s="19">
        <v>3.2594509999999999</v>
      </c>
      <c r="EQ53" s="19">
        <v>1.2536350000000001</v>
      </c>
      <c r="ER53" s="19">
        <v>4.5130859999999995</v>
      </c>
      <c r="ES53" s="19">
        <v>18.804524999999998</v>
      </c>
      <c r="ET53" s="19">
        <v>1.5043619999999998</v>
      </c>
      <c r="EU53" s="19">
        <v>0.75218099999999988</v>
      </c>
      <c r="EV53" s="19">
        <v>8.7754449999999995</v>
      </c>
      <c r="EW53" s="19">
        <v>3.2594509999999999</v>
      </c>
      <c r="EX53" s="19">
        <v>107.81260999999999</v>
      </c>
      <c r="EY53" s="19">
        <v>4.262359</v>
      </c>
      <c r="EZ53" s="19">
        <v>145.17093299999999</v>
      </c>
      <c r="FA53" s="19">
        <v>208.855591</v>
      </c>
      <c r="FB53" s="19">
        <v>34.851053</v>
      </c>
      <c r="FC53" s="19">
        <v>21.061067999999999</v>
      </c>
      <c r="FD53" s="19">
        <v>8.2739910000000005</v>
      </c>
      <c r="FE53" s="19">
        <v>0</v>
      </c>
      <c r="FF53" s="19">
        <v>100.54152699999999</v>
      </c>
      <c r="FG53" s="19">
        <v>373.58323000000001</v>
      </c>
      <c r="FH53" s="19">
        <f t="shared" si="0"/>
        <v>1827.0476489999999</v>
      </c>
      <c r="FI53" s="19">
        <f t="shared" si="1"/>
        <v>4967.0376489999999</v>
      </c>
      <c r="FJ53" s="19" t="e">
        <f t="shared" si="10"/>
        <v>#VALUE!</v>
      </c>
      <c r="FK53" s="144">
        <f t="shared" si="17"/>
        <v>3</v>
      </c>
      <c r="FL53" s="144">
        <f t="shared" si="3"/>
        <v>12.25</v>
      </c>
      <c r="FM53" s="20">
        <f t="shared" si="4"/>
        <v>3.4188034188034218</v>
      </c>
      <c r="FN53" s="19" t="e">
        <f t="shared" si="11"/>
        <v>#VALUE!</v>
      </c>
      <c r="FO53" s="20">
        <f t="shared" si="5"/>
        <v>8.6609686609686669</v>
      </c>
      <c r="FP53" s="19" t="e">
        <f t="shared" si="12"/>
        <v>#VALUE!</v>
      </c>
      <c r="FQ53" s="20">
        <f t="shared" si="6"/>
        <v>1.8803418803418819</v>
      </c>
      <c r="FR53" s="19" t="e">
        <f t="shared" si="13"/>
        <v>#VALUE!</v>
      </c>
      <c r="FS53" s="19" t="e">
        <f t="shared" si="14"/>
        <v>#VALUE!</v>
      </c>
      <c r="FT53" s="19" t="e">
        <f t="shared" si="15"/>
        <v>#VALUE!</v>
      </c>
      <c r="FU53" s="145" t="e">
        <f t="shared" si="16"/>
        <v>#VALUE!</v>
      </c>
    </row>
    <row r="54" spans="1:177" ht="15" customHeight="1">
      <c r="A54" s="186" t="str">
        <f>[1]CCT!D61</f>
        <v>Rodoviários de Patos de Minas + SEAC-MG</v>
      </c>
      <c r="B54" s="147" t="str">
        <f>[1]CCT!C61</f>
        <v>Patos de Minas</v>
      </c>
      <c r="C54" s="141"/>
      <c r="D54" s="17"/>
      <c r="E54" s="17">
        <v>0</v>
      </c>
      <c r="F54" s="18"/>
      <c r="G54" s="17"/>
      <c r="H54" s="17">
        <v>0</v>
      </c>
      <c r="I54" s="18"/>
      <c r="J54" s="17"/>
      <c r="K54" s="17">
        <v>0</v>
      </c>
      <c r="L54" s="17"/>
      <c r="M54" s="17"/>
      <c r="N54" s="17"/>
      <c r="O54" s="17"/>
      <c r="P54" s="17"/>
      <c r="Q54" s="17"/>
      <c r="R54" s="17"/>
      <c r="S54" s="17"/>
      <c r="T54" s="17"/>
      <c r="U54" s="18"/>
      <c r="V54" s="17"/>
      <c r="W54" s="17">
        <v>0</v>
      </c>
      <c r="X54" s="18"/>
      <c r="Y54" s="17"/>
      <c r="Z54" s="17">
        <v>0</v>
      </c>
      <c r="AA54" s="17"/>
      <c r="AB54" s="17"/>
      <c r="AC54" s="17"/>
      <c r="AD54" s="17"/>
      <c r="AE54" s="17"/>
      <c r="AF54" s="17"/>
      <c r="AG54" s="18"/>
      <c r="AH54" s="17"/>
      <c r="AI54" s="17">
        <v>0</v>
      </c>
      <c r="AJ54" s="17"/>
      <c r="AK54" s="17"/>
      <c r="AL54" s="17"/>
      <c r="AM54" s="18"/>
      <c r="AN54" s="17"/>
      <c r="AO54" s="17">
        <v>0</v>
      </c>
      <c r="AP54" s="17"/>
      <c r="AQ54" s="17"/>
      <c r="AR54" s="17"/>
      <c r="AS54" s="17"/>
      <c r="AT54" s="17"/>
      <c r="AU54" s="17"/>
      <c r="AV54" s="18"/>
      <c r="AW54" s="17"/>
      <c r="AX54" s="17">
        <v>0</v>
      </c>
      <c r="AY54" s="17"/>
      <c r="AZ54" s="17"/>
      <c r="BA54" s="17"/>
      <c r="BB54" s="141">
        <v>2</v>
      </c>
      <c r="BC54" s="17">
        <v>2507.27</v>
      </c>
      <c r="BD54" s="17">
        <v>5014.54</v>
      </c>
      <c r="BE54" s="18"/>
      <c r="BF54" s="17"/>
      <c r="BG54" s="17">
        <v>0</v>
      </c>
      <c r="BH54" s="17"/>
      <c r="BI54" s="17"/>
      <c r="BJ54" s="17"/>
      <c r="BK54" s="17"/>
      <c r="BL54" s="17"/>
      <c r="BM54" s="17"/>
      <c r="BN54" s="18"/>
      <c r="BO54" s="17"/>
      <c r="BP54" s="17">
        <v>0</v>
      </c>
      <c r="BQ54" s="18"/>
      <c r="BR54" s="17"/>
      <c r="BS54" s="17">
        <v>0</v>
      </c>
      <c r="BT54" s="18"/>
      <c r="BU54" s="17"/>
      <c r="BV54" s="17">
        <v>0</v>
      </c>
      <c r="BW54" s="18"/>
      <c r="BX54" s="17"/>
      <c r="BY54" s="17">
        <v>0</v>
      </c>
      <c r="BZ54" s="142"/>
      <c r="CA54" s="17"/>
      <c r="CB54" s="17">
        <v>0</v>
      </c>
      <c r="CC54" s="17"/>
      <c r="CD54" s="17"/>
      <c r="CE54" s="17"/>
      <c r="CF54" s="18"/>
      <c r="CG54" s="17"/>
      <c r="CH54" s="17">
        <v>0</v>
      </c>
      <c r="CI54" s="17"/>
      <c r="CJ54" s="17"/>
      <c r="CK54" s="17"/>
      <c r="CL54" s="18"/>
      <c r="CM54" s="17"/>
      <c r="CN54" s="17">
        <v>0</v>
      </c>
      <c r="CO54" s="17"/>
      <c r="CP54" s="17"/>
      <c r="CQ54" s="17"/>
      <c r="CR54" s="17"/>
      <c r="CS54" s="17"/>
      <c r="CT54" s="17">
        <v>0</v>
      </c>
      <c r="CU54" s="17"/>
      <c r="CV54" s="17"/>
      <c r="CW54" s="17"/>
      <c r="CX54" s="17"/>
      <c r="CY54" s="17"/>
      <c r="CZ54" s="17"/>
      <c r="DA54" s="18"/>
      <c r="DB54" s="17"/>
      <c r="DC54" s="17">
        <v>0</v>
      </c>
      <c r="DD54" s="143">
        <f t="shared" si="7"/>
        <v>2</v>
      </c>
      <c r="DE54" s="19">
        <f t="shared" si="8"/>
        <v>5014.54</v>
      </c>
      <c r="DF54" s="19"/>
      <c r="DG54" s="19"/>
      <c r="DH54" s="19">
        <v>0</v>
      </c>
      <c r="DI54" s="19"/>
      <c r="DJ54" s="19">
        <v>0</v>
      </c>
      <c r="DK54" s="19">
        <v>0</v>
      </c>
      <c r="DL54" s="19"/>
      <c r="DM54" s="19">
        <v>5014.54</v>
      </c>
      <c r="DN54" s="19"/>
      <c r="DO54" s="19">
        <v>558</v>
      </c>
      <c r="DP54" s="19">
        <v>0</v>
      </c>
      <c r="DQ54" s="19"/>
      <c r="DR54" s="19">
        <v>6.24</v>
      </c>
      <c r="DS54" s="19">
        <v>0</v>
      </c>
      <c r="DT54" s="19">
        <v>0</v>
      </c>
      <c r="DU54" s="19">
        <v>0</v>
      </c>
      <c r="DV54" s="19">
        <v>494.84</v>
      </c>
      <c r="DW54" s="19">
        <v>1059.08</v>
      </c>
      <c r="DX54" s="19">
        <f>C54*'[1]Uniforme Apoio'!$BM$9+'Res. Geral apoio conferencia'!F54*'[1]Uniforme Apoio'!$BM$10+'Res. Geral apoio conferencia'!I54*'[1]Uniforme Apoio'!$BM$11+'Res. Geral apoio conferencia'!L54*'[1]Uniforme Apoio'!$BM$12+'Res. Geral apoio conferencia'!O54*'[1]Uniforme Apoio'!$BM$13+'Res. Geral apoio conferencia'!R54*'[1]Uniforme Apoio'!$BM$14+'Res. Geral apoio conferencia'!U54*'[1]Uniforme Apoio'!$BM$15+'Res. Geral apoio conferencia'!X54*'[1]Uniforme Apoio'!$BM$17+AA54*'[1]Uniforme Apoio'!$BM$16+'Res. Geral apoio conferencia'!AD54*'[1]Uniforme Apoio'!$BM$18+'Res. Geral apoio conferencia'!AG54*'[1]Uniforme Apoio'!$BM$19+'Res. Geral apoio conferencia'!AJ54*'[1]Uniforme Apoio'!$BM$20+'Res. Geral apoio conferencia'!AM54*'[1]Uniforme Apoio'!$BM$21+'Res. Geral apoio conferencia'!AP54*'[1]Uniforme Apoio'!$BM$22+'Res. Geral apoio conferencia'!AS54*'[1]Uniforme Apoio'!$BM$23+'Res. Geral apoio conferencia'!AV54*'[1]Uniforme Apoio'!$BM$24+'Res. Geral apoio conferencia'!AY54*'[1]Uniforme Apoio'!$BM$25+'Res. Geral apoio conferencia'!BB54*'[1]Uniforme Apoio'!$BM$26+BE54*'[1]Uniforme Apoio'!$BM$27+'Res. Geral apoio conferencia'!BH54*'[1]Uniforme Apoio'!$BM$28+'Res. Geral apoio conferencia'!BK54*'[1]Uniforme Apoio'!$BM$29+'Res. Geral apoio conferencia'!BN54*'[1]Uniforme Apoio'!$BM$30+'Res. Geral apoio conferencia'!BQ54*'[1]Uniforme Apoio'!$BM$30+'Res. Geral apoio conferencia'!BT54*'[1]Uniforme Apoio'!$BM$30+'Res. Geral apoio conferencia'!BW54*'[1]Uniforme Apoio'!$BM$31+'Res. Geral apoio conferencia'!BZ54*'[1]Uniforme Apoio'!$BM$31+'Res. Geral apoio conferencia'!CC54*'[1]Uniforme Apoio'!$BM$32+'Res. Geral apoio conferencia'!CF54*'[1]Uniforme Apoio'!$BM$33+'Res. Geral apoio conferencia'!CI54*'[1]Uniforme Apoio'!$BM$34+'Res. Geral apoio conferencia'!CL54*'[1]Uniforme Apoio'!$BM$35+'Res. Geral apoio conferencia'!CO54*'[1]Uniforme Apoio'!$BM$36+'Res. Geral apoio conferencia'!CR54*'[1]Uniforme Apoio'!$BM$37+'Res. Geral apoio conferencia'!CU54*'[1]Uniforme Apoio'!$BM$38+'Res. Geral apoio conferencia'!CX54*'[1]Uniforme Apoio'!$BM$39+'Res. Geral apoio conferencia'!DA54*'[1]Uniforme Apoio'!$BM$40</f>
        <v>206.36</v>
      </c>
      <c r="DY54" s="19"/>
      <c r="DZ54" s="19">
        <f>AP54*'[1]Equipamentos Jardinagem'!$H$7</f>
        <v>0</v>
      </c>
      <c r="EA54" s="19"/>
      <c r="EB54" s="19">
        <f t="shared" si="9"/>
        <v>206.36</v>
      </c>
      <c r="EC54" s="19">
        <v>1002.908</v>
      </c>
      <c r="ED54" s="19">
        <v>75.218099999999993</v>
      </c>
      <c r="EE54" s="19">
        <v>50.145400000000002</v>
      </c>
      <c r="EF54" s="19">
        <v>10.02908</v>
      </c>
      <c r="EG54" s="19">
        <v>125.3635</v>
      </c>
      <c r="EH54" s="19">
        <v>401.16320000000002</v>
      </c>
      <c r="EI54" s="19">
        <v>150.43619999999999</v>
      </c>
      <c r="EJ54" s="19">
        <v>30.087240000000001</v>
      </c>
      <c r="EK54" s="19">
        <v>1845.3507200000001</v>
      </c>
      <c r="EL54" s="19">
        <v>417.71118200000001</v>
      </c>
      <c r="EM54" s="19">
        <v>139.404212</v>
      </c>
      <c r="EN54" s="19">
        <v>205.094686</v>
      </c>
      <c r="EO54" s="19">
        <v>762.21008000000006</v>
      </c>
      <c r="EP54" s="19">
        <v>6.5189019999999998</v>
      </c>
      <c r="EQ54" s="19">
        <v>2.5072700000000001</v>
      </c>
      <c r="ER54" s="19">
        <v>9.026171999999999</v>
      </c>
      <c r="ES54" s="19">
        <v>37.609049999999996</v>
      </c>
      <c r="ET54" s="19">
        <v>3.0087239999999995</v>
      </c>
      <c r="EU54" s="19">
        <v>1.5043619999999998</v>
      </c>
      <c r="EV54" s="19">
        <v>17.550889999999999</v>
      </c>
      <c r="EW54" s="19">
        <v>6.5189019999999998</v>
      </c>
      <c r="EX54" s="19">
        <v>215.62521999999998</v>
      </c>
      <c r="EY54" s="19">
        <v>8.524718</v>
      </c>
      <c r="EZ54" s="19">
        <v>290.34186599999998</v>
      </c>
      <c r="FA54" s="19">
        <v>417.71118200000001</v>
      </c>
      <c r="FB54" s="19">
        <v>69.702106000000001</v>
      </c>
      <c r="FC54" s="19">
        <v>42.122135999999998</v>
      </c>
      <c r="FD54" s="19">
        <v>16.547982000000001</v>
      </c>
      <c r="FE54" s="19">
        <v>0</v>
      </c>
      <c r="FF54" s="19">
        <v>201.08305399999998</v>
      </c>
      <c r="FG54" s="19">
        <v>747.16646000000003</v>
      </c>
      <c r="FH54" s="19">
        <f t="shared" si="0"/>
        <v>3654.0952979999997</v>
      </c>
      <c r="FI54" s="19">
        <f t="shared" si="1"/>
        <v>9934.0752979999997</v>
      </c>
      <c r="FJ54" s="19" t="e">
        <f t="shared" si="10"/>
        <v>#VALUE!</v>
      </c>
      <c r="FK54" s="144">
        <f t="shared" si="17"/>
        <v>2</v>
      </c>
      <c r="FL54" s="144">
        <f t="shared" si="3"/>
        <v>11.25</v>
      </c>
      <c r="FM54" s="20">
        <f t="shared" si="4"/>
        <v>2.2535211267605644</v>
      </c>
      <c r="FN54" s="19" t="e">
        <f t="shared" si="11"/>
        <v>#VALUE!</v>
      </c>
      <c r="FO54" s="20">
        <f t="shared" si="5"/>
        <v>8.5633802816901436</v>
      </c>
      <c r="FP54" s="19" t="e">
        <f t="shared" si="12"/>
        <v>#VALUE!</v>
      </c>
      <c r="FQ54" s="20">
        <f t="shared" si="6"/>
        <v>1.8591549295774654</v>
      </c>
      <c r="FR54" s="19" t="e">
        <f t="shared" si="13"/>
        <v>#VALUE!</v>
      </c>
      <c r="FS54" s="19" t="e">
        <f t="shared" si="14"/>
        <v>#VALUE!</v>
      </c>
      <c r="FT54" s="19" t="e">
        <f t="shared" si="15"/>
        <v>#VALUE!</v>
      </c>
      <c r="FU54" s="145" t="e">
        <f t="shared" si="16"/>
        <v>#VALUE!</v>
      </c>
    </row>
    <row r="55" spans="1:177" ht="15" customHeight="1">
      <c r="A55" s="146" t="str">
        <f>[1]CCT!D62</f>
        <v>Fethemg RM</v>
      </c>
      <c r="B55" s="147" t="str">
        <f>[1]CCT!C62</f>
        <v>Pedro Leopoldo</v>
      </c>
      <c r="C55" s="141"/>
      <c r="D55" s="17"/>
      <c r="E55" s="17">
        <v>0</v>
      </c>
      <c r="F55" s="18"/>
      <c r="G55" s="17"/>
      <c r="H55" s="17">
        <v>0</v>
      </c>
      <c r="I55" s="18"/>
      <c r="J55" s="17"/>
      <c r="K55" s="17">
        <v>0</v>
      </c>
      <c r="L55" s="17"/>
      <c r="M55" s="17"/>
      <c r="N55" s="17"/>
      <c r="O55" s="17"/>
      <c r="P55" s="17"/>
      <c r="Q55" s="17"/>
      <c r="R55" s="17"/>
      <c r="S55" s="17"/>
      <c r="T55" s="17"/>
      <c r="U55" s="18"/>
      <c r="V55" s="17"/>
      <c r="W55" s="17">
        <v>0</v>
      </c>
      <c r="X55" s="18"/>
      <c r="Y55" s="17"/>
      <c r="Z55" s="17">
        <v>0</v>
      </c>
      <c r="AA55" s="17"/>
      <c r="AB55" s="17"/>
      <c r="AC55" s="17"/>
      <c r="AD55" s="17"/>
      <c r="AE55" s="17"/>
      <c r="AF55" s="17"/>
      <c r="AG55" s="156"/>
      <c r="AH55" s="17"/>
      <c r="AI55" s="17">
        <v>0</v>
      </c>
      <c r="AJ55" s="17"/>
      <c r="AK55" s="17"/>
      <c r="AL55" s="17"/>
      <c r="AM55" s="18"/>
      <c r="AN55" s="17"/>
      <c r="AO55" s="17">
        <v>0</v>
      </c>
      <c r="AP55" s="17"/>
      <c r="AQ55" s="17"/>
      <c r="AR55" s="17"/>
      <c r="AS55" s="17"/>
      <c r="AT55" s="17"/>
      <c r="AU55" s="17"/>
      <c r="AV55" s="18"/>
      <c r="AW55" s="17"/>
      <c r="AX55" s="17">
        <v>0</v>
      </c>
      <c r="AY55" s="17"/>
      <c r="AZ55" s="17"/>
      <c r="BA55" s="17"/>
      <c r="BB55" s="141"/>
      <c r="BC55" s="17"/>
      <c r="BD55" s="17">
        <v>0</v>
      </c>
      <c r="BE55" s="18"/>
      <c r="BF55" s="17"/>
      <c r="BG55" s="17">
        <v>0</v>
      </c>
      <c r="BH55" s="17"/>
      <c r="BI55" s="17"/>
      <c r="BJ55" s="17"/>
      <c r="BK55" s="17"/>
      <c r="BL55" s="17"/>
      <c r="BM55" s="17"/>
      <c r="BN55" s="18"/>
      <c r="BO55" s="17"/>
      <c r="BP55" s="17">
        <v>0</v>
      </c>
      <c r="BQ55" s="18"/>
      <c r="BR55" s="17"/>
      <c r="BS55" s="17">
        <v>0</v>
      </c>
      <c r="BT55" s="18"/>
      <c r="BU55" s="17"/>
      <c r="BV55" s="17">
        <v>0</v>
      </c>
      <c r="BW55" s="18"/>
      <c r="BX55" s="17"/>
      <c r="BY55" s="17">
        <v>0</v>
      </c>
      <c r="BZ55" s="142">
        <v>1</v>
      </c>
      <c r="CA55" s="17">
        <v>1231.31</v>
      </c>
      <c r="CB55" s="17">
        <v>1231.31</v>
      </c>
      <c r="CC55" s="17"/>
      <c r="CD55" s="17"/>
      <c r="CE55" s="17"/>
      <c r="CF55" s="18"/>
      <c r="CG55" s="17"/>
      <c r="CH55" s="17">
        <v>0</v>
      </c>
      <c r="CI55" s="17"/>
      <c r="CJ55" s="17"/>
      <c r="CK55" s="17"/>
      <c r="CL55" s="18"/>
      <c r="CM55" s="17"/>
      <c r="CN55" s="17">
        <v>0</v>
      </c>
      <c r="CO55" s="17"/>
      <c r="CP55" s="17"/>
      <c r="CQ55" s="17"/>
      <c r="CR55" s="17"/>
      <c r="CS55" s="17"/>
      <c r="CT55" s="17">
        <v>0</v>
      </c>
      <c r="CU55" s="17"/>
      <c r="CV55" s="17"/>
      <c r="CW55" s="17"/>
      <c r="CX55" s="17"/>
      <c r="CY55" s="17"/>
      <c r="CZ55" s="17"/>
      <c r="DA55" s="18"/>
      <c r="DB55" s="17"/>
      <c r="DC55" s="17">
        <v>0</v>
      </c>
      <c r="DD55" s="143">
        <f t="shared" si="7"/>
        <v>1</v>
      </c>
      <c r="DE55" s="19">
        <f t="shared" si="8"/>
        <v>1231.31</v>
      </c>
      <c r="DF55" s="19"/>
      <c r="DG55" s="19"/>
      <c r="DH55" s="19">
        <v>0</v>
      </c>
      <c r="DI55" s="19"/>
      <c r="DJ55" s="19">
        <v>0</v>
      </c>
      <c r="DK55" s="19">
        <v>0</v>
      </c>
      <c r="DL55" s="19"/>
      <c r="DM55" s="19">
        <v>1231.31</v>
      </c>
      <c r="DN55" s="19"/>
      <c r="DO55" s="19">
        <v>279</v>
      </c>
      <c r="DP55" s="19">
        <v>50.121400000000008</v>
      </c>
      <c r="DQ55" s="19"/>
      <c r="DR55" s="19">
        <v>3.12</v>
      </c>
      <c r="DS55" s="19">
        <v>0</v>
      </c>
      <c r="DT55" s="19">
        <v>0</v>
      </c>
      <c r="DU55" s="19">
        <v>8.43</v>
      </c>
      <c r="DV55" s="19">
        <v>0</v>
      </c>
      <c r="DW55" s="19">
        <v>340.67140000000001</v>
      </c>
      <c r="DX55" s="19">
        <f>C55*'[1]Uniforme Apoio'!$BM$9+'Res. Geral apoio conferencia'!F55*'[1]Uniforme Apoio'!$BM$10+'Res. Geral apoio conferencia'!I55*'[1]Uniforme Apoio'!$BM$11+'Res. Geral apoio conferencia'!L55*'[1]Uniforme Apoio'!$BM$12+'Res. Geral apoio conferencia'!O55*'[1]Uniforme Apoio'!$BM$13+'Res. Geral apoio conferencia'!R55*'[1]Uniforme Apoio'!$BM$14+'Res. Geral apoio conferencia'!U55*'[1]Uniforme Apoio'!$BM$15+'Res. Geral apoio conferencia'!X55*'[1]Uniforme Apoio'!$BM$17+AA55*'[1]Uniforme Apoio'!$BM$16+'Res. Geral apoio conferencia'!AD55*'[1]Uniforme Apoio'!$BM$18+'Res. Geral apoio conferencia'!AG55*'[1]Uniforme Apoio'!$BM$19+'Res. Geral apoio conferencia'!AJ55*'[1]Uniforme Apoio'!$BM$20+'Res. Geral apoio conferencia'!AM55*'[1]Uniforme Apoio'!$BM$21+'Res. Geral apoio conferencia'!AP55*'[1]Uniforme Apoio'!$BM$22+'Res. Geral apoio conferencia'!AS55*'[1]Uniforme Apoio'!$BM$23+'Res. Geral apoio conferencia'!AV55*'[1]Uniforme Apoio'!$BM$24+'Res. Geral apoio conferencia'!AY55*'[1]Uniforme Apoio'!$BM$25+'Res. Geral apoio conferencia'!BB55*'[1]Uniforme Apoio'!$BM$26+BE55*'[1]Uniforme Apoio'!$BM$27+'Res. Geral apoio conferencia'!BH55*'[1]Uniforme Apoio'!$BM$28+'Res. Geral apoio conferencia'!BK55*'[1]Uniforme Apoio'!$BM$29+'Res. Geral apoio conferencia'!BN55*'[1]Uniforme Apoio'!$BM$30+'Res. Geral apoio conferencia'!BQ55*'[1]Uniforme Apoio'!$BM$30+'Res. Geral apoio conferencia'!BT55*'[1]Uniforme Apoio'!$BM$30+'Res. Geral apoio conferencia'!BW55*'[1]Uniforme Apoio'!$BM$31+'Res. Geral apoio conferencia'!BZ55*'[1]Uniforme Apoio'!$BM$31+'Res. Geral apoio conferencia'!CC55*'[1]Uniforme Apoio'!$BM$32+'Res. Geral apoio conferencia'!CF55*'[1]Uniforme Apoio'!$BM$33+'Res. Geral apoio conferencia'!CI55*'[1]Uniforme Apoio'!$BM$34+'Res. Geral apoio conferencia'!CL55*'[1]Uniforme Apoio'!$BM$35+'Res. Geral apoio conferencia'!CO55*'[1]Uniforme Apoio'!$BM$36+'Res. Geral apoio conferencia'!CR55*'[1]Uniforme Apoio'!$BM$37+'Res. Geral apoio conferencia'!CU55*'[1]Uniforme Apoio'!$BM$38+'Res. Geral apoio conferencia'!CX55*'[1]Uniforme Apoio'!$BM$39+'Res. Geral apoio conferencia'!DA55*'[1]Uniforme Apoio'!$BM$40</f>
        <v>81.430000000000007</v>
      </c>
      <c r="DY55" s="19"/>
      <c r="DZ55" s="19">
        <f>AP55*'[1]Equipamentos Jardinagem'!$H$7</f>
        <v>0</v>
      </c>
      <c r="EA55" s="19"/>
      <c r="EB55" s="19">
        <f t="shared" si="9"/>
        <v>81.430000000000007</v>
      </c>
      <c r="EC55" s="19">
        <v>246.262</v>
      </c>
      <c r="ED55" s="19">
        <v>18.469649999999998</v>
      </c>
      <c r="EE55" s="19">
        <v>12.3131</v>
      </c>
      <c r="EF55" s="19">
        <v>2.4626199999999998</v>
      </c>
      <c r="EG55" s="19">
        <v>30.78275</v>
      </c>
      <c r="EH55" s="19">
        <v>98.504800000000003</v>
      </c>
      <c r="EI55" s="19">
        <v>36.939299999999996</v>
      </c>
      <c r="EJ55" s="19">
        <v>7.3878599999999999</v>
      </c>
      <c r="EK55" s="19">
        <v>453.12208000000004</v>
      </c>
      <c r="EL55" s="19">
        <v>102.568123</v>
      </c>
      <c r="EM55" s="19">
        <v>34.230417999999993</v>
      </c>
      <c r="EN55" s="19">
        <v>50.360578999999994</v>
      </c>
      <c r="EO55" s="19">
        <v>187.15912</v>
      </c>
      <c r="EP55" s="19">
        <v>1.6007029999999998</v>
      </c>
      <c r="EQ55" s="19">
        <v>0.61565499999999995</v>
      </c>
      <c r="ER55" s="19">
        <v>2.2163579999999996</v>
      </c>
      <c r="ES55" s="19">
        <v>9.234824999999999</v>
      </c>
      <c r="ET55" s="19">
        <v>0.73878599999999994</v>
      </c>
      <c r="EU55" s="19">
        <v>0.36939299999999997</v>
      </c>
      <c r="EV55" s="19">
        <v>4.3095850000000002</v>
      </c>
      <c r="EW55" s="19">
        <v>1.6007029999999998</v>
      </c>
      <c r="EX55" s="19">
        <v>52.946329999999996</v>
      </c>
      <c r="EY55" s="19">
        <v>2.0932269999999997</v>
      </c>
      <c r="EZ55" s="19">
        <v>71.29284899999999</v>
      </c>
      <c r="FA55" s="19">
        <v>102.568123</v>
      </c>
      <c r="FB55" s="19">
        <v>17.115208999999997</v>
      </c>
      <c r="FC55" s="19">
        <v>10.343003999999999</v>
      </c>
      <c r="FD55" s="19">
        <v>4.0633229999999996</v>
      </c>
      <c r="FE55" s="19">
        <v>0</v>
      </c>
      <c r="FF55" s="19">
        <v>49.375530999999995</v>
      </c>
      <c r="FG55" s="19">
        <v>183.46518999999998</v>
      </c>
      <c r="FH55" s="19">
        <f t="shared" si="0"/>
        <v>897.25559699999997</v>
      </c>
      <c r="FI55" s="19">
        <f t="shared" si="1"/>
        <v>2550.6669969999998</v>
      </c>
      <c r="FJ55" s="19" t="e">
        <f t="shared" si="10"/>
        <v>#VALUE!</v>
      </c>
      <c r="FK55" s="144">
        <f t="shared" si="17"/>
        <v>2</v>
      </c>
      <c r="FL55" s="144">
        <f t="shared" si="3"/>
        <v>11.25</v>
      </c>
      <c r="FM55" s="20">
        <f t="shared" si="4"/>
        <v>2.2535211267605644</v>
      </c>
      <c r="FN55" s="19" t="e">
        <f t="shared" si="11"/>
        <v>#VALUE!</v>
      </c>
      <c r="FO55" s="20">
        <f t="shared" si="5"/>
        <v>8.5633802816901436</v>
      </c>
      <c r="FP55" s="19" t="e">
        <f t="shared" si="12"/>
        <v>#VALUE!</v>
      </c>
      <c r="FQ55" s="20">
        <f t="shared" si="6"/>
        <v>1.8591549295774654</v>
      </c>
      <c r="FR55" s="19" t="e">
        <f t="shared" si="13"/>
        <v>#VALUE!</v>
      </c>
      <c r="FS55" s="19" t="e">
        <f t="shared" si="14"/>
        <v>#VALUE!</v>
      </c>
      <c r="FT55" s="19" t="e">
        <f t="shared" si="15"/>
        <v>#VALUE!</v>
      </c>
      <c r="FU55" s="145" t="e">
        <f t="shared" si="16"/>
        <v>#VALUE!</v>
      </c>
    </row>
    <row r="56" spans="1:177" ht="15" customHeight="1">
      <c r="A56" s="186" t="str">
        <f>[1]CCT!D63</f>
        <v>Rodoviários de Poços de Caldas + SEAC-MG</v>
      </c>
      <c r="B56" s="147" t="str">
        <f>[1]CCT!C63</f>
        <v>Poços de Caldas</v>
      </c>
      <c r="C56" s="141"/>
      <c r="D56" s="17"/>
      <c r="E56" s="17">
        <v>0</v>
      </c>
      <c r="F56" s="18"/>
      <c r="G56" s="17"/>
      <c r="H56" s="17">
        <v>0</v>
      </c>
      <c r="I56" s="18"/>
      <c r="J56" s="17"/>
      <c r="K56" s="17">
        <v>0</v>
      </c>
      <c r="L56" s="17"/>
      <c r="M56" s="17"/>
      <c r="N56" s="17"/>
      <c r="O56" s="17"/>
      <c r="P56" s="17"/>
      <c r="Q56" s="17"/>
      <c r="R56" s="17"/>
      <c r="S56" s="17"/>
      <c r="T56" s="17"/>
      <c r="U56" s="18"/>
      <c r="V56" s="17"/>
      <c r="W56" s="17">
        <v>0</v>
      </c>
      <c r="X56" s="18"/>
      <c r="Y56" s="17"/>
      <c r="Z56" s="17">
        <v>0</v>
      </c>
      <c r="AA56" s="17"/>
      <c r="AB56" s="17"/>
      <c r="AC56" s="17"/>
      <c r="AD56" s="17"/>
      <c r="AE56" s="17"/>
      <c r="AF56" s="17"/>
      <c r="AG56" s="156"/>
      <c r="AH56" s="17"/>
      <c r="AI56" s="17">
        <v>0</v>
      </c>
      <c r="AJ56" s="17"/>
      <c r="AK56" s="17"/>
      <c r="AL56" s="17"/>
      <c r="AM56" s="18"/>
      <c r="AN56" s="17"/>
      <c r="AO56" s="17">
        <v>0</v>
      </c>
      <c r="AP56" s="17"/>
      <c r="AQ56" s="17"/>
      <c r="AR56" s="17"/>
      <c r="AS56" s="17"/>
      <c r="AT56" s="17"/>
      <c r="AU56" s="17"/>
      <c r="AV56" s="18"/>
      <c r="AW56" s="17"/>
      <c r="AX56" s="17">
        <v>0</v>
      </c>
      <c r="AY56" s="17"/>
      <c r="AZ56" s="17"/>
      <c r="BA56" s="17"/>
      <c r="BB56" s="141">
        <v>1</v>
      </c>
      <c r="BC56" s="17">
        <v>2507.27</v>
      </c>
      <c r="BD56" s="17">
        <v>2507.27</v>
      </c>
      <c r="BE56" s="18"/>
      <c r="BF56" s="17"/>
      <c r="BG56" s="17">
        <v>0</v>
      </c>
      <c r="BH56" s="17"/>
      <c r="BI56" s="17"/>
      <c r="BJ56" s="17"/>
      <c r="BK56" s="17"/>
      <c r="BL56" s="17"/>
      <c r="BM56" s="17"/>
      <c r="BN56" s="18"/>
      <c r="BO56" s="17"/>
      <c r="BP56" s="17">
        <v>0</v>
      </c>
      <c r="BQ56" s="18"/>
      <c r="BR56" s="17"/>
      <c r="BS56" s="17">
        <v>0</v>
      </c>
      <c r="BT56" s="18"/>
      <c r="BU56" s="17"/>
      <c r="BV56" s="17">
        <v>0</v>
      </c>
      <c r="BW56" s="18"/>
      <c r="BX56" s="17"/>
      <c r="BY56" s="17">
        <v>0</v>
      </c>
      <c r="BZ56" s="142"/>
      <c r="CA56" s="17"/>
      <c r="CB56" s="17">
        <v>0</v>
      </c>
      <c r="CC56" s="17"/>
      <c r="CD56" s="17"/>
      <c r="CE56" s="17"/>
      <c r="CF56" s="18"/>
      <c r="CG56" s="17"/>
      <c r="CH56" s="17">
        <v>0</v>
      </c>
      <c r="CI56" s="17"/>
      <c r="CJ56" s="17"/>
      <c r="CK56" s="17"/>
      <c r="CL56" s="18"/>
      <c r="CM56" s="17"/>
      <c r="CN56" s="17">
        <v>0</v>
      </c>
      <c r="CO56" s="17"/>
      <c r="CP56" s="17"/>
      <c r="CQ56" s="17"/>
      <c r="CR56" s="17"/>
      <c r="CS56" s="17"/>
      <c r="CT56" s="17">
        <v>0</v>
      </c>
      <c r="CU56" s="17"/>
      <c r="CV56" s="17"/>
      <c r="CW56" s="17"/>
      <c r="CX56" s="17"/>
      <c r="CY56" s="17"/>
      <c r="CZ56" s="17"/>
      <c r="DA56" s="18"/>
      <c r="DB56" s="17"/>
      <c r="DC56" s="17">
        <v>0</v>
      </c>
      <c r="DD56" s="143">
        <f t="shared" si="7"/>
        <v>1</v>
      </c>
      <c r="DE56" s="19">
        <f t="shared" si="8"/>
        <v>2507.27</v>
      </c>
      <c r="DF56" s="19"/>
      <c r="DG56" s="19"/>
      <c r="DH56" s="19">
        <v>0</v>
      </c>
      <c r="DI56" s="19"/>
      <c r="DJ56" s="19">
        <v>0</v>
      </c>
      <c r="DK56" s="19">
        <v>0</v>
      </c>
      <c r="DL56" s="19"/>
      <c r="DM56" s="19">
        <v>2507.27</v>
      </c>
      <c r="DN56" s="19"/>
      <c r="DO56" s="19">
        <v>279</v>
      </c>
      <c r="DP56" s="19">
        <v>0</v>
      </c>
      <c r="DQ56" s="19"/>
      <c r="DR56" s="19">
        <v>3.12</v>
      </c>
      <c r="DS56" s="19">
        <v>0</v>
      </c>
      <c r="DT56" s="19">
        <v>0</v>
      </c>
      <c r="DU56" s="19">
        <v>0</v>
      </c>
      <c r="DV56" s="19">
        <v>247.42</v>
      </c>
      <c r="DW56" s="19">
        <v>529.54</v>
      </c>
      <c r="DX56" s="19">
        <f>C56*'[1]Uniforme Apoio'!$BM$9+'Res. Geral apoio conferencia'!F56*'[1]Uniforme Apoio'!$BM$10+'Res. Geral apoio conferencia'!I56*'[1]Uniforme Apoio'!$BM$11+'Res. Geral apoio conferencia'!L56*'[1]Uniforme Apoio'!$BM$12+'Res. Geral apoio conferencia'!O56*'[1]Uniforme Apoio'!$BM$13+'Res. Geral apoio conferencia'!R56*'[1]Uniforme Apoio'!$BM$14+'Res. Geral apoio conferencia'!U56*'[1]Uniforme Apoio'!$BM$15+'Res. Geral apoio conferencia'!X56*'[1]Uniforme Apoio'!$BM$17+AA56*'[1]Uniforme Apoio'!$BM$16+'Res. Geral apoio conferencia'!AD56*'[1]Uniforme Apoio'!$BM$18+'Res. Geral apoio conferencia'!AG56*'[1]Uniforme Apoio'!$BM$19+'Res. Geral apoio conferencia'!AJ56*'[1]Uniforme Apoio'!$BM$20+'Res. Geral apoio conferencia'!AM56*'[1]Uniforme Apoio'!$BM$21+'Res. Geral apoio conferencia'!AP56*'[1]Uniforme Apoio'!$BM$22+'Res. Geral apoio conferencia'!AS56*'[1]Uniforme Apoio'!$BM$23+'Res. Geral apoio conferencia'!AV56*'[1]Uniforme Apoio'!$BM$24+'Res. Geral apoio conferencia'!AY56*'[1]Uniforme Apoio'!$BM$25+'Res. Geral apoio conferencia'!BB56*'[1]Uniforme Apoio'!$BM$26+BE56*'[1]Uniforme Apoio'!$BM$27+'Res. Geral apoio conferencia'!BH56*'[1]Uniforme Apoio'!$BM$28+'Res. Geral apoio conferencia'!BK56*'[1]Uniforme Apoio'!$BM$29+'Res. Geral apoio conferencia'!BN56*'[1]Uniforme Apoio'!$BM$30+'Res. Geral apoio conferencia'!BQ56*'[1]Uniforme Apoio'!$BM$30+'Res. Geral apoio conferencia'!BT56*'[1]Uniforme Apoio'!$BM$30+'Res. Geral apoio conferencia'!BW56*'[1]Uniforme Apoio'!$BM$31+'Res. Geral apoio conferencia'!BZ56*'[1]Uniforme Apoio'!$BM$31+'Res. Geral apoio conferencia'!CC56*'[1]Uniforme Apoio'!$BM$32+'Res. Geral apoio conferencia'!CF56*'[1]Uniforme Apoio'!$BM$33+'Res. Geral apoio conferencia'!CI56*'[1]Uniforme Apoio'!$BM$34+'Res. Geral apoio conferencia'!CL56*'[1]Uniforme Apoio'!$BM$35+'Res. Geral apoio conferencia'!CO56*'[1]Uniforme Apoio'!$BM$36+'Res. Geral apoio conferencia'!CR56*'[1]Uniforme Apoio'!$BM$37+'Res. Geral apoio conferencia'!CU56*'[1]Uniforme Apoio'!$BM$38+'Res. Geral apoio conferencia'!CX56*'[1]Uniforme Apoio'!$BM$39+'Res. Geral apoio conferencia'!DA56*'[1]Uniforme Apoio'!$BM$40</f>
        <v>103.18</v>
      </c>
      <c r="DY56" s="19"/>
      <c r="DZ56" s="19">
        <f>AP56*'[1]Equipamentos Jardinagem'!$H$7</f>
        <v>0</v>
      </c>
      <c r="EA56" s="19"/>
      <c r="EB56" s="19">
        <f t="shared" si="9"/>
        <v>103.18</v>
      </c>
      <c r="EC56" s="19">
        <v>501.45400000000001</v>
      </c>
      <c r="ED56" s="19">
        <v>37.609049999999996</v>
      </c>
      <c r="EE56" s="19">
        <v>25.072700000000001</v>
      </c>
      <c r="EF56" s="19">
        <v>5.0145400000000002</v>
      </c>
      <c r="EG56" s="19">
        <v>62.681750000000001</v>
      </c>
      <c r="EH56" s="19">
        <v>200.58160000000001</v>
      </c>
      <c r="EI56" s="19">
        <v>75.218099999999993</v>
      </c>
      <c r="EJ56" s="19">
        <v>15.043620000000001</v>
      </c>
      <c r="EK56" s="19">
        <v>922.67536000000007</v>
      </c>
      <c r="EL56" s="19">
        <v>208.855591</v>
      </c>
      <c r="EM56" s="19">
        <v>69.702106000000001</v>
      </c>
      <c r="EN56" s="19">
        <v>102.547343</v>
      </c>
      <c r="EO56" s="19">
        <v>381.10504000000003</v>
      </c>
      <c r="EP56" s="19">
        <v>3.2594509999999999</v>
      </c>
      <c r="EQ56" s="19">
        <v>1.2536350000000001</v>
      </c>
      <c r="ER56" s="19">
        <v>4.5130859999999995</v>
      </c>
      <c r="ES56" s="19">
        <v>18.804524999999998</v>
      </c>
      <c r="ET56" s="19">
        <v>1.5043619999999998</v>
      </c>
      <c r="EU56" s="19">
        <v>0.75218099999999988</v>
      </c>
      <c r="EV56" s="19">
        <v>8.7754449999999995</v>
      </c>
      <c r="EW56" s="19">
        <v>3.2594509999999999</v>
      </c>
      <c r="EX56" s="19">
        <v>107.81260999999999</v>
      </c>
      <c r="EY56" s="19">
        <v>4.262359</v>
      </c>
      <c r="EZ56" s="19">
        <v>145.17093299999999</v>
      </c>
      <c r="FA56" s="19">
        <v>208.855591</v>
      </c>
      <c r="FB56" s="19">
        <v>34.851053</v>
      </c>
      <c r="FC56" s="19">
        <v>21.061067999999999</v>
      </c>
      <c r="FD56" s="19">
        <v>8.2739910000000005</v>
      </c>
      <c r="FE56" s="19">
        <v>0</v>
      </c>
      <c r="FF56" s="19">
        <v>100.54152699999999</v>
      </c>
      <c r="FG56" s="19">
        <v>373.58323000000001</v>
      </c>
      <c r="FH56" s="19">
        <f t="shared" si="0"/>
        <v>1827.0476489999999</v>
      </c>
      <c r="FI56" s="19">
        <f t="shared" si="1"/>
        <v>4967.0376489999999</v>
      </c>
      <c r="FJ56" s="19" t="e">
        <f t="shared" si="10"/>
        <v>#VALUE!</v>
      </c>
      <c r="FK56" s="144">
        <f t="shared" si="17"/>
        <v>5</v>
      </c>
      <c r="FL56" s="144">
        <f t="shared" si="3"/>
        <v>14.25</v>
      </c>
      <c r="FM56" s="20">
        <f t="shared" si="4"/>
        <v>5.8309037900874632</v>
      </c>
      <c r="FN56" s="19" t="e">
        <f t="shared" si="11"/>
        <v>#VALUE!</v>
      </c>
      <c r="FO56" s="20">
        <f t="shared" si="5"/>
        <v>8.8629737609329435</v>
      </c>
      <c r="FP56" s="19" t="e">
        <f t="shared" si="12"/>
        <v>#VALUE!</v>
      </c>
      <c r="FQ56" s="20">
        <f t="shared" si="6"/>
        <v>1.9241982507288626</v>
      </c>
      <c r="FR56" s="19" t="e">
        <f t="shared" si="13"/>
        <v>#VALUE!</v>
      </c>
      <c r="FS56" s="19" t="e">
        <f t="shared" si="14"/>
        <v>#VALUE!</v>
      </c>
      <c r="FT56" s="19" t="e">
        <f t="shared" si="15"/>
        <v>#VALUE!</v>
      </c>
      <c r="FU56" s="145" t="e">
        <f t="shared" si="16"/>
        <v>#VALUE!</v>
      </c>
    </row>
    <row r="57" spans="1:177" ht="15" customHeight="1">
      <c r="A57" s="149" t="str">
        <f>[1]CCT!D64</f>
        <v>Fethemg Interior</v>
      </c>
      <c r="B57" s="150" t="str">
        <f>[1]CCT!C64</f>
        <v>Ponte Nova</v>
      </c>
      <c r="C57" s="141"/>
      <c r="D57" s="17"/>
      <c r="E57" s="17"/>
      <c r="F57" s="18"/>
      <c r="G57" s="17"/>
      <c r="H57" s="17"/>
      <c r="I57" s="18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8"/>
      <c r="V57" s="17"/>
      <c r="W57" s="17"/>
      <c r="X57" s="18"/>
      <c r="Y57" s="17"/>
      <c r="Z57" s="17"/>
      <c r="AA57" s="17"/>
      <c r="AB57" s="17"/>
      <c r="AC57" s="17"/>
      <c r="AD57" s="17"/>
      <c r="AE57" s="17"/>
      <c r="AF57" s="17"/>
      <c r="AG57" s="156"/>
      <c r="AH57" s="17"/>
      <c r="AI57" s="17"/>
      <c r="AJ57" s="17"/>
      <c r="AK57" s="17"/>
      <c r="AL57" s="17"/>
      <c r="AM57" s="18"/>
      <c r="AN57" s="17"/>
      <c r="AO57" s="17"/>
      <c r="AP57" s="17"/>
      <c r="AQ57" s="17"/>
      <c r="AR57" s="17"/>
      <c r="AS57" s="17"/>
      <c r="AT57" s="17"/>
      <c r="AU57" s="17"/>
      <c r="AV57" s="18"/>
      <c r="AW57" s="17"/>
      <c r="AX57" s="17"/>
      <c r="AY57" s="17"/>
      <c r="AZ57" s="17"/>
      <c r="BA57" s="17"/>
      <c r="BB57" s="141"/>
      <c r="BC57" s="17"/>
      <c r="BD57" s="17">
        <v>0</v>
      </c>
      <c r="BE57" s="18"/>
      <c r="BF57" s="17"/>
      <c r="BG57" s="17"/>
      <c r="BH57" s="17"/>
      <c r="BI57" s="17"/>
      <c r="BJ57" s="17"/>
      <c r="BK57" s="17"/>
      <c r="BL57" s="17"/>
      <c r="BM57" s="17"/>
      <c r="BN57" s="18">
        <v>1</v>
      </c>
      <c r="BO57" s="17">
        <v>1043.74</v>
      </c>
      <c r="BP57" s="17">
        <v>1043.74</v>
      </c>
      <c r="BQ57" s="18"/>
      <c r="BR57" s="17"/>
      <c r="BS57" s="17"/>
      <c r="BT57" s="18"/>
      <c r="BU57" s="17"/>
      <c r="BV57" s="17"/>
      <c r="BW57" s="18"/>
      <c r="BX57" s="17"/>
      <c r="BY57" s="17"/>
      <c r="BZ57" s="142"/>
      <c r="CA57" s="17"/>
      <c r="CB57" s="17"/>
      <c r="CC57" s="17"/>
      <c r="CD57" s="17"/>
      <c r="CE57" s="17"/>
      <c r="CF57" s="18"/>
      <c r="CG57" s="17"/>
      <c r="CH57" s="17"/>
      <c r="CI57" s="17"/>
      <c r="CJ57" s="17"/>
      <c r="CK57" s="17"/>
      <c r="CL57" s="18"/>
      <c r="CM57" s="17"/>
      <c r="CN57" s="17"/>
      <c r="CO57" s="17"/>
      <c r="CP57" s="17"/>
      <c r="CQ57" s="17"/>
      <c r="CR57" s="17"/>
      <c r="CS57" s="17"/>
      <c r="CT57" s="17">
        <v>0</v>
      </c>
      <c r="CU57" s="17"/>
      <c r="CV57" s="17"/>
      <c r="CW57" s="17"/>
      <c r="CX57" s="17"/>
      <c r="CY57" s="17"/>
      <c r="CZ57" s="17"/>
      <c r="DA57" s="18"/>
      <c r="DB57" s="17"/>
      <c r="DC57" s="17"/>
      <c r="DD57" s="143">
        <f t="shared" si="7"/>
        <v>1</v>
      </c>
      <c r="DE57" s="19">
        <f t="shared" si="8"/>
        <v>1043.74</v>
      </c>
      <c r="DF57" s="19"/>
      <c r="DG57" s="19"/>
      <c r="DH57" s="19">
        <v>0</v>
      </c>
      <c r="DI57" s="19"/>
      <c r="DJ57" s="19">
        <v>94.885454545454536</v>
      </c>
      <c r="DK57" s="19">
        <v>0</v>
      </c>
      <c r="DL57" s="19"/>
      <c r="DM57" s="19">
        <v>1138.6254545454544</v>
      </c>
      <c r="DN57" s="19"/>
      <c r="DO57" s="19">
        <v>279</v>
      </c>
      <c r="DP57" s="19">
        <v>61.375599999999999</v>
      </c>
      <c r="DQ57" s="19"/>
      <c r="DR57" s="19">
        <v>3.12</v>
      </c>
      <c r="DS57" s="19">
        <v>0</v>
      </c>
      <c r="DT57" s="19">
        <v>0</v>
      </c>
      <c r="DU57" s="19">
        <v>8.43</v>
      </c>
      <c r="DV57" s="19">
        <v>0</v>
      </c>
      <c r="DW57" s="19">
        <v>351.92560000000003</v>
      </c>
      <c r="DX57" s="19">
        <f>C57*'[1]Uniforme Apoio'!$BM$9+'Res. Geral apoio conferencia'!F57*'[1]Uniforme Apoio'!$BM$10+'Res. Geral apoio conferencia'!I57*'[1]Uniforme Apoio'!$BM$11+'Res. Geral apoio conferencia'!L57*'[1]Uniforme Apoio'!$BM$12+'Res. Geral apoio conferencia'!O57*'[1]Uniforme Apoio'!$BM$13+'Res. Geral apoio conferencia'!R57*'[1]Uniforme Apoio'!$BM$14+'Res. Geral apoio conferencia'!U57*'[1]Uniforme Apoio'!$BM$15+'Res. Geral apoio conferencia'!X57*'[1]Uniforme Apoio'!$BM$17+AA57*'[1]Uniforme Apoio'!$BM$16+'Res. Geral apoio conferencia'!AD57*'[1]Uniforme Apoio'!$BM$18+'Res. Geral apoio conferencia'!AG57*'[1]Uniforme Apoio'!$BM$19+'Res. Geral apoio conferencia'!AJ57*'[1]Uniforme Apoio'!$BM$20+'Res. Geral apoio conferencia'!AM57*'[1]Uniforme Apoio'!$BM$21+'Res. Geral apoio conferencia'!AP57*'[1]Uniforme Apoio'!$BM$22+'Res. Geral apoio conferencia'!AS57*'[1]Uniforme Apoio'!$BM$23+'Res. Geral apoio conferencia'!AV57*'[1]Uniforme Apoio'!$BM$24+'Res. Geral apoio conferencia'!AY57*'[1]Uniforme Apoio'!$BM$25+'Res. Geral apoio conferencia'!BB57*'[1]Uniforme Apoio'!$BM$26+BE57*'[1]Uniforme Apoio'!$BM$27+'Res. Geral apoio conferencia'!BH57*'[1]Uniforme Apoio'!$BM$28+'Res. Geral apoio conferencia'!BK57*'[1]Uniforme Apoio'!$BM$29+'Res. Geral apoio conferencia'!BN57*'[1]Uniforme Apoio'!$BM$30+'Res. Geral apoio conferencia'!BQ57*'[1]Uniforme Apoio'!$BM$30+'Res. Geral apoio conferencia'!BT57*'[1]Uniforme Apoio'!$BM$30+'Res. Geral apoio conferencia'!BW57*'[1]Uniforme Apoio'!$BM$31+'Res. Geral apoio conferencia'!BZ57*'[1]Uniforme Apoio'!$BM$31+'Res. Geral apoio conferencia'!CC57*'[1]Uniforme Apoio'!$BM$32+'Res. Geral apoio conferencia'!CF57*'[1]Uniforme Apoio'!$BM$33+'Res. Geral apoio conferencia'!CI57*'[1]Uniforme Apoio'!$BM$34+'Res. Geral apoio conferencia'!CL57*'[1]Uniforme Apoio'!$BM$35+'Res. Geral apoio conferencia'!CO57*'[1]Uniforme Apoio'!$BM$36+'Res. Geral apoio conferencia'!CR57*'[1]Uniforme Apoio'!$BM$37+'Res. Geral apoio conferencia'!CU57*'[1]Uniforme Apoio'!$BM$38+'Res. Geral apoio conferencia'!CX57*'[1]Uniforme Apoio'!$BM$39+'Res. Geral apoio conferencia'!DA57*'[1]Uniforme Apoio'!$BM$40</f>
        <v>85.68</v>
      </c>
      <c r="DY57" s="19"/>
      <c r="DZ57" s="19">
        <f>AP57*'[1]Equipamentos Jardinagem'!$H$7</f>
        <v>0</v>
      </c>
      <c r="EA57" s="19"/>
      <c r="EB57" s="19">
        <f t="shared" si="9"/>
        <v>85.68</v>
      </c>
      <c r="EC57" s="19">
        <v>227.72509090909091</v>
      </c>
      <c r="ED57" s="19">
        <v>17.079381818181815</v>
      </c>
      <c r="EE57" s="19">
        <v>11.386254545454545</v>
      </c>
      <c r="EF57" s="19">
        <v>2.2772509090909088</v>
      </c>
      <c r="EG57" s="19">
        <v>28.465636363636364</v>
      </c>
      <c r="EH57" s="19">
        <v>91.090036363636358</v>
      </c>
      <c r="EI57" s="19">
        <v>34.158763636363631</v>
      </c>
      <c r="EJ57" s="19">
        <v>6.8317527272727263</v>
      </c>
      <c r="EK57" s="19">
        <v>419.01416727272721</v>
      </c>
      <c r="EL57" s="19">
        <v>94.847500363636357</v>
      </c>
      <c r="EM57" s="19">
        <v>31.653787636363631</v>
      </c>
      <c r="EN57" s="19">
        <v>46.569781090909082</v>
      </c>
      <c r="EO57" s="19">
        <v>173.07106909090908</v>
      </c>
      <c r="EP57" s="19">
        <v>1.4802130909090907</v>
      </c>
      <c r="EQ57" s="19">
        <v>0.56931272727272719</v>
      </c>
      <c r="ER57" s="19">
        <v>2.0495258181818179</v>
      </c>
      <c r="ES57" s="19">
        <v>8.5396909090909077</v>
      </c>
      <c r="ET57" s="19">
        <v>0.68317527272727263</v>
      </c>
      <c r="EU57" s="19">
        <v>0.34158763636363632</v>
      </c>
      <c r="EV57" s="19">
        <v>3.9851890909090906</v>
      </c>
      <c r="EW57" s="19">
        <v>1.4802130909090907</v>
      </c>
      <c r="EX57" s="19">
        <v>48.960894545454536</v>
      </c>
      <c r="EY57" s="19">
        <v>1.9356632727272725</v>
      </c>
      <c r="EZ57" s="19">
        <v>65.9264138181818</v>
      </c>
      <c r="FA57" s="19">
        <v>94.847500363636357</v>
      </c>
      <c r="FB57" s="19">
        <v>15.826893818181816</v>
      </c>
      <c r="FC57" s="19">
        <v>9.5644538181818159</v>
      </c>
      <c r="FD57" s="19">
        <v>3.7574639999999997</v>
      </c>
      <c r="FE57" s="19">
        <v>0</v>
      </c>
      <c r="FF57" s="19">
        <v>45.658880727272717</v>
      </c>
      <c r="FG57" s="19">
        <v>169.65519272727272</v>
      </c>
      <c r="FH57" s="19">
        <f t="shared" si="0"/>
        <v>829.71636872727265</v>
      </c>
      <c r="FI57" s="19">
        <f t="shared" si="1"/>
        <v>2405.9474232727271</v>
      </c>
      <c r="FJ57" s="19" t="e">
        <f t="shared" si="10"/>
        <v>#VALUE!</v>
      </c>
      <c r="FK57" s="144">
        <f t="shared" si="17"/>
        <v>3</v>
      </c>
      <c r="FL57" s="144">
        <f t="shared" si="3"/>
        <v>12.25</v>
      </c>
      <c r="FM57" s="20">
        <f t="shared" si="4"/>
        <v>3.4188034188034218</v>
      </c>
      <c r="FN57" s="19" t="e">
        <f t="shared" si="11"/>
        <v>#VALUE!</v>
      </c>
      <c r="FO57" s="20">
        <f t="shared" si="5"/>
        <v>8.6609686609686669</v>
      </c>
      <c r="FP57" s="19" t="e">
        <f t="shared" si="12"/>
        <v>#VALUE!</v>
      </c>
      <c r="FQ57" s="20">
        <f t="shared" si="6"/>
        <v>1.8803418803418819</v>
      </c>
      <c r="FR57" s="19" t="e">
        <f t="shared" si="13"/>
        <v>#VALUE!</v>
      </c>
      <c r="FS57" s="19" t="e">
        <f t="shared" si="14"/>
        <v>#VALUE!</v>
      </c>
      <c r="FT57" s="19" t="e">
        <f t="shared" si="15"/>
        <v>#VALUE!</v>
      </c>
      <c r="FU57" s="145" t="e">
        <f t="shared" si="16"/>
        <v>#VALUE!</v>
      </c>
    </row>
    <row r="58" spans="1:177" ht="15" customHeight="1">
      <c r="A58" s="187" t="str">
        <f>[1]CCT!D65</f>
        <v>Rodoviários de Pouso Alegre + SEAC-MG</v>
      </c>
      <c r="B58" s="147" t="str">
        <f>[1]CCT!C65</f>
        <v>Pouso Alegre</v>
      </c>
      <c r="C58" s="141"/>
      <c r="D58" s="151"/>
      <c r="E58" s="17">
        <v>0</v>
      </c>
      <c r="F58" s="18"/>
      <c r="G58" s="151"/>
      <c r="H58" s="17">
        <v>0</v>
      </c>
      <c r="I58" s="18"/>
      <c r="J58" s="151"/>
      <c r="K58" s="17">
        <v>0</v>
      </c>
      <c r="L58" s="17"/>
      <c r="M58" s="17"/>
      <c r="N58" s="17"/>
      <c r="O58" s="17"/>
      <c r="P58" s="17"/>
      <c r="Q58" s="17"/>
      <c r="R58" s="17"/>
      <c r="S58" s="17"/>
      <c r="T58" s="17"/>
      <c r="U58" s="18"/>
      <c r="V58" s="151"/>
      <c r="W58" s="17">
        <v>0</v>
      </c>
      <c r="X58" s="18"/>
      <c r="Y58" s="151"/>
      <c r="Z58" s="17">
        <v>0</v>
      </c>
      <c r="AA58" s="17"/>
      <c r="AB58" s="17"/>
      <c r="AC58" s="17"/>
      <c r="AD58" s="17"/>
      <c r="AE58" s="17"/>
      <c r="AF58" s="17"/>
      <c r="AG58" s="18"/>
      <c r="AH58" s="17"/>
      <c r="AI58" s="17">
        <v>0</v>
      </c>
      <c r="AJ58" s="17"/>
      <c r="AK58" s="17"/>
      <c r="AL58" s="17"/>
      <c r="AM58" s="18"/>
      <c r="AN58" s="151"/>
      <c r="AO58" s="17">
        <v>0</v>
      </c>
      <c r="AP58" s="17"/>
      <c r="AQ58" s="17"/>
      <c r="AR58" s="17"/>
      <c r="AS58" s="17"/>
      <c r="AT58" s="17"/>
      <c r="AU58" s="17"/>
      <c r="AV58" s="152"/>
      <c r="AW58" s="151"/>
      <c r="AX58" s="17">
        <v>0</v>
      </c>
      <c r="AY58" s="17"/>
      <c r="AZ58" s="17"/>
      <c r="BA58" s="17"/>
      <c r="BB58" s="141">
        <v>1</v>
      </c>
      <c r="BC58" s="17">
        <v>2507.27</v>
      </c>
      <c r="BD58" s="17">
        <v>2507.27</v>
      </c>
      <c r="BE58" s="152"/>
      <c r="BF58" s="151"/>
      <c r="BG58" s="17">
        <v>0</v>
      </c>
      <c r="BH58" s="17"/>
      <c r="BI58" s="17"/>
      <c r="BJ58" s="17"/>
      <c r="BK58" s="17"/>
      <c r="BL58" s="17"/>
      <c r="BM58" s="17"/>
      <c r="BN58" s="18"/>
      <c r="BO58" s="17"/>
      <c r="BP58" s="17">
        <v>0</v>
      </c>
      <c r="BQ58" s="18"/>
      <c r="BR58" s="17"/>
      <c r="BS58" s="17">
        <v>0</v>
      </c>
      <c r="BT58" s="18"/>
      <c r="BU58" s="17"/>
      <c r="BV58" s="17">
        <v>0</v>
      </c>
      <c r="BW58" s="18"/>
      <c r="BX58" s="17"/>
      <c r="BY58" s="17">
        <v>0</v>
      </c>
      <c r="BZ58" s="153"/>
      <c r="CA58" s="151"/>
      <c r="CB58" s="17">
        <v>0</v>
      </c>
      <c r="CC58" s="17"/>
      <c r="CD58" s="17"/>
      <c r="CE58" s="17"/>
      <c r="CF58" s="152"/>
      <c r="CG58" s="151"/>
      <c r="CH58" s="17">
        <v>0</v>
      </c>
      <c r="CI58" s="17"/>
      <c r="CJ58" s="17"/>
      <c r="CK58" s="17"/>
      <c r="CL58" s="152"/>
      <c r="CM58" s="151"/>
      <c r="CN58" s="17">
        <v>0</v>
      </c>
      <c r="CO58" s="17"/>
      <c r="CP58" s="17"/>
      <c r="CQ58" s="17"/>
      <c r="CR58" s="17"/>
      <c r="CS58" s="17"/>
      <c r="CT58" s="17">
        <v>0</v>
      </c>
      <c r="CU58" s="17"/>
      <c r="CV58" s="17"/>
      <c r="CW58" s="17"/>
      <c r="CX58" s="17"/>
      <c r="CY58" s="17"/>
      <c r="CZ58" s="17"/>
      <c r="DA58" s="152"/>
      <c r="DB58" s="151"/>
      <c r="DC58" s="17">
        <v>0</v>
      </c>
      <c r="DD58" s="143">
        <f t="shared" si="7"/>
        <v>1</v>
      </c>
      <c r="DE58" s="19">
        <f t="shared" si="8"/>
        <v>2507.27</v>
      </c>
      <c r="DF58" s="19"/>
      <c r="DG58" s="19"/>
      <c r="DH58" s="19">
        <v>0</v>
      </c>
      <c r="DI58" s="19"/>
      <c r="DJ58" s="19">
        <v>0</v>
      </c>
      <c r="DK58" s="19">
        <v>0</v>
      </c>
      <c r="DL58" s="19"/>
      <c r="DM58" s="19">
        <v>2507.27</v>
      </c>
      <c r="DN58" s="19"/>
      <c r="DO58" s="19">
        <v>279</v>
      </c>
      <c r="DP58" s="19">
        <v>0</v>
      </c>
      <c r="DQ58" s="19"/>
      <c r="DR58" s="19">
        <v>3.12</v>
      </c>
      <c r="DS58" s="19">
        <v>0</v>
      </c>
      <c r="DT58" s="19">
        <v>0</v>
      </c>
      <c r="DU58" s="19">
        <v>0</v>
      </c>
      <c r="DV58" s="19">
        <v>247.42</v>
      </c>
      <c r="DW58" s="19">
        <v>529.54</v>
      </c>
      <c r="DX58" s="19">
        <f>C58*'[1]Uniforme Apoio'!$BM$9+'Res. Geral apoio conferencia'!F58*'[1]Uniforme Apoio'!$BM$10+'Res. Geral apoio conferencia'!I58*'[1]Uniforme Apoio'!$BM$11+'Res. Geral apoio conferencia'!L58*'[1]Uniforme Apoio'!$BM$12+'Res. Geral apoio conferencia'!O58*'[1]Uniforme Apoio'!$BM$13+'Res. Geral apoio conferencia'!R58*'[1]Uniforme Apoio'!$BM$14+'Res. Geral apoio conferencia'!U58*'[1]Uniforme Apoio'!$BM$15+'Res. Geral apoio conferencia'!X58*'[1]Uniforme Apoio'!$BM$17+AA58*'[1]Uniforme Apoio'!$BM$16+'Res. Geral apoio conferencia'!AD58*'[1]Uniforme Apoio'!$BM$18+'Res. Geral apoio conferencia'!AG58*'[1]Uniforme Apoio'!$BM$19+'Res. Geral apoio conferencia'!AJ58*'[1]Uniforme Apoio'!$BM$20+'Res. Geral apoio conferencia'!AM58*'[1]Uniforme Apoio'!$BM$21+'Res. Geral apoio conferencia'!AP58*'[1]Uniforme Apoio'!$BM$22+'Res. Geral apoio conferencia'!AS58*'[1]Uniforme Apoio'!$BM$23+'Res. Geral apoio conferencia'!AV58*'[1]Uniforme Apoio'!$BM$24+'Res. Geral apoio conferencia'!AY58*'[1]Uniforme Apoio'!$BM$25+'Res. Geral apoio conferencia'!BB58*'[1]Uniforme Apoio'!$BM$26+BE58*'[1]Uniforme Apoio'!$BM$27+'Res. Geral apoio conferencia'!BH58*'[1]Uniforme Apoio'!$BM$28+'Res. Geral apoio conferencia'!BK58*'[1]Uniforme Apoio'!$BM$29+'Res. Geral apoio conferencia'!BN58*'[1]Uniforme Apoio'!$BM$30+'Res. Geral apoio conferencia'!BQ58*'[1]Uniforme Apoio'!$BM$30+'Res. Geral apoio conferencia'!BT58*'[1]Uniforme Apoio'!$BM$30+'Res. Geral apoio conferencia'!BW58*'[1]Uniforme Apoio'!$BM$31+'Res. Geral apoio conferencia'!BZ58*'[1]Uniforme Apoio'!$BM$31+'Res. Geral apoio conferencia'!CC58*'[1]Uniforme Apoio'!$BM$32+'Res. Geral apoio conferencia'!CF58*'[1]Uniforme Apoio'!$BM$33+'Res. Geral apoio conferencia'!CI58*'[1]Uniforme Apoio'!$BM$34+'Res. Geral apoio conferencia'!CL58*'[1]Uniforme Apoio'!$BM$35+'Res. Geral apoio conferencia'!CO58*'[1]Uniforme Apoio'!$BM$36+'Res. Geral apoio conferencia'!CR58*'[1]Uniforme Apoio'!$BM$37+'Res. Geral apoio conferencia'!CU58*'[1]Uniforme Apoio'!$BM$38+'Res. Geral apoio conferencia'!CX58*'[1]Uniforme Apoio'!$BM$39+'Res. Geral apoio conferencia'!DA58*'[1]Uniforme Apoio'!$BM$40</f>
        <v>103.18</v>
      </c>
      <c r="DY58" s="19"/>
      <c r="DZ58" s="19">
        <f>AP58*'[1]Equipamentos Jardinagem'!$H$7</f>
        <v>0</v>
      </c>
      <c r="EA58" s="19"/>
      <c r="EB58" s="19">
        <f t="shared" si="9"/>
        <v>103.18</v>
      </c>
      <c r="EC58" s="19">
        <v>501.45400000000001</v>
      </c>
      <c r="ED58" s="19">
        <v>37.609049999999996</v>
      </c>
      <c r="EE58" s="19">
        <v>25.072700000000001</v>
      </c>
      <c r="EF58" s="19">
        <v>5.0145400000000002</v>
      </c>
      <c r="EG58" s="19">
        <v>62.681750000000001</v>
      </c>
      <c r="EH58" s="19">
        <v>200.58160000000001</v>
      </c>
      <c r="EI58" s="19">
        <v>75.218099999999993</v>
      </c>
      <c r="EJ58" s="19">
        <v>15.043620000000001</v>
      </c>
      <c r="EK58" s="19">
        <v>922.67536000000007</v>
      </c>
      <c r="EL58" s="19">
        <v>208.855591</v>
      </c>
      <c r="EM58" s="19">
        <v>69.702106000000001</v>
      </c>
      <c r="EN58" s="19">
        <v>102.547343</v>
      </c>
      <c r="EO58" s="19">
        <v>381.10504000000003</v>
      </c>
      <c r="EP58" s="19">
        <v>3.2594509999999999</v>
      </c>
      <c r="EQ58" s="19">
        <v>1.2536350000000001</v>
      </c>
      <c r="ER58" s="19">
        <v>4.5130859999999995</v>
      </c>
      <c r="ES58" s="19">
        <v>18.804524999999998</v>
      </c>
      <c r="ET58" s="19">
        <v>1.5043619999999998</v>
      </c>
      <c r="EU58" s="19">
        <v>0.75218099999999988</v>
      </c>
      <c r="EV58" s="19">
        <v>8.7754449999999995</v>
      </c>
      <c r="EW58" s="19">
        <v>3.2594509999999999</v>
      </c>
      <c r="EX58" s="19">
        <v>107.81260999999999</v>
      </c>
      <c r="EY58" s="19">
        <v>4.262359</v>
      </c>
      <c r="EZ58" s="19">
        <v>145.17093299999999</v>
      </c>
      <c r="FA58" s="19">
        <v>208.855591</v>
      </c>
      <c r="FB58" s="19">
        <v>34.851053</v>
      </c>
      <c r="FC58" s="19">
        <v>21.061067999999999</v>
      </c>
      <c r="FD58" s="19">
        <v>8.2739910000000005</v>
      </c>
      <c r="FE58" s="19">
        <v>0</v>
      </c>
      <c r="FF58" s="19">
        <v>100.54152699999999</v>
      </c>
      <c r="FG58" s="19">
        <v>373.58323000000001</v>
      </c>
      <c r="FH58" s="19">
        <f t="shared" si="0"/>
        <v>1827.0476489999999</v>
      </c>
      <c r="FI58" s="19">
        <f t="shared" si="1"/>
        <v>4967.0376489999999</v>
      </c>
      <c r="FJ58" s="19" t="e">
        <f t="shared" si="10"/>
        <v>#VALUE!</v>
      </c>
      <c r="FK58" s="144">
        <f t="shared" si="17"/>
        <v>2</v>
      </c>
      <c r="FL58" s="144">
        <f t="shared" si="3"/>
        <v>11.25</v>
      </c>
      <c r="FM58" s="20">
        <f t="shared" si="4"/>
        <v>2.2535211267605644</v>
      </c>
      <c r="FN58" s="19" t="e">
        <f t="shared" si="11"/>
        <v>#VALUE!</v>
      </c>
      <c r="FO58" s="20">
        <f t="shared" si="5"/>
        <v>8.5633802816901436</v>
      </c>
      <c r="FP58" s="19" t="e">
        <f t="shared" si="12"/>
        <v>#VALUE!</v>
      </c>
      <c r="FQ58" s="20">
        <f t="shared" si="6"/>
        <v>1.8591549295774654</v>
      </c>
      <c r="FR58" s="19" t="e">
        <f t="shared" si="13"/>
        <v>#VALUE!</v>
      </c>
      <c r="FS58" s="19" t="e">
        <f t="shared" si="14"/>
        <v>#VALUE!</v>
      </c>
      <c r="FT58" s="19" t="e">
        <f t="shared" si="15"/>
        <v>#VALUE!</v>
      </c>
      <c r="FU58" s="145" t="e">
        <f t="shared" si="16"/>
        <v>#VALUE!</v>
      </c>
    </row>
    <row r="59" spans="1:177" ht="15" customHeight="1">
      <c r="A59" s="187" t="str">
        <f>[1]CCT!D66</f>
        <v>Rodoviários de Belo Horizonte + SEAC-MG</v>
      </c>
      <c r="B59" s="147" t="str">
        <f>[1]CCT!C66</f>
        <v>Ribeirão das Neves</v>
      </c>
      <c r="C59" s="141"/>
      <c r="D59" s="17"/>
      <c r="E59" s="17">
        <v>0</v>
      </c>
      <c r="F59" s="18"/>
      <c r="G59" s="17"/>
      <c r="H59" s="17">
        <v>0</v>
      </c>
      <c r="I59" s="18"/>
      <c r="J59" s="17"/>
      <c r="K59" s="17">
        <v>0</v>
      </c>
      <c r="L59" s="17"/>
      <c r="M59" s="17"/>
      <c r="N59" s="17"/>
      <c r="O59" s="17"/>
      <c r="P59" s="17"/>
      <c r="Q59" s="17"/>
      <c r="R59" s="17"/>
      <c r="S59" s="17"/>
      <c r="T59" s="17"/>
      <c r="U59" s="18"/>
      <c r="V59" s="17"/>
      <c r="W59" s="17">
        <v>0</v>
      </c>
      <c r="X59" s="18"/>
      <c r="Y59" s="17"/>
      <c r="Z59" s="17">
        <v>0</v>
      </c>
      <c r="AA59" s="17"/>
      <c r="AB59" s="17"/>
      <c r="AC59" s="17"/>
      <c r="AD59" s="17"/>
      <c r="AE59" s="17"/>
      <c r="AF59" s="17"/>
      <c r="AG59" s="18"/>
      <c r="AH59" s="17"/>
      <c r="AI59" s="17">
        <v>0</v>
      </c>
      <c r="AJ59" s="17"/>
      <c r="AK59" s="17"/>
      <c r="AL59" s="17"/>
      <c r="AM59" s="18"/>
      <c r="AN59" s="17"/>
      <c r="AO59" s="17">
        <v>0</v>
      </c>
      <c r="AP59" s="17"/>
      <c r="AQ59" s="17"/>
      <c r="AR59" s="17"/>
      <c r="AS59" s="17"/>
      <c r="AT59" s="17"/>
      <c r="AU59" s="17"/>
      <c r="AV59" s="18"/>
      <c r="AW59" s="17"/>
      <c r="AX59" s="17">
        <v>0</v>
      </c>
      <c r="AY59" s="17"/>
      <c r="AZ59" s="17"/>
      <c r="BA59" s="17"/>
      <c r="BB59" s="141">
        <v>2</v>
      </c>
      <c r="BC59" s="17">
        <v>2507.27</v>
      </c>
      <c r="BD59" s="17">
        <v>5014.54</v>
      </c>
      <c r="BE59" s="18"/>
      <c r="BF59" s="17"/>
      <c r="BG59" s="17">
        <v>0</v>
      </c>
      <c r="BH59" s="17"/>
      <c r="BI59" s="17"/>
      <c r="BJ59" s="17"/>
      <c r="BK59" s="17"/>
      <c r="BL59" s="17"/>
      <c r="BM59" s="17"/>
      <c r="BN59" s="18"/>
      <c r="BO59" s="17"/>
      <c r="BP59" s="17">
        <v>0</v>
      </c>
      <c r="BQ59" s="18"/>
      <c r="BR59" s="17"/>
      <c r="BS59" s="17">
        <v>0</v>
      </c>
      <c r="BT59" s="18"/>
      <c r="BU59" s="17"/>
      <c r="BV59" s="17">
        <v>0</v>
      </c>
      <c r="BW59" s="18"/>
      <c r="BX59" s="17"/>
      <c r="BY59" s="17">
        <v>0</v>
      </c>
      <c r="BZ59" s="142"/>
      <c r="CA59" s="17"/>
      <c r="CB59" s="17">
        <v>0</v>
      </c>
      <c r="CC59" s="17"/>
      <c r="CD59" s="17"/>
      <c r="CE59" s="17"/>
      <c r="CF59" s="18"/>
      <c r="CG59" s="17"/>
      <c r="CH59" s="17">
        <v>0</v>
      </c>
      <c r="CI59" s="17"/>
      <c r="CJ59" s="17"/>
      <c r="CK59" s="17"/>
      <c r="CL59" s="18"/>
      <c r="CM59" s="17"/>
      <c r="CN59" s="17">
        <v>0</v>
      </c>
      <c r="CO59" s="17"/>
      <c r="CP59" s="17"/>
      <c r="CQ59" s="17"/>
      <c r="CR59" s="17"/>
      <c r="CS59" s="17"/>
      <c r="CT59" s="17">
        <v>0</v>
      </c>
      <c r="CU59" s="17"/>
      <c r="CV59" s="17"/>
      <c r="CW59" s="17"/>
      <c r="CX59" s="17"/>
      <c r="CY59" s="17"/>
      <c r="CZ59" s="17"/>
      <c r="DA59" s="18"/>
      <c r="DB59" s="17"/>
      <c r="DC59" s="17">
        <v>0</v>
      </c>
      <c r="DD59" s="143">
        <f t="shared" si="7"/>
        <v>2</v>
      </c>
      <c r="DE59" s="19">
        <f t="shared" si="8"/>
        <v>5014.54</v>
      </c>
      <c r="DF59" s="19"/>
      <c r="DG59" s="19"/>
      <c r="DH59" s="19">
        <v>0</v>
      </c>
      <c r="DI59" s="19"/>
      <c r="DJ59" s="19">
        <v>0</v>
      </c>
      <c r="DK59" s="19">
        <v>0</v>
      </c>
      <c r="DL59" s="19"/>
      <c r="DM59" s="19">
        <v>5014.54</v>
      </c>
      <c r="DN59" s="19"/>
      <c r="DO59" s="19">
        <v>558</v>
      </c>
      <c r="DP59" s="19">
        <v>0</v>
      </c>
      <c r="DQ59" s="19"/>
      <c r="DR59" s="19">
        <v>6.24</v>
      </c>
      <c r="DS59" s="19">
        <v>0</v>
      </c>
      <c r="DT59" s="19">
        <v>0</v>
      </c>
      <c r="DU59" s="19">
        <v>0</v>
      </c>
      <c r="DV59" s="19">
        <v>494.84</v>
      </c>
      <c r="DW59" s="19">
        <v>1059.08</v>
      </c>
      <c r="DX59" s="19">
        <f>C59*'[1]Uniforme Apoio'!$BM$9+'Res. Geral apoio conferencia'!F59*'[1]Uniforme Apoio'!$BM$10+'Res. Geral apoio conferencia'!I59*'[1]Uniforme Apoio'!$BM$11+'Res. Geral apoio conferencia'!L59*'[1]Uniforme Apoio'!$BM$12+'Res. Geral apoio conferencia'!O59*'[1]Uniforme Apoio'!$BM$13+'Res. Geral apoio conferencia'!R59*'[1]Uniforme Apoio'!$BM$14+'Res. Geral apoio conferencia'!U59*'[1]Uniforme Apoio'!$BM$15+'Res. Geral apoio conferencia'!X59*'[1]Uniforme Apoio'!$BM$17+AA59*'[1]Uniforme Apoio'!$BM$16+'Res. Geral apoio conferencia'!AD59*'[1]Uniforme Apoio'!$BM$18+'Res. Geral apoio conferencia'!AG59*'[1]Uniforme Apoio'!$BM$19+'Res. Geral apoio conferencia'!AJ59*'[1]Uniforme Apoio'!$BM$20+'Res. Geral apoio conferencia'!AM59*'[1]Uniforme Apoio'!$BM$21+'Res. Geral apoio conferencia'!AP59*'[1]Uniforme Apoio'!$BM$22+'Res. Geral apoio conferencia'!AS59*'[1]Uniforme Apoio'!$BM$23+'Res. Geral apoio conferencia'!AV59*'[1]Uniforme Apoio'!$BM$24+'Res. Geral apoio conferencia'!AY59*'[1]Uniforme Apoio'!$BM$25+'Res. Geral apoio conferencia'!BB59*'[1]Uniforme Apoio'!$BM$26+BE59*'[1]Uniforme Apoio'!$BM$27+'Res. Geral apoio conferencia'!BH59*'[1]Uniforme Apoio'!$BM$28+'Res. Geral apoio conferencia'!BK59*'[1]Uniforme Apoio'!$BM$29+'Res. Geral apoio conferencia'!BN59*'[1]Uniforme Apoio'!$BM$30+'Res. Geral apoio conferencia'!BQ59*'[1]Uniforme Apoio'!$BM$30+'Res. Geral apoio conferencia'!BT59*'[1]Uniforme Apoio'!$BM$30+'Res. Geral apoio conferencia'!BW59*'[1]Uniforme Apoio'!$BM$31+'Res. Geral apoio conferencia'!BZ59*'[1]Uniforme Apoio'!$BM$31+'Res. Geral apoio conferencia'!CC59*'[1]Uniforme Apoio'!$BM$32+'Res. Geral apoio conferencia'!CF59*'[1]Uniforme Apoio'!$BM$33+'Res. Geral apoio conferencia'!CI59*'[1]Uniforme Apoio'!$BM$34+'Res. Geral apoio conferencia'!CL59*'[1]Uniforme Apoio'!$BM$35+'Res. Geral apoio conferencia'!CO59*'[1]Uniforme Apoio'!$BM$36+'Res. Geral apoio conferencia'!CR59*'[1]Uniforme Apoio'!$BM$37+'Res. Geral apoio conferencia'!CU59*'[1]Uniforme Apoio'!$BM$38+'Res. Geral apoio conferencia'!CX59*'[1]Uniforme Apoio'!$BM$39+'Res. Geral apoio conferencia'!DA59*'[1]Uniforme Apoio'!$BM$40</f>
        <v>206.36</v>
      </c>
      <c r="DY59" s="19"/>
      <c r="DZ59" s="19">
        <f>AP59*'[1]Equipamentos Jardinagem'!$H$7</f>
        <v>0</v>
      </c>
      <c r="EA59" s="19"/>
      <c r="EB59" s="19">
        <f t="shared" si="9"/>
        <v>206.36</v>
      </c>
      <c r="EC59" s="19">
        <v>1002.908</v>
      </c>
      <c r="ED59" s="19">
        <v>75.218099999999993</v>
      </c>
      <c r="EE59" s="19">
        <v>50.145400000000002</v>
      </c>
      <c r="EF59" s="19">
        <v>10.02908</v>
      </c>
      <c r="EG59" s="19">
        <v>125.3635</v>
      </c>
      <c r="EH59" s="19">
        <v>401.16320000000002</v>
      </c>
      <c r="EI59" s="19">
        <v>150.43619999999999</v>
      </c>
      <c r="EJ59" s="19">
        <v>30.087240000000001</v>
      </c>
      <c r="EK59" s="19">
        <v>1845.3507200000001</v>
      </c>
      <c r="EL59" s="19">
        <v>417.71118200000001</v>
      </c>
      <c r="EM59" s="19">
        <v>139.404212</v>
      </c>
      <c r="EN59" s="19">
        <v>205.094686</v>
      </c>
      <c r="EO59" s="19">
        <v>762.21008000000006</v>
      </c>
      <c r="EP59" s="19">
        <v>6.5189019999999998</v>
      </c>
      <c r="EQ59" s="19">
        <v>2.5072700000000001</v>
      </c>
      <c r="ER59" s="19">
        <v>9.026171999999999</v>
      </c>
      <c r="ES59" s="19">
        <v>37.609049999999996</v>
      </c>
      <c r="ET59" s="19">
        <v>3.0087239999999995</v>
      </c>
      <c r="EU59" s="19">
        <v>1.5043619999999998</v>
      </c>
      <c r="EV59" s="19">
        <v>17.550889999999999</v>
      </c>
      <c r="EW59" s="19">
        <v>6.5189019999999998</v>
      </c>
      <c r="EX59" s="19">
        <v>215.62521999999998</v>
      </c>
      <c r="EY59" s="19">
        <v>8.524718</v>
      </c>
      <c r="EZ59" s="19">
        <v>290.34186599999998</v>
      </c>
      <c r="FA59" s="19">
        <v>417.71118200000001</v>
      </c>
      <c r="FB59" s="19">
        <v>69.702106000000001</v>
      </c>
      <c r="FC59" s="19">
        <v>42.122135999999998</v>
      </c>
      <c r="FD59" s="19">
        <v>16.547982000000001</v>
      </c>
      <c r="FE59" s="19">
        <v>0</v>
      </c>
      <c r="FF59" s="19">
        <v>201.08305399999998</v>
      </c>
      <c r="FG59" s="19">
        <v>747.16646000000003</v>
      </c>
      <c r="FH59" s="19">
        <f t="shared" si="0"/>
        <v>3654.0952979999997</v>
      </c>
      <c r="FI59" s="19">
        <f t="shared" si="1"/>
        <v>9934.0752979999997</v>
      </c>
      <c r="FJ59" s="19" t="e">
        <f t="shared" si="10"/>
        <v>#VALUE!</v>
      </c>
      <c r="FK59" s="144">
        <f t="shared" si="17"/>
        <v>4</v>
      </c>
      <c r="FL59" s="144">
        <f t="shared" si="3"/>
        <v>13.25</v>
      </c>
      <c r="FM59" s="20">
        <f t="shared" si="4"/>
        <v>4.6109510086455305</v>
      </c>
      <c r="FN59" s="19" t="e">
        <f t="shared" si="11"/>
        <v>#VALUE!</v>
      </c>
      <c r="FO59" s="20">
        <f t="shared" si="5"/>
        <v>8.7608069164265068</v>
      </c>
      <c r="FP59" s="19" t="e">
        <f t="shared" si="12"/>
        <v>#VALUE!</v>
      </c>
      <c r="FQ59" s="20">
        <f t="shared" si="6"/>
        <v>1.9020172910662811</v>
      </c>
      <c r="FR59" s="19" t="e">
        <f t="shared" si="13"/>
        <v>#VALUE!</v>
      </c>
      <c r="FS59" s="19" t="e">
        <f t="shared" si="14"/>
        <v>#VALUE!</v>
      </c>
      <c r="FT59" s="19" t="e">
        <f t="shared" si="15"/>
        <v>#VALUE!</v>
      </c>
      <c r="FU59" s="145" t="e">
        <f t="shared" si="16"/>
        <v>#VALUE!</v>
      </c>
    </row>
    <row r="60" spans="1:177" ht="15" customHeight="1">
      <c r="A60" s="186" t="str">
        <f>[1]CCT!D67</f>
        <v>CCT Rodoviários de Belo Horizonte e RMBH + SEAC-MG</v>
      </c>
      <c r="B60" s="188" t="str">
        <f>[1]CCT!C67</f>
        <v>Santa Luzia</v>
      </c>
      <c r="C60" s="141"/>
      <c r="D60" s="17"/>
      <c r="E60" s="17">
        <v>0</v>
      </c>
      <c r="F60" s="18"/>
      <c r="G60" s="17"/>
      <c r="H60" s="17">
        <v>0</v>
      </c>
      <c r="I60" s="18"/>
      <c r="J60" s="17"/>
      <c r="K60" s="17">
        <v>0</v>
      </c>
      <c r="L60" s="17"/>
      <c r="M60" s="17"/>
      <c r="N60" s="17"/>
      <c r="O60" s="17"/>
      <c r="P60" s="17"/>
      <c r="Q60" s="17"/>
      <c r="R60" s="17"/>
      <c r="S60" s="17"/>
      <c r="T60" s="17"/>
      <c r="U60" s="18"/>
      <c r="V60" s="17"/>
      <c r="W60" s="17">
        <v>0</v>
      </c>
      <c r="X60" s="18"/>
      <c r="Y60" s="17"/>
      <c r="Z60" s="17">
        <v>0</v>
      </c>
      <c r="AA60" s="17"/>
      <c r="AB60" s="17"/>
      <c r="AC60" s="17"/>
      <c r="AD60" s="17"/>
      <c r="AE60" s="17"/>
      <c r="AF60" s="17"/>
      <c r="AG60" s="18"/>
      <c r="AH60" s="17"/>
      <c r="AI60" s="17">
        <v>0</v>
      </c>
      <c r="AJ60" s="17"/>
      <c r="AK60" s="17"/>
      <c r="AL60" s="17"/>
      <c r="AM60" s="18"/>
      <c r="AN60" s="17"/>
      <c r="AO60" s="17">
        <v>0</v>
      </c>
      <c r="AP60" s="17"/>
      <c r="AQ60" s="17"/>
      <c r="AR60" s="17"/>
      <c r="AS60" s="17"/>
      <c r="AT60" s="17"/>
      <c r="AU60" s="17"/>
      <c r="AV60" s="18"/>
      <c r="AW60" s="17"/>
      <c r="AX60" s="17">
        <v>0</v>
      </c>
      <c r="AY60" s="17"/>
      <c r="AZ60" s="17"/>
      <c r="BA60" s="17"/>
      <c r="BB60" s="141">
        <v>1</v>
      </c>
      <c r="BC60" s="17">
        <v>2507.27</v>
      </c>
      <c r="BD60" s="17">
        <v>2507.27</v>
      </c>
      <c r="BE60" s="18"/>
      <c r="BF60" s="17"/>
      <c r="BG60" s="17">
        <v>0</v>
      </c>
      <c r="BH60" s="17"/>
      <c r="BI60" s="17"/>
      <c r="BJ60" s="17"/>
      <c r="BK60" s="17"/>
      <c r="BL60" s="17"/>
      <c r="BM60" s="17"/>
      <c r="BN60" s="18"/>
      <c r="BO60" s="17"/>
      <c r="BP60" s="17">
        <v>0</v>
      </c>
      <c r="BQ60" s="18"/>
      <c r="BR60" s="17"/>
      <c r="BS60" s="17">
        <v>0</v>
      </c>
      <c r="BT60" s="18"/>
      <c r="BU60" s="17"/>
      <c r="BV60" s="17">
        <v>0</v>
      </c>
      <c r="BW60" s="18"/>
      <c r="BX60" s="17"/>
      <c r="BY60" s="17">
        <v>0</v>
      </c>
      <c r="BZ60" s="142"/>
      <c r="CA60" s="17"/>
      <c r="CB60" s="17">
        <v>0</v>
      </c>
      <c r="CC60" s="17"/>
      <c r="CD60" s="17"/>
      <c r="CE60" s="17"/>
      <c r="CF60" s="18"/>
      <c r="CG60" s="17"/>
      <c r="CH60" s="17">
        <v>0</v>
      </c>
      <c r="CI60" s="17"/>
      <c r="CJ60" s="17"/>
      <c r="CK60" s="17"/>
      <c r="CL60" s="18"/>
      <c r="CM60" s="17"/>
      <c r="CN60" s="17">
        <v>0</v>
      </c>
      <c r="CO60" s="17"/>
      <c r="CP60" s="17"/>
      <c r="CQ60" s="17"/>
      <c r="CR60" s="17"/>
      <c r="CS60" s="17"/>
      <c r="CT60" s="17">
        <v>0</v>
      </c>
      <c r="CU60" s="17"/>
      <c r="CV60" s="17"/>
      <c r="CW60" s="17"/>
      <c r="CX60" s="17"/>
      <c r="CY60" s="17"/>
      <c r="CZ60" s="17"/>
      <c r="DA60" s="18"/>
      <c r="DB60" s="17"/>
      <c r="DC60" s="17">
        <v>0</v>
      </c>
      <c r="DD60" s="143">
        <f t="shared" si="7"/>
        <v>1</v>
      </c>
      <c r="DE60" s="19">
        <f t="shared" si="8"/>
        <v>2507.27</v>
      </c>
      <c r="DF60" s="19"/>
      <c r="DG60" s="19"/>
      <c r="DH60" s="19">
        <v>0</v>
      </c>
      <c r="DI60" s="19"/>
      <c r="DJ60" s="19">
        <v>0</v>
      </c>
      <c r="DK60" s="19">
        <v>0</v>
      </c>
      <c r="DL60" s="19"/>
      <c r="DM60" s="19">
        <v>2507.27</v>
      </c>
      <c r="DN60" s="19"/>
      <c r="DO60" s="19">
        <v>279</v>
      </c>
      <c r="DP60" s="19">
        <v>0</v>
      </c>
      <c r="DQ60" s="19"/>
      <c r="DR60" s="19">
        <v>3.12</v>
      </c>
      <c r="DS60" s="19">
        <v>0</v>
      </c>
      <c r="DT60" s="19">
        <v>0</v>
      </c>
      <c r="DU60" s="19">
        <v>0</v>
      </c>
      <c r="DV60" s="19">
        <v>247.42</v>
      </c>
      <c r="DW60" s="19">
        <v>529.54</v>
      </c>
      <c r="DX60" s="19">
        <f>C60*'[1]Uniforme Apoio'!$BM$9+'Res. Geral apoio conferencia'!F60*'[1]Uniforme Apoio'!$BM$10+'Res. Geral apoio conferencia'!I60*'[1]Uniforme Apoio'!$BM$11+'Res. Geral apoio conferencia'!L60*'[1]Uniforme Apoio'!$BM$12+'Res. Geral apoio conferencia'!O60*'[1]Uniforme Apoio'!$BM$13+'Res. Geral apoio conferencia'!R60*'[1]Uniforme Apoio'!$BM$14+'Res. Geral apoio conferencia'!U60*'[1]Uniforme Apoio'!$BM$15+'Res. Geral apoio conferencia'!X60*'[1]Uniforme Apoio'!$BM$17+AA60*'[1]Uniforme Apoio'!$BM$16+'Res. Geral apoio conferencia'!AD60*'[1]Uniforme Apoio'!$BM$18+'Res. Geral apoio conferencia'!AG60*'[1]Uniforme Apoio'!$BM$19+'Res. Geral apoio conferencia'!AJ60*'[1]Uniforme Apoio'!$BM$20+'Res. Geral apoio conferencia'!AM60*'[1]Uniforme Apoio'!$BM$21+'Res. Geral apoio conferencia'!AP60*'[1]Uniforme Apoio'!$BM$22+'Res. Geral apoio conferencia'!AS60*'[1]Uniforme Apoio'!$BM$23+'Res. Geral apoio conferencia'!AV60*'[1]Uniforme Apoio'!$BM$24+'Res. Geral apoio conferencia'!AY60*'[1]Uniforme Apoio'!$BM$25+'Res. Geral apoio conferencia'!BB60*'[1]Uniforme Apoio'!$BM$26+BE60*'[1]Uniforme Apoio'!$BM$27+'Res. Geral apoio conferencia'!BH60*'[1]Uniforme Apoio'!$BM$28+'Res. Geral apoio conferencia'!BK60*'[1]Uniforme Apoio'!$BM$29+'Res. Geral apoio conferencia'!BN60*'[1]Uniforme Apoio'!$BM$30+'Res. Geral apoio conferencia'!BQ60*'[1]Uniforme Apoio'!$BM$30+'Res. Geral apoio conferencia'!BT60*'[1]Uniforme Apoio'!$BM$30+'Res. Geral apoio conferencia'!BW60*'[1]Uniforme Apoio'!$BM$31+'Res. Geral apoio conferencia'!BZ60*'[1]Uniforme Apoio'!$BM$31+'Res. Geral apoio conferencia'!CC60*'[1]Uniforme Apoio'!$BM$32+'Res. Geral apoio conferencia'!CF60*'[1]Uniforme Apoio'!$BM$33+'Res. Geral apoio conferencia'!CI60*'[1]Uniforme Apoio'!$BM$34+'Res. Geral apoio conferencia'!CL60*'[1]Uniforme Apoio'!$BM$35+'Res. Geral apoio conferencia'!CO60*'[1]Uniforme Apoio'!$BM$36+'Res. Geral apoio conferencia'!CR60*'[1]Uniforme Apoio'!$BM$37+'Res. Geral apoio conferencia'!CU60*'[1]Uniforme Apoio'!$BM$38+'Res. Geral apoio conferencia'!CX60*'[1]Uniforme Apoio'!$BM$39+'Res. Geral apoio conferencia'!DA60*'[1]Uniforme Apoio'!$BM$40</f>
        <v>103.18</v>
      </c>
      <c r="DY60" s="19"/>
      <c r="DZ60" s="19">
        <f>AP60*'[1]Equipamentos Jardinagem'!$H$7</f>
        <v>0</v>
      </c>
      <c r="EA60" s="19"/>
      <c r="EB60" s="19">
        <f t="shared" si="9"/>
        <v>103.18</v>
      </c>
      <c r="EC60" s="19">
        <v>501.45400000000001</v>
      </c>
      <c r="ED60" s="19">
        <v>37.609049999999996</v>
      </c>
      <c r="EE60" s="19">
        <v>25.072700000000001</v>
      </c>
      <c r="EF60" s="19">
        <v>5.0145400000000002</v>
      </c>
      <c r="EG60" s="19">
        <v>62.681750000000001</v>
      </c>
      <c r="EH60" s="19">
        <v>200.58160000000001</v>
      </c>
      <c r="EI60" s="19">
        <v>75.218099999999993</v>
      </c>
      <c r="EJ60" s="19">
        <v>15.043620000000001</v>
      </c>
      <c r="EK60" s="19">
        <v>922.67536000000007</v>
      </c>
      <c r="EL60" s="19">
        <v>208.855591</v>
      </c>
      <c r="EM60" s="19">
        <v>69.702106000000001</v>
      </c>
      <c r="EN60" s="19">
        <v>102.547343</v>
      </c>
      <c r="EO60" s="19">
        <v>381.10504000000003</v>
      </c>
      <c r="EP60" s="19">
        <v>3.2594509999999999</v>
      </c>
      <c r="EQ60" s="19">
        <v>1.2536350000000001</v>
      </c>
      <c r="ER60" s="19">
        <v>4.5130859999999995</v>
      </c>
      <c r="ES60" s="19">
        <v>18.804524999999998</v>
      </c>
      <c r="ET60" s="19">
        <v>1.5043619999999998</v>
      </c>
      <c r="EU60" s="19">
        <v>0.75218099999999988</v>
      </c>
      <c r="EV60" s="19">
        <v>8.7754449999999995</v>
      </c>
      <c r="EW60" s="19">
        <v>3.2594509999999999</v>
      </c>
      <c r="EX60" s="19">
        <v>107.81260999999999</v>
      </c>
      <c r="EY60" s="19">
        <v>4.262359</v>
      </c>
      <c r="EZ60" s="19">
        <v>145.17093299999999</v>
      </c>
      <c r="FA60" s="19">
        <v>208.855591</v>
      </c>
      <c r="FB60" s="19">
        <v>34.851053</v>
      </c>
      <c r="FC60" s="19">
        <v>21.061067999999999</v>
      </c>
      <c r="FD60" s="19">
        <v>8.2739910000000005</v>
      </c>
      <c r="FE60" s="19">
        <v>0</v>
      </c>
      <c r="FF60" s="19">
        <v>100.54152699999999</v>
      </c>
      <c r="FG60" s="19">
        <v>373.58323000000001</v>
      </c>
      <c r="FH60" s="19">
        <f t="shared" si="0"/>
        <v>1827.0476489999999</v>
      </c>
      <c r="FI60" s="19">
        <f t="shared" si="1"/>
        <v>4967.0376489999999</v>
      </c>
      <c r="FJ60" s="19" t="e">
        <f t="shared" si="10"/>
        <v>#VALUE!</v>
      </c>
      <c r="FK60" s="144">
        <f t="shared" si="17"/>
        <v>2</v>
      </c>
      <c r="FL60" s="144">
        <f t="shared" si="3"/>
        <v>11.25</v>
      </c>
      <c r="FM60" s="20">
        <f t="shared" si="4"/>
        <v>2.2535211267605644</v>
      </c>
      <c r="FN60" s="19" t="e">
        <f t="shared" si="11"/>
        <v>#VALUE!</v>
      </c>
      <c r="FO60" s="20">
        <f t="shared" si="5"/>
        <v>8.5633802816901436</v>
      </c>
      <c r="FP60" s="19" t="e">
        <f t="shared" si="12"/>
        <v>#VALUE!</v>
      </c>
      <c r="FQ60" s="20">
        <f t="shared" si="6"/>
        <v>1.8591549295774654</v>
      </c>
      <c r="FR60" s="19" t="e">
        <f t="shared" si="13"/>
        <v>#VALUE!</v>
      </c>
      <c r="FS60" s="19" t="e">
        <f t="shared" si="14"/>
        <v>#VALUE!</v>
      </c>
      <c r="FT60" s="19" t="e">
        <f t="shared" si="15"/>
        <v>#VALUE!</v>
      </c>
      <c r="FU60" s="145" t="e">
        <f t="shared" si="16"/>
        <v>#VALUE!</v>
      </c>
    </row>
    <row r="61" spans="1:177" ht="15" customHeight="1">
      <c r="A61" s="187" t="str">
        <f>[1]CCT!D68</f>
        <v>Região de Divinopolis</v>
      </c>
      <c r="B61" s="147" t="str">
        <f>[1]CCT!C68</f>
        <v>Santo Antônio do Monte</v>
      </c>
      <c r="C61" s="141"/>
      <c r="D61" s="151"/>
      <c r="E61" s="17">
        <v>0</v>
      </c>
      <c r="F61" s="18"/>
      <c r="G61" s="151"/>
      <c r="H61" s="17">
        <v>0</v>
      </c>
      <c r="I61" s="18"/>
      <c r="J61" s="151"/>
      <c r="K61" s="17">
        <v>0</v>
      </c>
      <c r="L61" s="17"/>
      <c r="M61" s="17"/>
      <c r="N61" s="17"/>
      <c r="O61" s="17"/>
      <c r="P61" s="17"/>
      <c r="Q61" s="17"/>
      <c r="R61" s="17"/>
      <c r="S61" s="17"/>
      <c r="T61" s="17"/>
      <c r="U61" s="18"/>
      <c r="V61" s="151"/>
      <c r="W61" s="17">
        <v>0</v>
      </c>
      <c r="X61" s="18"/>
      <c r="Y61" s="151"/>
      <c r="Z61" s="17">
        <v>0</v>
      </c>
      <c r="AA61" s="17"/>
      <c r="AB61" s="17"/>
      <c r="AC61" s="17"/>
      <c r="AD61" s="17"/>
      <c r="AE61" s="17"/>
      <c r="AF61" s="17"/>
      <c r="AG61" s="18"/>
      <c r="AH61" s="17"/>
      <c r="AI61" s="17">
        <v>0</v>
      </c>
      <c r="AJ61" s="17"/>
      <c r="AK61" s="17"/>
      <c r="AL61" s="17"/>
      <c r="AM61" s="18"/>
      <c r="AN61" s="151"/>
      <c r="AO61" s="17">
        <v>0</v>
      </c>
      <c r="AP61" s="17"/>
      <c r="AQ61" s="17"/>
      <c r="AR61" s="17"/>
      <c r="AS61" s="17"/>
      <c r="AT61" s="17"/>
      <c r="AU61" s="17"/>
      <c r="AV61" s="152"/>
      <c r="AW61" s="151"/>
      <c r="AX61" s="17">
        <v>0</v>
      </c>
      <c r="AY61" s="17"/>
      <c r="AZ61" s="17"/>
      <c r="BA61" s="17"/>
      <c r="BB61" s="141"/>
      <c r="BC61" s="17"/>
      <c r="BD61" s="17">
        <v>0</v>
      </c>
      <c r="BE61" s="152"/>
      <c r="BF61" s="151"/>
      <c r="BG61" s="17">
        <v>0</v>
      </c>
      <c r="BH61" s="17"/>
      <c r="BI61" s="17"/>
      <c r="BJ61" s="17"/>
      <c r="BK61" s="17"/>
      <c r="BL61" s="17"/>
      <c r="BM61" s="17"/>
      <c r="BN61" s="18">
        <v>1</v>
      </c>
      <c r="BO61" s="17">
        <v>1043.74</v>
      </c>
      <c r="BP61" s="17">
        <v>1043.74</v>
      </c>
      <c r="BQ61" s="18"/>
      <c r="BR61" s="17"/>
      <c r="BS61" s="17">
        <v>0</v>
      </c>
      <c r="BT61" s="18"/>
      <c r="BU61" s="17"/>
      <c r="BV61" s="17">
        <v>0</v>
      </c>
      <c r="BW61" s="18"/>
      <c r="BX61" s="17"/>
      <c r="BY61" s="17">
        <v>0</v>
      </c>
      <c r="BZ61" s="153"/>
      <c r="CA61" s="151"/>
      <c r="CB61" s="17">
        <v>0</v>
      </c>
      <c r="CC61" s="17"/>
      <c r="CD61" s="17"/>
      <c r="CE61" s="17"/>
      <c r="CF61" s="152"/>
      <c r="CG61" s="151"/>
      <c r="CH61" s="17">
        <v>0</v>
      </c>
      <c r="CI61" s="17"/>
      <c r="CJ61" s="17"/>
      <c r="CK61" s="17"/>
      <c r="CL61" s="152"/>
      <c r="CM61" s="151"/>
      <c r="CN61" s="17">
        <v>0</v>
      </c>
      <c r="CO61" s="17"/>
      <c r="CP61" s="17"/>
      <c r="CQ61" s="17"/>
      <c r="CR61" s="17"/>
      <c r="CS61" s="17"/>
      <c r="CT61" s="17">
        <v>0</v>
      </c>
      <c r="CU61" s="17"/>
      <c r="CV61" s="17"/>
      <c r="CW61" s="17"/>
      <c r="CX61" s="17"/>
      <c r="CY61" s="17"/>
      <c r="CZ61" s="17"/>
      <c r="DA61" s="152"/>
      <c r="DB61" s="151"/>
      <c r="DC61" s="17">
        <v>0</v>
      </c>
      <c r="DD61" s="143">
        <f t="shared" si="7"/>
        <v>1</v>
      </c>
      <c r="DE61" s="19">
        <f t="shared" si="8"/>
        <v>1043.74</v>
      </c>
      <c r="DF61" s="19"/>
      <c r="DG61" s="19"/>
      <c r="DH61" s="19">
        <v>0</v>
      </c>
      <c r="DI61" s="19"/>
      <c r="DJ61" s="19">
        <v>94.885454545454536</v>
      </c>
      <c r="DK61" s="19">
        <v>0</v>
      </c>
      <c r="DL61" s="19"/>
      <c r="DM61" s="19">
        <v>1138.6254545454544</v>
      </c>
      <c r="DN61" s="19"/>
      <c r="DO61" s="19">
        <v>279</v>
      </c>
      <c r="DP61" s="19">
        <v>61.375599999999999</v>
      </c>
      <c r="DQ61" s="19"/>
      <c r="DR61" s="19">
        <v>3.12</v>
      </c>
      <c r="DS61" s="19">
        <v>28.19</v>
      </c>
      <c r="DT61" s="19">
        <v>0</v>
      </c>
      <c r="DU61" s="19">
        <v>0</v>
      </c>
      <c r="DV61" s="19">
        <v>0</v>
      </c>
      <c r="DW61" s="19">
        <v>371.68560000000002</v>
      </c>
      <c r="DX61" s="19">
        <f>C61*'[1]Uniforme Apoio'!$BM$9+'Res. Geral apoio conferencia'!F61*'[1]Uniforme Apoio'!$BM$10+'Res. Geral apoio conferencia'!I61*'[1]Uniforme Apoio'!$BM$11+'Res. Geral apoio conferencia'!L61*'[1]Uniforme Apoio'!$BM$12+'Res. Geral apoio conferencia'!O61*'[1]Uniforme Apoio'!$BM$13+'Res. Geral apoio conferencia'!R61*'[1]Uniforme Apoio'!$BM$14+'Res. Geral apoio conferencia'!U61*'[1]Uniforme Apoio'!$BM$15+'Res. Geral apoio conferencia'!X61*'[1]Uniforme Apoio'!$BM$17+AA61*'[1]Uniforme Apoio'!$BM$16+'Res. Geral apoio conferencia'!AD61*'[1]Uniforme Apoio'!$BM$18+'Res. Geral apoio conferencia'!AG61*'[1]Uniforme Apoio'!$BM$19+'Res. Geral apoio conferencia'!AJ61*'[1]Uniforme Apoio'!$BM$20+'Res. Geral apoio conferencia'!AM61*'[1]Uniforme Apoio'!$BM$21+'Res. Geral apoio conferencia'!AP61*'[1]Uniforme Apoio'!$BM$22+'Res. Geral apoio conferencia'!AS61*'[1]Uniforme Apoio'!$BM$23+'Res. Geral apoio conferencia'!AV61*'[1]Uniforme Apoio'!$BM$24+'Res. Geral apoio conferencia'!AY61*'[1]Uniforme Apoio'!$BM$25+'Res. Geral apoio conferencia'!BB61*'[1]Uniforme Apoio'!$BM$26+BE61*'[1]Uniforme Apoio'!$BM$27+'Res. Geral apoio conferencia'!BH61*'[1]Uniforme Apoio'!$BM$28+'Res. Geral apoio conferencia'!BK61*'[1]Uniforme Apoio'!$BM$29+'Res. Geral apoio conferencia'!BN61*'[1]Uniforme Apoio'!$BM$30+'Res. Geral apoio conferencia'!BQ61*'[1]Uniforme Apoio'!$BM$30+'Res. Geral apoio conferencia'!BT61*'[1]Uniforme Apoio'!$BM$30+'Res. Geral apoio conferencia'!BW61*'[1]Uniforme Apoio'!$BM$31+'Res. Geral apoio conferencia'!BZ61*'[1]Uniforme Apoio'!$BM$31+'Res. Geral apoio conferencia'!CC61*'[1]Uniforme Apoio'!$BM$32+'Res. Geral apoio conferencia'!CF61*'[1]Uniforme Apoio'!$BM$33+'Res. Geral apoio conferencia'!CI61*'[1]Uniforme Apoio'!$BM$34+'Res. Geral apoio conferencia'!CL61*'[1]Uniforme Apoio'!$BM$35+'Res. Geral apoio conferencia'!CO61*'[1]Uniforme Apoio'!$BM$36+'Res. Geral apoio conferencia'!CR61*'[1]Uniforme Apoio'!$BM$37+'Res. Geral apoio conferencia'!CU61*'[1]Uniforme Apoio'!$BM$38+'Res. Geral apoio conferencia'!CX61*'[1]Uniforme Apoio'!$BM$39+'Res. Geral apoio conferencia'!DA61*'[1]Uniforme Apoio'!$BM$40</f>
        <v>85.68</v>
      </c>
      <c r="DY61" s="19"/>
      <c r="DZ61" s="19">
        <f>AP61*'[1]Equipamentos Jardinagem'!$H$7</f>
        <v>0</v>
      </c>
      <c r="EA61" s="19"/>
      <c r="EB61" s="19">
        <f t="shared" si="9"/>
        <v>85.68</v>
      </c>
      <c r="EC61" s="19">
        <v>227.72509090909091</v>
      </c>
      <c r="ED61" s="19">
        <v>17.079381818181815</v>
      </c>
      <c r="EE61" s="19">
        <v>11.386254545454545</v>
      </c>
      <c r="EF61" s="19">
        <v>2.2772509090909088</v>
      </c>
      <c r="EG61" s="19">
        <v>28.465636363636364</v>
      </c>
      <c r="EH61" s="19">
        <v>91.090036363636358</v>
      </c>
      <c r="EI61" s="19">
        <v>34.158763636363631</v>
      </c>
      <c r="EJ61" s="19">
        <v>6.8317527272727263</v>
      </c>
      <c r="EK61" s="19">
        <v>419.01416727272721</v>
      </c>
      <c r="EL61" s="19">
        <v>94.847500363636357</v>
      </c>
      <c r="EM61" s="19">
        <v>31.653787636363631</v>
      </c>
      <c r="EN61" s="19">
        <v>46.569781090909082</v>
      </c>
      <c r="EO61" s="19">
        <v>173.07106909090908</v>
      </c>
      <c r="EP61" s="19">
        <v>1.4802130909090907</v>
      </c>
      <c r="EQ61" s="19">
        <v>0.56931272727272719</v>
      </c>
      <c r="ER61" s="19">
        <v>2.0495258181818179</v>
      </c>
      <c r="ES61" s="19">
        <v>8.5396909090909077</v>
      </c>
      <c r="ET61" s="19">
        <v>0.68317527272727263</v>
      </c>
      <c r="EU61" s="19">
        <v>0.34158763636363632</v>
      </c>
      <c r="EV61" s="19">
        <v>3.9851890909090906</v>
      </c>
      <c r="EW61" s="19">
        <v>1.4802130909090907</v>
      </c>
      <c r="EX61" s="19">
        <v>48.960894545454536</v>
      </c>
      <c r="EY61" s="19">
        <v>1.9356632727272725</v>
      </c>
      <c r="EZ61" s="19">
        <v>65.9264138181818</v>
      </c>
      <c r="FA61" s="19">
        <v>94.847500363636357</v>
      </c>
      <c r="FB61" s="19">
        <v>15.826893818181816</v>
      </c>
      <c r="FC61" s="19">
        <v>9.5644538181818159</v>
      </c>
      <c r="FD61" s="19">
        <v>3.7574639999999997</v>
      </c>
      <c r="FE61" s="19">
        <v>0</v>
      </c>
      <c r="FF61" s="19">
        <v>45.658880727272717</v>
      </c>
      <c r="FG61" s="19">
        <v>169.65519272727272</v>
      </c>
      <c r="FH61" s="19">
        <f t="shared" si="0"/>
        <v>829.71636872727265</v>
      </c>
      <c r="FI61" s="19">
        <f t="shared" si="1"/>
        <v>2425.7074232727273</v>
      </c>
      <c r="FJ61" s="19" t="e">
        <f t="shared" si="10"/>
        <v>#VALUE!</v>
      </c>
      <c r="FK61" s="144">
        <f t="shared" si="17"/>
        <v>3</v>
      </c>
      <c r="FL61" s="144">
        <f t="shared" si="3"/>
        <v>12.25</v>
      </c>
      <c r="FM61" s="20">
        <f t="shared" si="4"/>
        <v>3.4188034188034218</v>
      </c>
      <c r="FN61" s="19" t="e">
        <f t="shared" si="11"/>
        <v>#VALUE!</v>
      </c>
      <c r="FO61" s="20">
        <f t="shared" si="5"/>
        <v>8.6609686609686669</v>
      </c>
      <c r="FP61" s="19" t="e">
        <f t="shared" si="12"/>
        <v>#VALUE!</v>
      </c>
      <c r="FQ61" s="20">
        <f t="shared" si="6"/>
        <v>1.8803418803418819</v>
      </c>
      <c r="FR61" s="19" t="e">
        <f t="shared" si="13"/>
        <v>#VALUE!</v>
      </c>
      <c r="FS61" s="19" t="e">
        <f t="shared" si="14"/>
        <v>#VALUE!</v>
      </c>
      <c r="FT61" s="19" t="e">
        <f t="shared" si="15"/>
        <v>#VALUE!</v>
      </c>
      <c r="FU61" s="145" t="e">
        <f t="shared" si="16"/>
        <v>#VALUE!</v>
      </c>
    </row>
    <row r="62" spans="1:177" ht="15" customHeight="1">
      <c r="A62" s="187" t="str">
        <f>[1]CCT!D69</f>
        <v>Sethac Norte de Minas</v>
      </c>
      <c r="B62" s="157" t="str">
        <f>[1]CCT!C69</f>
        <v>São João da Ponte</v>
      </c>
      <c r="C62" s="141"/>
      <c r="D62" s="17"/>
      <c r="E62" s="17">
        <v>0</v>
      </c>
      <c r="F62" s="18"/>
      <c r="G62" s="17"/>
      <c r="H62" s="17">
        <v>0</v>
      </c>
      <c r="I62" s="18"/>
      <c r="J62" s="17"/>
      <c r="K62" s="17">
        <v>0</v>
      </c>
      <c r="L62" s="17"/>
      <c r="M62" s="17"/>
      <c r="N62" s="17"/>
      <c r="O62" s="17"/>
      <c r="P62" s="17"/>
      <c r="Q62" s="17"/>
      <c r="R62" s="17"/>
      <c r="S62" s="17"/>
      <c r="T62" s="17"/>
      <c r="U62" s="18"/>
      <c r="V62" s="17"/>
      <c r="W62" s="17">
        <v>0</v>
      </c>
      <c r="X62" s="18"/>
      <c r="Y62" s="17"/>
      <c r="Z62" s="17">
        <v>0</v>
      </c>
      <c r="AA62" s="17"/>
      <c r="AB62" s="17"/>
      <c r="AC62" s="17"/>
      <c r="AD62" s="17"/>
      <c r="AE62" s="17"/>
      <c r="AF62" s="17"/>
      <c r="AG62" s="18"/>
      <c r="AH62" s="17"/>
      <c r="AI62" s="17">
        <v>0</v>
      </c>
      <c r="AJ62" s="17"/>
      <c r="AK62" s="17"/>
      <c r="AL62" s="17"/>
      <c r="AM62" s="18"/>
      <c r="AN62" s="17"/>
      <c r="AO62" s="17">
        <v>0</v>
      </c>
      <c r="AP62" s="17"/>
      <c r="AQ62" s="17"/>
      <c r="AR62" s="17"/>
      <c r="AS62" s="17"/>
      <c r="AT62" s="17"/>
      <c r="AU62" s="17"/>
      <c r="AV62" s="18"/>
      <c r="AW62" s="17"/>
      <c r="AX62" s="17">
        <v>0</v>
      </c>
      <c r="AY62" s="17"/>
      <c r="AZ62" s="17"/>
      <c r="BA62" s="17"/>
      <c r="BB62" s="141"/>
      <c r="BC62" s="17"/>
      <c r="BD62" s="17">
        <v>0</v>
      </c>
      <c r="BE62" s="18"/>
      <c r="BF62" s="17"/>
      <c r="BG62" s="17">
        <v>0</v>
      </c>
      <c r="BH62" s="17"/>
      <c r="BI62" s="17"/>
      <c r="BJ62" s="17"/>
      <c r="BK62" s="17"/>
      <c r="BL62" s="17"/>
      <c r="BM62" s="17"/>
      <c r="BN62" s="18">
        <v>1</v>
      </c>
      <c r="BO62" s="17">
        <v>1043.74</v>
      </c>
      <c r="BP62" s="17">
        <v>1043.74</v>
      </c>
      <c r="BQ62" s="18"/>
      <c r="BR62" s="17"/>
      <c r="BS62" s="17">
        <v>0</v>
      </c>
      <c r="BT62" s="18"/>
      <c r="BU62" s="17"/>
      <c r="BV62" s="17">
        <v>0</v>
      </c>
      <c r="BW62" s="18"/>
      <c r="BX62" s="17"/>
      <c r="BY62" s="17">
        <v>0</v>
      </c>
      <c r="BZ62" s="142"/>
      <c r="CA62" s="17"/>
      <c r="CB62" s="17">
        <v>0</v>
      </c>
      <c r="CC62" s="17"/>
      <c r="CD62" s="17"/>
      <c r="CE62" s="17"/>
      <c r="CF62" s="18"/>
      <c r="CG62" s="17"/>
      <c r="CH62" s="17">
        <v>0</v>
      </c>
      <c r="CI62" s="17"/>
      <c r="CJ62" s="17"/>
      <c r="CK62" s="17"/>
      <c r="CL62" s="18"/>
      <c r="CM62" s="17"/>
      <c r="CN62" s="17">
        <v>0</v>
      </c>
      <c r="CO62" s="17"/>
      <c r="CP62" s="17"/>
      <c r="CQ62" s="17"/>
      <c r="CR62" s="17"/>
      <c r="CS62" s="17"/>
      <c r="CT62" s="17">
        <v>0</v>
      </c>
      <c r="CU62" s="17"/>
      <c r="CV62" s="17"/>
      <c r="CW62" s="17"/>
      <c r="CX62" s="17"/>
      <c r="CY62" s="17"/>
      <c r="CZ62" s="17"/>
      <c r="DA62" s="18"/>
      <c r="DB62" s="17"/>
      <c r="DC62" s="17">
        <v>0</v>
      </c>
      <c r="DD62" s="143">
        <f t="shared" si="7"/>
        <v>1</v>
      </c>
      <c r="DE62" s="19">
        <f t="shared" si="8"/>
        <v>1043.74</v>
      </c>
      <c r="DF62" s="19"/>
      <c r="DG62" s="19"/>
      <c r="DH62" s="19">
        <v>0</v>
      </c>
      <c r="DI62" s="19"/>
      <c r="DJ62" s="19">
        <v>94.885454545454536</v>
      </c>
      <c r="DK62" s="19">
        <v>0</v>
      </c>
      <c r="DL62" s="19"/>
      <c r="DM62" s="19">
        <v>1138.6254545454544</v>
      </c>
      <c r="DN62" s="19"/>
      <c r="DO62" s="19">
        <v>279</v>
      </c>
      <c r="DP62" s="19">
        <v>61.375599999999999</v>
      </c>
      <c r="DQ62" s="19"/>
      <c r="DR62" s="19">
        <v>3.12</v>
      </c>
      <c r="DS62" s="19">
        <v>28.19</v>
      </c>
      <c r="DT62" s="19">
        <v>0</v>
      </c>
      <c r="DU62" s="19">
        <v>0</v>
      </c>
      <c r="DV62" s="19">
        <v>0</v>
      </c>
      <c r="DW62" s="19">
        <v>371.68560000000002</v>
      </c>
      <c r="DX62" s="19">
        <f>C62*'[1]Uniforme Apoio'!$BM$9+'Res. Geral apoio conferencia'!F62*'[1]Uniforme Apoio'!$BM$10+'Res. Geral apoio conferencia'!I62*'[1]Uniforme Apoio'!$BM$11+'Res. Geral apoio conferencia'!L62*'[1]Uniforme Apoio'!$BM$12+'Res. Geral apoio conferencia'!O62*'[1]Uniforme Apoio'!$BM$13+'Res. Geral apoio conferencia'!R62*'[1]Uniforme Apoio'!$BM$14+'Res. Geral apoio conferencia'!U62*'[1]Uniforme Apoio'!$BM$15+'Res. Geral apoio conferencia'!X62*'[1]Uniforme Apoio'!$BM$17+AA62*'[1]Uniforme Apoio'!$BM$16+'Res. Geral apoio conferencia'!AD62*'[1]Uniforme Apoio'!$BM$18+'Res. Geral apoio conferencia'!AG62*'[1]Uniforme Apoio'!$BM$19+'Res. Geral apoio conferencia'!AJ62*'[1]Uniforme Apoio'!$BM$20+'Res. Geral apoio conferencia'!AM62*'[1]Uniforme Apoio'!$BM$21+'Res. Geral apoio conferencia'!AP62*'[1]Uniforme Apoio'!$BM$22+'Res. Geral apoio conferencia'!AS62*'[1]Uniforme Apoio'!$BM$23+'Res. Geral apoio conferencia'!AV62*'[1]Uniforme Apoio'!$BM$24+'Res. Geral apoio conferencia'!AY62*'[1]Uniforme Apoio'!$BM$25+'Res. Geral apoio conferencia'!BB62*'[1]Uniforme Apoio'!$BM$26+BE62*'[1]Uniforme Apoio'!$BM$27+'Res. Geral apoio conferencia'!BH62*'[1]Uniforme Apoio'!$BM$28+'Res. Geral apoio conferencia'!BK62*'[1]Uniforme Apoio'!$BM$29+'Res. Geral apoio conferencia'!BN62*'[1]Uniforme Apoio'!$BM$30+'Res. Geral apoio conferencia'!BQ62*'[1]Uniforme Apoio'!$BM$30+'Res. Geral apoio conferencia'!BT62*'[1]Uniforme Apoio'!$BM$30+'Res. Geral apoio conferencia'!BW62*'[1]Uniforme Apoio'!$BM$31+'Res. Geral apoio conferencia'!BZ62*'[1]Uniforme Apoio'!$BM$31+'Res. Geral apoio conferencia'!CC62*'[1]Uniforme Apoio'!$BM$32+'Res. Geral apoio conferencia'!CF62*'[1]Uniforme Apoio'!$BM$33+'Res. Geral apoio conferencia'!CI62*'[1]Uniforme Apoio'!$BM$34+'Res. Geral apoio conferencia'!CL62*'[1]Uniforme Apoio'!$BM$35+'Res. Geral apoio conferencia'!CO62*'[1]Uniforme Apoio'!$BM$36+'Res. Geral apoio conferencia'!CR62*'[1]Uniforme Apoio'!$BM$37+'Res. Geral apoio conferencia'!CU62*'[1]Uniforme Apoio'!$BM$38+'Res. Geral apoio conferencia'!CX62*'[1]Uniforme Apoio'!$BM$39+'Res. Geral apoio conferencia'!DA62*'[1]Uniforme Apoio'!$BM$40</f>
        <v>85.68</v>
      </c>
      <c r="DY62" s="19"/>
      <c r="DZ62" s="19">
        <f>AP62*'[1]Equipamentos Jardinagem'!$H$7</f>
        <v>0</v>
      </c>
      <c r="EA62" s="19"/>
      <c r="EB62" s="19">
        <f t="shared" si="9"/>
        <v>85.68</v>
      </c>
      <c r="EC62" s="19">
        <v>227.72509090909091</v>
      </c>
      <c r="ED62" s="19">
        <v>17.079381818181815</v>
      </c>
      <c r="EE62" s="19">
        <v>11.386254545454545</v>
      </c>
      <c r="EF62" s="19">
        <v>2.2772509090909088</v>
      </c>
      <c r="EG62" s="19">
        <v>28.465636363636364</v>
      </c>
      <c r="EH62" s="19">
        <v>91.090036363636358</v>
      </c>
      <c r="EI62" s="19">
        <v>34.158763636363631</v>
      </c>
      <c r="EJ62" s="19">
        <v>6.8317527272727263</v>
      </c>
      <c r="EK62" s="19">
        <v>419.01416727272721</v>
      </c>
      <c r="EL62" s="19">
        <v>94.847500363636357</v>
      </c>
      <c r="EM62" s="19">
        <v>31.653787636363631</v>
      </c>
      <c r="EN62" s="19">
        <v>46.569781090909082</v>
      </c>
      <c r="EO62" s="19">
        <v>173.07106909090908</v>
      </c>
      <c r="EP62" s="19">
        <v>1.4802130909090907</v>
      </c>
      <c r="EQ62" s="19">
        <v>0.56931272727272719</v>
      </c>
      <c r="ER62" s="19">
        <v>2.0495258181818179</v>
      </c>
      <c r="ES62" s="19">
        <v>8.5396909090909077</v>
      </c>
      <c r="ET62" s="19">
        <v>0.68317527272727263</v>
      </c>
      <c r="EU62" s="19">
        <v>0.34158763636363632</v>
      </c>
      <c r="EV62" s="19">
        <v>3.9851890909090906</v>
      </c>
      <c r="EW62" s="19">
        <v>1.4802130909090907</v>
      </c>
      <c r="EX62" s="19">
        <v>48.960894545454536</v>
      </c>
      <c r="EY62" s="19">
        <v>1.9356632727272725</v>
      </c>
      <c r="EZ62" s="19">
        <v>65.9264138181818</v>
      </c>
      <c r="FA62" s="19">
        <v>94.847500363636357</v>
      </c>
      <c r="FB62" s="19">
        <v>15.826893818181816</v>
      </c>
      <c r="FC62" s="19">
        <v>9.5644538181818159</v>
      </c>
      <c r="FD62" s="19">
        <v>3.7574639999999997</v>
      </c>
      <c r="FE62" s="19">
        <v>0</v>
      </c>
      <c r="FF62" s="19">
        <v>45.658880727272717</v>
      </c>
      <c r="FG62" s="19">
        <v>169.65519272727272</v>
      </c>
      <c r="FH62" s="19">
        <f t="shared" si="0"/>
        <v>829.71636872727265</v>
      </c>
      <c r="FI62" s="19">
        <f t="shared" si="1"/>
        <v>2425.7074232727273</v>
      </c>
      <c r="FJ62" s="19" t="e">
        <f t="shared" si="10"/>
        <v>#VALUE!</v>
      </c>
      <c r="FK62" s="144">
        <f t="shared" si="17"/>
        <v>3.5000000000000004</v>
      </c>
      <c r="FL62" s="144">
        <f t="shared" si="3"/>
        <v>12.75</v>
      </c>
      <c r="FM62" s="20">
        <f t="shared" si="4"/>
        <v>4.0114613180515759</v>
      </c>
      <c r="FN62" s="19" t="e">
        <f t="shared" si="11"/>
        <v>#VALUE!</v>
      </c>
      <c r="FO62" s="20">
        <f t="shared" si="5"/>
        <v>8.7106017191977063</v>
      </c>
      <c r="FP62" s="19" t="e">
        <f t="shared" si="12"/>
        <v>#VALUE!</v>
      </c>
      <c r="FQ62" s="20">
        <f t="shared" si="6"/>
        <v>1.8911174785100282</v>
      </c>
      <c r="FR62" s="19" t="e">
        <f t="shared" si="13"/>
        <v>#VALUE!</v>
      </c>
      <c r="FS62" s="19" t="e">
        <f t="shared" si="14"/>
        <v>#VALUE!</v>
      </c>
      <c r="FT62" s="19" t="e">
        <f t="shared" si="15"/>
        <v>#VALUE!</v>
      </c>
      <c r="FU62" s="145" t="e">
        <f t="shared" si="16"/>
        <v>#VALUE!</v>
      </c>
    </row>
    <row r="63" spans="1:177" ht="15" customHeight="1">
      <c r="A63" s="187" t="str">
        <f>[1]CCT!D70</f>
        <v>Região de Juiz de Fora</v>
      </c>
      <c r="B63" s="189" t="str">
        <f>[1]CCT!C70</f>
        <v>São João Del Rey</v>
      </c>
      <c r="C63" s="141"/>
      <c r="D63" s="17"/>
      <c r="E63" s="17"/>
      <c r="F63" s="18"/>
      <c r="G63" s="17"/>
      <c r="H63" s="17"/>
      <c r="I63" s="18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8"/>
      <c r="V63" s="17"/>
      <c r="W63" s="17"/>
      <c r="X63" s="18"/>
      <c r="Y63" s="17"/>
      <c r="Z63" s="17"/>
      <c r="AA63" s="17"/>
      <c r="AB63" s="17"/>
      <c r="AC63" s="17"/>
      <c r="AD63" s="17"/>
      <c r="AE63" s="17"/>
      <c r="AF63" s="17"/>
      <c r="AG63" s="18"/>
      <c r="AH63" s="17"/>
      <c r="AI63" s="17"/>
      <c r="AJ63" s="17"/>
      <c r="AK63" s="17"/>
      <c r="AL63" s="17"/>
      <c r="AM63" s="18"/>
      <c r="AN63" s="17"/>
      <c r="AO63" s="17"/>
      <c r="AP63" s="17"/>
      <c r="AQ63" s="17"/>
      <c r="AR63" s="17"/>
      <c r="AS63" s="17"/>
      <c r="AT63" s="17"/>
      <c r="AU63" s="17"/>
      <c r="AV63" s="18"/>
      <c r="AW63" s="17"/>
      <c r="AX63" s="17"/>
      <c r="AY63" s="17"/>
      <c r="AZ63" s="17"/>
      <c r="BA63" s="17"/>
      <c r="BB63" s="141"/>
      <c r="BC63" s="17"/>
      <c r="BD63" s="17">
        <v>0</v>
      </c>
      <c r="BE63" s="18"/>
      <c r="BF63" s="17"/>
      <c r="BG63" s="17"/>
      <c r="BH63" s="17"/>
      <c r="BI63" s="17"/>
      <c r="BJ63" s="17"/>
      <c r="BK63" s="17"/>
      <c r="BL63" s="17"/>
      <c r="BM63" s="17"/>
      <c r="BN63" s="18"/>
      <c r="BO63" s="17"/>
      <c r="BP63" s="17"/>
      <c r="BQ63" s="18">
        <v>2</v>
      </c>
      <c r="BR63" s="17">
        <v>1043.74</v>
      </c>
      <c r="BS63" s="17">
        <v>2087.48</v>
      </c>
      <c r="BT63" s="18">
        <v>2</v>
      </c>
      <c r="BU63" s="17">
        <v>1043.74</v>
      </c>
      <c r="BV63" s="17">
        <v>2087.48</v>
      </c>
      <c r="BW63" s="18"/>
      <c r="BX63" s="17"/>
      <c r="BY63" s="17"/>
      <c r="BZ63" s="142">
        <v>1</v>
      </c>
      <c r="CA63" s="17">
        <v>1231.31</v>
      </c>
      <c r="CB63" s="17">
        <v>1231.31</v>
      </c>
      <c r="CC63" s="17"/>
      <c r="CD63" s="17"/>
      <c r="CE63" s="17"/>
      <c r="CF63" s="18"/>
      <c r="CG63" s="17"/>
      <c r="CH63" s="17"/>
      <c r="CI63" s="17"/>
      <c r="CJ63" s="17"/>
      <c r="CK63" s="17"/>
      <c r="CL63" s="18"/>
      <c r="CM63" s="17"/>
      <c r="CN63" s="17"/>
      <c r="CO63" s="17"/>
      <c r="CP63" s="17"/>
      <c r="CQ63" s="17"/>
      <c r="CR63" s="17"/>
      <c r="CS63" s="17"/>
      <c r="CT63" s="17">
        <v>0</v>
      </c>
      <c r="CU63" s="17"/>
      <c r="CV63" s="17"/>
      <c r="CW63" s="17"/>
      <c r="CX63" s="17"/>
      <c r="CY63" s="17"/>
      <c r="CZ63" s="17"/>
      <c r="DA63" s="18"/>
      <c r="DB63" s="17"/>
      <c r="DC63" s="17"/>
      <c r="DD63" s="143">
        <f t="shared" si="7"/>
        <v>5</v>
      </c>
      <c r="DE63" s="19">
        <f t="shared" si="8"/>
        <v>5406.27</v>
      </c>
      <c r="DF63" s="19"/>
      <c r="DG63" s="19"/>
      <c r="DH63" s="19">
        <v>302.52803899999998</v>
      </c>
      <c r="DI63" s="19"/>
      <c r="DJ63" s="19">
        <v>332.38374727272731</v>
      </c>
      <c r="DK63" s="19">
        <v>113.86254545454545</v>
      </c>
      <c r="DL63" s="19"/>
      <c r="DM63" s="19">
        <v>6155.0443317272729</v>
      </c>
      <c r="DN63" s="19"/>
      <c r="DO63" s="19">
        <v>1395</v>
      </c>
      <c r="DP63" s="19">
        <v>295.62379999999996</v>
      </c>
      <c r="DQ63" s="19"/>
      <c r="DR63" s="19">
        <v>15.600000000000001</v>
      </c>
      <c r="DS63" s="19">
        <v>0</v>
      </c>
      <c r="DT63" s="19">
        <v>0</v>
      </c>
      <c r="DU63" s="19">
        <v>0</v>
      </c>
      <c r="DV63" s="19">
        <v>0</v>
      </c>
      <c r="DW63" s="19">
        <v>1706.2237999999998</v>
      </c>
      <c r="DX63" s="19">
        <f>C63*'[1]Uniforme Apoio'!$BM$9+'Res. Geral apoio conferencia'!F63*'[1]Uniforme Apoio'!$BM$10+'Res. Geral apoio conferencia'!I63*'[1]Uniforme Apoio'!$BM$11+'Res. Geral apoio conferencia'!L63*'[1]Uniforme Apoio'!$BM$12+'Res. Geral apoio conferencia'!O63*'[1]Uniforme Apoio'!$BM$13+'Res. Geral apoio conferencia'!R63*'[1]Uniforme Apoio'!$BM$14+'Res. Geral apoio conferencia'!U63*'[1]Uniforme Apoio'!$BM$15+'Res. Geral apoio conferencia'!X63*'[1]Uniforme Apoio'!$BM$17+AA63*'[1]Uniforme Apoio'!$BM$16+'Res. Geral apoio conferencia'!AD63*'[1]Uniforme Apoio'!$BM$18+'Res. Geral apoio conferencia'!AG63*'[1]Uniforme Apoio'!$BM$19+'Res. Geral apoio conferencia'!AJ63*'[1]Uniforme Apoio'!$BM$20+'Res. Geral apoio conferencia'!AM63*'[1]Uniforme Apoio'!$BM$21+'Res. Geral apoio conferencia'!AP63*'[1]Uniforme Apoio'!$BM$22+'Res. Geral apoio conferencia'!AS63*'[1]Uniforme Apoio'!$BM$23+'Res. Geral apoio conferencia'!AV63*'[1]Uniforme Apoio'!$BM$24+'Res. Geral apoio conferencia'!AY63*'[1]Uniforme Apoio'!$BM$25+'Res. Geral apoio conferencia'!BB63*'[1]Uniforme Apoio'!$BM$26+BE63*'[1]Uniforme Apoio'!$BM$27+'Res. Geral apoio conferencia'!BH63*'[1]Uniforme Apoio'!$BM$28+'Res. Geral apoio conferencia'!BK63*'[1]Uniforme Apoio'!$BM$29+'Res. Geral apoio conferencia'!BN63*'[1]Uniforme Apoio'!$BM$30+'Res. Geral apoio conferencia'!BQ63*'[1]Uniforme Apoio'!$BM$30+'Res. Geral apoio conferencia'!BT63*'[1]Uniforme Apoio'!$BM$30+'Res. Geral apoio conferencia'!BW63*'[1]Uniforme Apoio'!$BM$31+'Res. Geral apoio conferencia'!BZ63*'[1]Uniforme Apoio'!$BM$31+'Res. Geral apoio conferencia'!CC63*'[1]Uniforme Apoio'!$BM$32+'Res. Geral apoio conferencia'!CF63*'[1]Uniforme Apoio'!$BM$33+'Res. Geral apoio conferencia'!CI63*'[1]Uniforme Apoio'!$BM$34+'Res. Geral apoio conferencia'!CL63*'[1]Uniforme Apoio'!$BM$35+'Res. Geral apoio conferencia'!CO63*'[1]Uniforme Apoio'!$BM$36+'Res. Geral apoio conferencia'!CR63*'[1]Uniforme Apoio'!$BM$37+'Res. Geral apoio conferencia'!CU63*'[1]Uniforme Apoio'!$BM$38+'Res. Geral apoio conferencia'!CX63*'[1]Uniforme Apoio'!$BM$39+'Res. Geral apoio conferencia'!DA63*'[1]Uniforme Apoio'!$BM$40</f>
        <v>424.15000000000003</v>
      </c>
      <c r="DY63" s="19"/>
      <c r="DZ63" s="19">
        <f>AP63*'[1]Equipamentos Jardinagem'!$H$7</f>
        <v>0</v>
      </c>
      <c r="EA63" s="19"/>
      <c r="EB63" s="19">
        <f t="shared" si="9"/>
        <v>424.15000000000003</v>
      </c>
      <c r="EC63" s="19">
        <v>1231.0088663454546</v>
      </c>
      <c r="ED63" s="19">
        <v>92.325664975909092</v>
      </c>
      <c r="EE63" s="19">
        <v>61.55044331727273</v>
      </c>
      <c r="EF63" s="19">
        <v>12.310088663454547</v>
      </c>
      <c r="EG63" s="19">
        <v>153.87610829318183</v>
      </c>
      <c r="EH63" s="19">
        <v>492.40354653818184</v>
      </c>
      <c r="EI63" s="19">
        <v>184.65132995181818</v>
      </c>
      <c r="EJ63" s="19">
        <v>36.930265990363637</v>
      </c>
      <c r="EK63" s="19">
        <v>2265.0563140756367</v>
      </c>
      <c r="EL63" s="19">
        <v>512.71519283288183</v>
      </c>
      <c r="EM63" s="19">
        <v>171.11023242201819</v>
      </c>
      <c r="EN63" s="19">
        <v>251.74131316764544</v>
      </c>
      <c r="EO63" s="19">
        <v>935.56673842254543</v>
      </c>
      <c r="EP63" s="19">
        <v>8.0015576312454542</v>
      </c>
      <c r="EQ63" s="19">
        <v>3.0775221658636367</v>
      </c>
      <c r="ER63" s="19">
        <v>11.079079797109092</v>
      </c>
      <c r="ES63" s="19">
        <v>46.162832487954546</v>
      </c>
      <c r="ET63" s="19">
        <v>3.6930265990363633</v>
      </c>
      <c r="EU63" s="19">
        <v>1.8465132995181817</v>
      </c>
      <c r="EV63" s="19">
        <v>21.542655161045456</v>
      </c>
      <c r="EW63" s="19">
        <v>8.0015576312454542</v>
      </c>
      <c r="EX63" s="19">
        <v>264.66690626427271</v>
      </c>
      <c r="EY63" s="19">
        <v>10.463575363936364</v>
      </c>
      <c r="EZ63" s="19">
        <v>356.37706680700904</v>
      </c>
      <c r="FA63" s="19">
        <v>512.71519283288183</v>
      </c>
      <c r="FB63" s="19">
        <v>85.555116211009093</v>
      </c>
      <c r="FC63" s="19">
        <v>51.70237238650909</v>
      </c>
      <c r="FD63" s="19">
        <v>20.311646294700001</v>
      </c>
      <c r="FE63" s="19">
        <v>0</v>
      </c>
      <c r="FF63" s="19">
        <v>246.81727770226362</v>
      </c>
      <c r="FG63" s="19">
        <v>917.10160542736367</v>
      </c>
      <c r="FH63" s="19">
        <f t="shared" si="0"/>
        <v>4485.1808045296639</v>
      </c>
      <c r="FI63" s="19">
        <f t="shared" si="1"/>
        <v>12770.598936256936</v>
      </c>
      <c r="FJ63" s="19" t="e">
        <f t="shared" si="10"/>
        <v>#VALUE!</v>
      </c>
      <c r="FK63" s="144">
        <f t="shared" si="17"/>
        <v>2</v>
      </c>
      <c r="FL63" s="144">
        <f t="shared" si="3"/>
        <v>11.25</v>
      </c>
      <c r="FM63" s="20">
        <f t="shared" si="4"/>
        <v>2.2535211267605644</v>
      </c>
      <c r="FN63" s="19" t="e">
        <f t="shared" si="11"/>
        <v>#VALUE!</v>
      </c>
      <c r="FO63" s="20">
        <f t="shared" si="5"/>
        <v>8.5633802816901436</v>
      </c>
      <c r="FP63" s="19" t="e">
        <f t="shared" si="12"/>
        <v>#VALUE!</v>
      </c>
      <c r="FQ63" s="20">
        <f t="shared" si="6"/>
        <v>1.8591549295774654</v>
      </c>
      <c r="FR63" s="19" t="e">
        <f t="shared" si="13"/>
        <v>#VALUE!</v>
      </c>
      <c r="FS63" s="19" t="e">
        <f t="shared" si="14"/>
        <v>#VALUE!</v>
      </c>
      <c r="FT63" s="19" t="e">
        <f t="shared" si="15"/>
        <v>#VALUE!</v>
      </c>
      <c r="FU63" s="145" t="e">
        <f t="shared" si="16"/>
        <v>#VALUE!</v>
      </c>
    </row>
    <row r="64" spans="1:177" ht="15" customHeight="1">
      <c r="A64" s="187" t="str">
        <f>[1]CCT!D71</f>
        <v>Rodoviários de São João Del Rei + SEAC-MG</v>
      </c>
      <c r="B64" s="189" t="str">
        <f>[1]CCT!C71</f>
        <v>São João Del Rey</v>
      </c>
      <c r="C64" s="141"/>
      <c r="D64" s="17"/>
      <c r="E64" s="17">
        <v>0</v>
      </c>
      <c r="F64" s="18"/>
      <c r="G64" s="17"/>
      <c r="H64" s="17">
        <v>0</v>
      </c>
      <c r="I64" s="18"/>
      <c r="J64" s="17"/>
      <c r="K64" s="17">
        <v>0</v>
      </c>
      <c r="L64" s="17"/>
      <c r="M64" s="17"/>
      <c r="N64" s="17"/>
      <c r="O64" s="17"/>
      <c r="P64" s="17"/>
      <c r="Q64" s="17"/>
      <c r="R64" s="17"/>
      <c r="S64" s="17"/>
      <c r="T64" s="17"/>
      <c r="U64" s="18"/>
      <c r="V64" s="17"/>
      <c r="W64" s="17">
        <v>0</v>
      </c>
      <c r="X64" s="18"/>
      <c r="Y64" s="17"/>
      <c r="Z64" s="17">
        <v>0</v>
      </c>
      <c r="AA64" s="17"/>
      <c r="AB64" s="17"/>
      <c r="AC64" s="17"/>
      <c r="AD64" s="17"/>
      <c r="AE64" s="17"/>
      <c r="AF64" s="17"/>
      <c r="AG64" s="18"/>
      <c r="AH64" s="17"/>
      <c r="AI64" s="17">
        <v>0</v>
      </c>
      <c r="AJ64" s="17"/>
      <c r="AK64" s="17"/>
      <c r="AL64" s="17"/>
      <c r="AM64" s="18"/>
      <c r="AN64" s="17"/>
      <c r="AO64" s="17">
        <v>0</v>
      </c>
      <c r="AP64" s="17"/>
      <c r="AQ64" s="17"/>
      <c r="AR64" s="17"/>
      <c r="AS64" s="17"/>
      <c r="AT64" s="17"/>
      <c r="AU64" s="17"/>
      <c r="AV64" s="18"/>
      <c r="AW64" s="17"/>
      <c r="AX64" s="17">
        <v>0</v>
      </c>
      <c r="AY64" s="17"/>
      <c r="AZ64" s="17"/>
      <c r="BA64" s="17"/>
      <c r="BB64" s="141">
        <v>1</v>
      </c>
      <c r="BC64" s="17">
        <v>2110.36</v>
      </c>
      <c r="BD64" s="17">
        <v>2110.36</v>
      </c>
      <c r="BE64" s="18"/>
      <c r="BF64" s="17"/>
      <c r="BG64" s="17">
        <v>0</v>
      </c>
      <c r="BH64" s="17"/>
      <c r="BI64" s="17"/>
      <c r="BJ64" s="17"/>
      <c r="BK64" s="17"/>
      <c r="BL64" s="17"/>
      <c r="BM64" s="17"/>
      <c r="BN64" s="18"/>
      <c r="BO64" s="17"/>
      <c r="BP64" s="17">
        <v>0</v>
      </c>
      <c r="BQ64" s="18"/>
      <c r="BR64" s="17"/>
      <c r="BS64" s="17">
        <v>0</v>
      </c>
      <c r="BT64" s="18"/>
      <c r="BU64" s="17"/>
      <c r="BV64" s="17">
        <v>0</v>
      </c>
      <c r="BW64" s="18"/>
      <c r="BX64" s="17"/>
      <c r="BY64" s="17">
        <v>0</v>
      </c>
      <c r="BZ64" s="142"/>
      <c r="CA64" s="17"/>
      <c r="CB64" s="17">
        <v>0</v>
      </c>
      <c r="CC64" s="17"/>
      <c r="CD64" s="17"/>
      <c r="CE64" s="17"/>
      <c r="CF64" s="18"/>
      <c r="CG64" s="17"/>
      <c r="CH64" s="17">
        <v>0</v>
      </c>
      <c r="CI64" s="17"/>
      <c r="CJ64" s="17"/>
      <c r="CK64" s="17"/>
      <c r="CL64" s="18"/>
      <c r="CM64" s="17"/>
      <c r="CN64" s="17">
        <v>0</v>
      </c>
      <c r="CO64" s="17"/>
      <c r="CP64" s="17"/>
      <c r="CQ64" s="17"/>
      <c r="CR64" s="17"/>
      <c r="CS64" s="17"/>
      <c r="CT64" s="17">
        <v>0</v>
      </c>
      <c r="CU64" s="17"/>
      <c r="CV64" s="17"/>
      <c r="CW64" s="17"/>
      <c r="CX64" s="17"/>
      <c r="CY64" s="17"/>
      <c r="CZ64" s="17"/>
      <c r="DA64" s="18"/>
      <c r="DB64" s="17"/>
      <c r="DC64" s="17">
        <v>0</v>
      </c>
      <c r="DD64" s="143">
        <f t="shared" si="7"/>
        <v>1</v>
      </c>
      <c r="DE64" s="19">
        <f t="shared" si="8"/>
        <v>2110.36</v>
      </c>
      <c r="DF64" s="19"/>
      <c r="DG64" s="19"/>
      <c r="DH64" s="19">
        <v>0</v>
      </c>
      <c r="DI64" s="19"/>
      <c r="DJ64" s="19">
        <v>0</v>
      </c>
      <c r="DK64" s="19">
        <v>0</v>
      </c>
      <c r="DL64" s="19"/>
      <c r="DM64" s="19">
        <v>2110.36</v>
      </c>
      <c r="DN64" s="19"/>
      <c r="DO64" s="19">
        <v>195</v>
      </c>
      <c r="DP64" s="19">
        <v>0</v>
      </c>
      <c r="DQ64" s="19"/>
      <c r="DR64" s="19">
        <v>3.12</v>
      </c>
      <c r="DS64" s="19">
        <v>0</v>
      </c>
      <c r="DT64" s="19">
        <v>0</v>
      </c>
      <c r="DU64" s="19">
        <v>0</v>
      </c>
      <c r="DV64" s="19">
        <v>247.42</v>
      </c>
      <c r="DW64" s="19">
        <v>445.53999999999996</v>
      </c>
      <c r="DX64" s="19">
        <f>C64*'[1]Uniforme Apoio'!$BM$9+'Res. Geral apoio conferencia'!F64*'[1]Uniforme Apoio'!$BM$10+'Res. Geral apoio conferencia'!I64*'[1]Uniforme Apoio'!$BM$11+'Res. Geral apoio conferencia'!L64*'[1]Uniforme Apoio'!$BM$12+'Res. Geral apoio conferencia'!O64*'[1]Uniforme Apoio'!$BM$13+'Res. Geral apoio conferencia'!R64*'[1]Uniforme Apoio'!$BM$14+'Res. Geral apoio conferencia'!U64*'[1]Uniforme Apoio'!$BM$15+'Res. Geral apoio conferencia'!X64*'[1]Uniforme Apoio'!$BM$17+AA64*'[1]Uniforme Apoio'!$BM$16+'Res. Geral apoio conferencia'!AD64*'[1]Uniforme Apoio'!$BM$18+'Res. Geral apoio conferencia'!AG64*'[1]Uniforme Apoio'!$BM$19+'Res. Geral apoio conferencia'!AJ64*'[1]Uniforme Apoio'!$BM$20+'Res. Geral apoio conferencia'!AM64*'[1]Uniforme Apoio'!$BM$21+'Res. Geral apoio conferencia'!AP64*'[1]Uniforme Apoio'!$BM$22+'Res. Geral apoio conferencia'!AS64*'[1]Uniforme Apoio'!$BM$23+'Res. Geral apoio conferencia'!AV64*'[1]Uniforme Apoio'!$BM$24+'Res. Geral apoio conferencia'!AY64*'[1]Uniforme Apoio'!$BM$25+'Res. Geral apoio conferencia'!BB64*'[1]Uniforme Apoio'!$BM$26+BE64*'[1]Uniforme Apoio'!$BM$27+'Res. Geral apoio conferencia'!BH64*'[1]Uniforme Apoio'!$BM$28+'Res. Geral apoio conferencia'!BK64*'[1]Uniforme Apoio'!$BM$29+'Res. Geral apoio conferencia'!BN64*'[1]Uniforme Apoio'!$BM$30+'Res. Geral apoio conferencia'!BQ64*'[1]Uniforme Apoio'!$BM$30+'Res. Geral apoio conferencia'!BT64*'[1]Uniforme Apoio'!$BM$30+'Res. Geral apoio conferencia'!BW64*'[1]Uniforme Apoio'!$BM$31+'Res. Geral apoio conferencia'!BZ64*'[1]Uniforme Apoio'!$BM$31+'Res. Geral apoio conferencia'!CC64*'[1]Uniforme Apoio'!$BM$32+'Res. Geral apoio conferencia'!CF64*'[1]Uniforme Apoio'!$BM$33+'Res. Geral apoio conferencia'!CI64*'[1]Uniforme Apoio'!$BM$34+'Res. Geral apoio conferencia'!CL64*'[1]Uniforme Apoio'!$BM$35+'Res. Geral apoio conferencia'!CO64*'[1]Uniforme Apoio'!$BM$36+'Res. Geral apoio conferencia'!CR64*'[1]Uniforme Apoio'!$BM$37+'Res. Geral apoio conferencia'!CU64*'[1]Uniforme Apoio'!$BM$38+'Res. Geral apoio conferencia'!CX64*'[1]Uniforme Apoio'!$BM$39+'Res. Geral apoio conferencia'!DA64*'[1]Uniforme Apoio'!$BM$40</f>
        <v>103.18</v>
      </c>
      <c r="DY64" s="19"/>
      <c r="DZ64" s="19">
        <f>AP64*'[1]Equipamentos Jardinagem'!$H$7</f>
        <v>0</v>
      </c>
      <c r="EA64" s="19"/>
      <c r="EB64" s="19">
        <f t="shared" si="9"/>
        <v>103.18</v>
      </c>
      <c r="EC64" s="19">
        <v>422.07200000000006</v>
      </c>
      <c r="ED64" s="19">
        <v>31.6554</v>
      </c>
      <c r="EE64" s="19">
        <v>21.1036</v>
      </c>
      <c r="EF64" s="19">
        <v>4.22072</v>
      </c>
      <c r="EG64" s="19">
        <v>52.759000000000007</v>
      </c>
      <c r="EH64" s="19">
        <v>168.8288</v>
      </c>
      <c r="EI64" s="19">
        <v>63.3108</v>
      </c>
      <c r="EJ64" s="19">
        <v>12.662160000000002</v>
      </c>
      <c r="EK64" s="19">
        <v>776.61248000000001</v>
      </c>
      <c r="EL64" s="19">
        <v>175.79298800000001</v>
      </c>
      <c r="EM64" s="19">
        <v>58.668008</v>
      </c>
      <c r="EN64" s="19">
        <v>86.313724000000008</v>
      </c>
      <c r="EO64" s="19">
        <v>320.77472</v>
      </c>
      <c r="EP64" s="19">
        <v>2.743468</v>
      </c>
      <c r="EQ64" s="19">
        <v>1.05518</v>
      </c>
      <c r="ER64" s="19">
        <v>3.798648</v>
      </c>
      <c r="ES64" s="19">
        <v>15.8277</v>
      </c>
      <c r="ET64" s="19">
        <v>1.266216</v>
      </c>
      <c r="EU64" s="19">
        <v>0.633108</v>
      </c>
      <c r="EV64" s="19">
        <v>7.3862600000000009</v>
      </c>
      <c r="EW64" s="19">
        <v>2.743468</v>
      </c>
      <c r="EX64" s="19">
        <v>90.745480000000001</v>
      </c>
      <c r="EY64" s="19">
        <v>3.587612</v>
      </c>
      <c r="EZ64" s="19">
        <v>122.18984399999999</v>
      </c>
      <c r="FA64" s="19">
        <v>175.79298800000001</v>
      </c>
      <c r="FB64" s="19">
        <v>29.334004</v>
      </c>
      <c r="FC64" s="19">
        <v>17.727024</v>
      </c>
      <c r="FD64" s="19">
        <v>6.964188</v>
      </c>
      <c r="FE64" s="19">
        <v>0</v>
      </c>
      <c r="FF64" s="19">
        <v>84.625435999999993</v>
      </c>
      <c r="FG64" s="19">
        <v>314.44364000000002</v>
      </c>
      <c r="FH64" s="19">
        <f t="shared" si="0"/>
        <v>1537.819332</v>
      </c>
      <c r="FI64" s="19">
        <f t="shared" si="1"/>
        <v>4196.899332</v>
      </c>
      <c r="FJ64" s="19" t="e">
        <f t="shared" si="10"/>
        <v>#VALUE!</v>
      </c>
      <c r="FK64" s="144">
        <f t="shared" si="17"/>
        <v>2</v>
      </c>
      <c r="FL64" s="144">
        <f t="shared" si="3"/>
        <v>11.25</v>
      </c>
      <c r="FM64" s="20">
        <f t="shared" si="4"/>
        <v>2.2535211267605644</v>
      </c>
      <c r="FN64" s="19" t="e">
        <f t="shared" si="11"/>
        <v>#VALUE!</v>
      </c>
      <c r="FO64" s="20">
        <f t="shared" si="5"/>
        <v>8.5633802816901436</v>
      </c>
      <c r="FP64" s="19" t="e">
        <f t="shared" si="12"/>
        <v>#VALUE!</v>
      </c>
      <c r="FQ64" s="20">
        <f t="shared" si="6"/>
        <v>1.8591549295774654</v>
      </c>
      <c r="FR64" s="19" t="e">
        <f t="shared" si="13"/>
        <v>#VALUE!</v>
      </c>
      <c r="FS64" s="19" t="e">
        <f t="shared" si="14"/>
        <v>#VALUE!</v>
      </c>
      <c r="FT64" s="19" t="e">
        <f t="shared" si="15"/>
        <v>#VALUE!</v>
      </c>
      <c r="FU64" s="145" t="e">
        <f t="shared" si="16"/>
        <v>#VALUE!</v>
      </c>
    </row>
    <row r="65" spans="1:177" ht="15" customHeight="1">
      <c r="A65" s="187" t="str">
        <f>[1]CCT!D72</f>
        <v>Sete Lagoas</v>
      </c>
      <c r="B65" s="189" t="str">
        <f>[1]CCT!C72</f>
        <v>Sete Lagoas</v>
      </c>
      <c r="C65" s="141"/>
      <c r="D65" s="17"/>
      <c r="E65" s="17"/>
      <c r="F65" s="18"/>
      <c r="G65" s="17"/>
      <c r="H65" s="17"/>
      <c r="I65" s="18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8"/>
      <c r="V65" s="17"/>
      <c r="W65" s="17"/>
      <c r="X65" s="18"/>
      <c r="Y65" s="17"/>
      <c r="Z65" s="17"/>
      <c r="AA65" s="17"/>
      <c r="AB65" s="17"/>
      <c r="AC65" s="17"/>
      <c r="AD65" s="17"/>
      <c r="AE65" s="17"/>
      <c r="AF65" s="17"/>
      <c r="AG65" s="18"/>
      <c r="AH65" s="17"/>
      <c r="AI65" s="17"/>
      <c r="AJ65" s="17"/>
      <c r="AK65" s="17"/>
      <c r="AL65" s="17"/>
      <c r="AM65" s="18"/>
      <c r="AN65" s="17"/>
      <c r="AO65" s="17"/>
      <c r="AP65" s="17"/>
      <c r="AQ65" s="17"/>
      <c r="AR65" s="17"/>
      <c r="AS65" s="17"/>
      <c r="AT65" s="17"/>
      <c r="AU65" s="17"/>
      <c r="AV65" s="18"/>
      <c r="AW65" s="17"/>
      <c r="AX65" s="17"/>
      <c r="AY65" s="17"/>
      <c r="AZ65" s="17"/>
      <c r="BA65" s="17"/>
      <c r="BB65" s="141"/>
      <c r="BC65" s="17"/>
      <c r="BD65" s="17">
        <v>0</v>
      </c>
      <c r="BE65" s="18"/>
      <c r="BF65" s="17"/>
      <c r="BG65" s="17"/>
      <c r="BH65" s="17"/>
      <c r="BI65" s="17"/>
      <c r="BJ65" s="17"/>
      <c r="BK65" s="17"/>
      <c r="BL65" s="17"/>
      <c r="BM65" s="17"/>
      <c r="BN65" s="18"/>
      <c r="BO65" s="17"/>
      <c r="BP65" s="17"/>
      <c r="BQ65" s="18">
        <v>2</v>
      </c>
      <c r="BR65" s="17">
        <v>1134.79</v>
      </c>
      <c r="BS65" s="17">
        <v>2269.58</v>
      </c>
      <c r="BT65" s="18">
        <v>2</v>
      </c>
      <c r="BU65" s="17">
        <v>1134.79</v>
      </c>
      <c r="BV65" s="17">
        <v>2269.58</v>
      </c>
      <c r="BW65" s="18"/>
      <c r="BX65" s="17"/>
      <c r="BY65" s="17"/>
      <c r="BZ65" s="142"/>
      <c r="CA65" s="17"/>
      <c r="CB65" s="17"/>
      <c r="CC65" s="17"/>
      <c r="CD65" s="17"/>
      <c r="CE65" s="17"/>
      <c r="CF65" s="18"/>
      <c r="CG65" s="17"/>
      <c r="CH65" s="17"/>
      <c r="CI65" s="17"/>
      <c r="CJ65" s="17"/>
      <c r="CK65" s="17"/>
      <c r="CL65" s="18"/>
      <c r="CM65" s="17"/>
      <c r="CN65" s="17"/>
      <c r="CO65" s="17"/>
      <c r="CP65" s="17"/>
      <c r="CQ65" s="17"/>
      <c r="CR65" s="17"/>
      <c r="CS65" s="17"/>
      <c r="CT65" s="17">
        <v>0</v>
      </c>
      <c r="CU65" s="17"/>
      <c r="CV65" s="17"/>
      <c r="CW65" s="17"/>
      <c r="CX65" s="17"/>
      <c r="CY65" s="17"/>
      <c r="CZ65" s="17"/>
      <c r="DA65" s="18"/>
      <c r="DB65" s="17"/>
      <c r="DC65" s="17"/>
      <c r="DD65" s="143">
        <f t="shared" si="7"/>
        <v>4</v>
      </c>
      <c r="DE65" s="19">
        <f t="shared" si="8"/>
        <v>4539.16</v>
      </c>
      <c r="DF65" s="19"/>
      <c r="DG65" s="19"/>
      <c r="DH65" s="19">
        <v>328.9188815</v>
      </c>
      <c r="DI65" s="19"/>
      <c r="DJ65" s="19">
        <v>361.37903363636372</v>
      </c>
      <c r="DK65" s="19">
        <v>123.79527272727273</v>
      </c>
      <c r="DL65" s="19"/>
      <c r="DM65" s="19">
        <v>5353.2531878636364</v>
      </c>
      <c r="DN65" s="19"/>
      <c r="DO65" s="19">
        <v>1116</v>
      </c>
      <c r="DP65" s="19">
        <v>223.65039999999999</v>
      </c>
      <c r="DQ65" s="19"/>
      <c r="DR65" s="19">
        <v>12.48</v>
      </c>
      <c r="DS65" s="19">
        <v>112.76</v>
      </c>
      <c r="DT65" s="19">
        <v>0</v>
      </c>
      <c r="DU65" s="19">
        <v>0</v>
      </c>
      <c r="DV65" s="19">
        <v>0</v>
      </c>
      <c r="DW65" s="19">
        <v>1464.8904</v>
      </c>
      <c r="DX65" s="19">
        <f>C65*'[1]Uniforme Apoio'!$BM$9+'Res. Geral apoio conferencia'!F65*'[1]Uniforme Apoio'!$BM$10+'Res. Geral apoio conferencia'!I65*'[1]Uniforme Apoio'!$BM$11+'Res. Geral apoio conferencia'!L65*'[1]Uniforme Apoio'!$BM$12+'Res. Geral apoio conferencia'!O65*'[1]Uniforme Apoio'!$BM$13+'Res. Geral apoio conferencia'!R65*'[1]Uniforme Apoio'!$BM$14+'Res. Geral apoio conferencia'!U65*'[1]Uniforme Apoio'!$BM$15+'Res. Geral apoio conferencia'!X65*'[1]Uniforme Apoio'!$BM$17+AA65*'[1]Uniforme Apoio'!$BM$16+'Res. Geral apoio conferencia'!AD65*'[1]Uniforme Apoio'!$BM$18+'Res. Geral apoio conferencia'!AG65*'[1]Uniforme Apoio'!$BM$19+'Res. Geral apoio conferencia'!AJ65*'[1]Uniforme Apoio'!$BM$20+'Res. Geral apoio conferencia'!AM65*'[1]Uniforme Apoio'!$BM$21+'Res. Geral apoio conferencia'!AP65*'[1]Uniforme Apoio'!$BM$22+'Res. Geral apoio conferencia'!AS65*'[1]Uniforme Apoio'!$BM$23+'Res. Geral apoio conferencia'!AV65*'[1]Uniforme Apoio'!$BM$24+'Res. Geral apoio conferencia'!AY65*'[1]Uniforme Apoio'!$BM$25+'Res. Geral apoio conferencia'!BB65*'[1]Uniforme Apoio'!$BM$26+BE65*'[1]Uniforme Apoio'!$BM$27+'Res. Geral apoio conferencia'!BH65*'[1]Uniforme Apoio'!$BM$28+'Res. Geral apoio conferencia'!BK65*'[1]Uniforme Apoio'!$BM$29+'Res. Geral apoio conferencia'!BN65*'[1]Uniforme Apoio'!$BM$30+'Res. Geral apoio conferencia'!BQ65*'[1]Uniforme Apoio'!$BM$30+'Res. Geral apoio conferencia'!BT65*'[1]Uniforme Apoio'!$BM$30+'Res. Geral apoio conferencia'!BW65*'[1]Uniforme Apoio'!$BM$31+'Res. Geral apoio conferencia'!BZ65*'[1]Uniforme Apoio'!$BM$31+'Res. Geral apoio conferencia'!CC65*'[1]Uniforme Apoio'!$BM$32+'Res. Geral apoio conferencia'!CF65*'[1]Uniforme Apoio'!$BM$33+'Res. Geral apoio conferencia'!CI65*'[1]Uniforme Apoio'!$BM$34+'Res. Geral apoio conferencia'!CL65*'[1]Uniforme Apoio'!$BM$35+'Res. Geral apoio conferencia'!CO65*'[1]Uniforme Apoio'!$BM$36+'Res. Geral apoio conferencia'!CR65*'[1]Uniforme Apoio'!$BM$37+'Res. Geral apoio conferencia'!CU65*'[1]Uniforme Apoio'!$BM$38+'Res. Geral apoio conferencia'!CX65*'[1]Uniforme Apoio'!$BM$39+'Res. Geral apoio conferencia'!DA65*'[1]Uniforme Apoio'!$BM$40</f>
        <v>342.72</v>
      </c>
      <c r="DY65" s="19"/>
      <c r="DZ65" s="19">
        <f>AP65*'[1]Equipamentos Jardinagem'!$H$7</f>
        <v>0</v>
      </c>
      <c r="EA65" s="19"/>
      <c r="EB65" s="19">
        <f t="shared" si="9"/>
        <v>342.72</v>
      </c>
      <c r="EC65" s="19">
        <v>1070.6506375727274</v>
      </c>
      <c r="ED65" s="19">
        <v>80.298797817954537</v>
      </c>
      <c r="EE65" s="19">
        <v>53.532531878636362</v>
      </c>
      <c r="EF65" s="19">
        <v>10.706506375727272</v>
      </c>
      <c r="EG65" s="19">
        <v>133.83132969659093</v>
      </c>
      <c r="EH65" s="19">
        <v>428.2602550290909</v>
      </c>
      <c r="EI65" s="19">
        <v>160.59759563590907</v>
      </c>
      <c r="EJ65" s="19">
        <v>32.119519127181817</v>
      </c>
      <c r="EK65" s="19">
        <v>1969.997173133818</v>
      </c>
      <c r="EL65" s="19">
        <v>445.92599054904093</v>
      </c>
      <c r="EM65" s="19">
        <v>148.82043862260909</v>
      </c>
      <c r="EN65" s="19">
        <v>218.94805538362272</v>
      </c>
      <c r="EO65" s="19">
        <v>813.69448455527277</v>
      </c>
      <c r="EP65" s="19">
        <v>6.9592291442227268</v>
      </c>
      <c r="EQ65" s="19">
        <v>2.6766265939318181</v>
      </c>
      <c r="ER65" s="19">
        <v>9.6358557381545449</v>
      </c>
      <c r="ES65" s="19">
        <v>40.149398908977268</v>
      </c>
      <c r="ET65" s="19">
        <v>3.2119519127181815</v>
      </c>
      <c r="EU65" s="19">
        <v>1.6059759563590907</v>
      </c>
      <c r="EV65" s="19">
        <v>18.736386157522727</v>
      </c>
      <c r="EW65" s="19">
        <v>6.9592291442227268</v>
      </c>
      <c r="EX65" s="19">
        <v>230.18988707813634</v>
      </c>
      <c r="EY65" s="19">
        <v>9.100530419368182</v>
      </c>
      <c r="EZ65" s="19">
        <v>309.95335957730452</v>
      </c>
      <c r="FA65" s="19">
        <v>445.92599054904093</v>
      </c>
      <c r="FB65" s="19">
        <v>74.410219311304544</v>
      </c>
      <c r="FC65" s="19">
        <v>44.967326778054542</v>
      </c>
      <c r="FD65" s="19">
        <v>17.665735519950001</v>
      </c>
      <c r="FE65" s="19">
        <v>0</v>
      </c>
      <c r="FF65" s="19">
        <v>214.66545283333181</v>
      </c>
      <c r="FG65" s="19">
        <v>797.63472499168165</v>
      </c>
      <c r="FH65" s="19">
        <f t="shared" si="0"/>
        <v>3900.9155979962316</v>
      </c>
      <c r="FI65" s="19">
        <f t="shared" si="1"/>
        <v>11061.779185859868</v>
      </c>
      <c r="FJ65" s="19" t="e">
        <f t="shared" si="10"/>
        <v>#VALUE!</v>
      </c>
      <c r="FK65" s="144">
        <f t="shared" si="17"/>
        <v>3</v>
      </c>
      <c r="FL65" s="144">
        <f t="shared" si="3"/>
        <v>12.25</v>
      </c>
      <c r="FM65" s="20">
        <f t="shared" si="4"/>
        <v>3.4188034188034218</v>
      </c>
      <c r="FN65" s="19" t="e">
        <f t="shared" si="11"/>
        <v>#VALUE!</v>
      </c>
      <c r="FO65" s="20">
        <f t="shared" si="5"/>
        <v>8.6609686609686669</v>
      </c>
      <c r="FP65" s="19" t="e">
        <f t="shared" si="12"/>
        <v>#VALUE!</v>
      </c>
      <c r="FQ65" s="20">
        <f t="shared" si="6"/>
        <v>1.8803418803418819</v>
      </c>
      <c r="FR65" s="19" t="e">
        <f t="shared" si="13"/>
        <v>#VALUE!</v>
      </c>
      <c r="FS65" s="19" t="e">
        <f t="shared" si="14"/>
        <v>#VALUE!</v>
      </c>
      <c r="FT65" s="19" t="e">
        <f t="shared" si="15"/>
        <v>#VALUE!</v>
      </c>
      <c r="FU65" s="145" t="e">
        <f t="shared" si="16"/>
        <v>#VALUE!</v>
      </c>
    </row>
    <row r="66" spans="1:177" ht="15" customHeight="1">
      <c r="A66" s="190" t="str">
        <f>[1]CCT!D73</f>
        <v>Rodoviários de Sete Lagoas + SEAC-MG</v>
      </c>
      <c r="B66" s="186" t="str">
        <f>[1]CCT!C73</f>
        <v>Sete Lagoas</v>
      </c>
      <c r="C66" s="141"/>
      <c r="D66" s="17"/>
      <c r="E66" s="17">
        <v>0</v>
      </c>
      <c r="F66" s="18"/>
      <c r="G66" s="17"/>
      <c r="H66" s="17">
        <v>0</v>
      </c>
      <c r="I66" s="18"/>
      <c r="J66" s="17"/>
      <c r="K66" s="17">
        <v>0</v>
      </c>
      <c r="L66" s="17"/>
      <c r="M66" s="17"/>
      <c r="N66" s="17"/>
      <c r="O66" s="17"/>
      <c r="P66" s="17"/>
      <c r="Q66" s="17"/>
      <c r="R66" s="17"/>
      <c r="S66" s="17"/>
      <c r="T66" s="17"/>
      <c r="U66" s="18"/>
      <c r="V66" s="17"/>
      <c r="W66" s="17">
        <v>0</v>
      </c>
      <c r="X66" s="18"/>
      <c r="Y66" s="17"/>
      <c r="Z66" s="17">
        <v>0</v>
      </c>
      <c r="AA66" s="17"/>
      <c r="AB66" s="17"/>
      <c r="AC66" s="17"/>
      <c r="AD66" s="17"/>
      <c r="AE66" s="17"/>
      <c r="AF66" s="17"/>
      <c r="AG66" s="18"/>
      <c r="AH66" s="17"/>
      <c r="AI66" s="17">
        <v>0</v>
      </c>
      <c r="AJ66" s="17"/>
      <c r="AK66" s="17"/>
      <c r="AL66" s="17"/>
      <c r="AM66" s="18"/>
      <c r="AN66" s="17"/>
      <c r="AO66" s="17">
        <v>0</v>
      </c>
      <c r="AP66" s="17"/>
      <c r="AQ66" s="17"/>
      <c r="AR66" s="17"/>
      <c r="AS66" s="17"/>
      <c r="AT66" s="17"/>
      <c r="AU66" s="17"/>
      <c r="AV66" s="18"/>
      <c r="AW66" s="17"/>
      <c r="AX66" s="17">
        <v>0</v>
      </c>
      <c r="AY66" s="17"/>
      <c r="AZ66" s="17"/>
      <c r="BA66" s="17"/>
      <c r="BB66" s="141">
        <v>1</v>
      </c>
      <c r="BC66" s="17">
        <v>2507.27</v>
      </c>
      <c r="BD66" s="17">
        <v>2507.27</v>
      </c>
      <c r="BE66" s="18"/>
      <c r="BF66" s="17"/>
      <c r="BG66" s="17">
        <v>0</v>
      </c>
      <c r="BH66" s="17"/>
      <c r="BI66" s="17"/>
      <c r="BJ66" s="17"/>
      <c r="BK66" s="17"/>
      <c r="BL66" s="17"/>
      <c r="BM66" s="17"/>
      <c r="BN66" s="18"/>
      <c r="BO66" s="17"/>
      <c r="BP66" s="17">
        <v>0</v>
      </c>
      <c r="BQ66" s="18"/>
      <c r="BR66" s="17"/>
      <c r="BS66" s="17">
        <v>0</v>
      </c>
      <c r="BT66" s="18"/>
      <c r="BU66" s="17"/>
      <c r="BV66" s="17">
        <v>0</v>
      </c>
      <c r="BW66" s="18"/>
      <c r="BX66" s="17"/>
      <c r="BY66" s="17">
        <v>0</v>
      </c>
      <c r="BZ66" s="142"/>
      <c r="CA66" s="17"/>
      <c r="CB66" s="17">
        <v>0</v>
      </c>
      <c r="CC66" s="17"/>
      <c r="CD66" s="17"/>
      <c r="CE66" s="17"/>
      <c r="CF66" s="18"/>
      <c r="CG66" s="17"/>
      <c r="CH66" s="17">
        <v>0</v>
      </c>
      <c r="CI66" s="17"/>
      <c r="CJ66" s="17"/>
      <c r="CK66" s="17"/>
      <c r="CL66" s="18"/>
      <c r="CM66" s="17"/>
      <c r="CN66" s="17">
        <v>0</v>
      </c>
      <c r="CO66" s="17"/>
      <c r="CP66" s="17"/>
      <c r="CQ66" s="17"/>
      <c r="CR66" s="17"/>
      <c r="CS66" s="17"/>
      <c r="CT66" s="17">
        <v>0</v>
      </c>
      <c r="CU66" s="17"/>
      <c r="CV66" s="17"/>
      <c r="CW66" s="17"/>
      <c r="CX66" s="17"/>
      <c r="CY66" s="17"/>
      <c r="CZ66" s="17"/>
      <c r="DA66" s="18"/>
      <c r="DB66" s="17"/>
      <c r="DC66" s="17">
        <v>0</v>
      </c>
      <c r="DD66" s="143">
        <f t="shared" si="7"/>
        <v>1</v>
      </c>
      <c r="DE66" s="19">
        <f t="shared" si="8"/>
        <v>2507.27</v>
      </c>
      <c r="DF66" s="19"/>
      <c r="DG66" s="19"/>
      <c r="DH66" s="19">
        <v>0</v>
      </c>
      <c r="DI66" s="19"/>
      <c r="DJ66" s="19">
        <v>0</v>
      </c>
      <c r="DK66" s="19">
        <v>0</v>
      </c>
      <c r="DL66" s="19"/>
      <c r="DM66" s="19">
        <v>2507.27</v>
      </c>
      <c r="DN66" s="19"/>
      <c r="DO66" s="19">
        <v>279</v>
      </c>
      <c r="DP66" s="19">
        <v>0</v>
      </c>
      <c r="DQ66" s="19"/>
      <c r="DR66" s="19">
        <v>3.12</v>
      </c>
      <c r="DS66" s="19">
        <v>0</v>
      </c>
      <c r="DT66" s="19">
        <v>0</v>
      </c>
      <c r="DU66" s="19">
        <v>0</v>
      </c>
      <c r="DV66" s="19">
        <v>247.42</v>
      </c>
      <c r="DW66" s="19">
        <v>529.54</v>
      </c>
      <c r="DX66" s="19">
        <f>C66*'[1]Uniforme Apoio'!$BM$9+'Res. Geral apoio conferencia'!F66*'[1]Uniforme Apoio'!$BM$10+'Res. Geral apoio conferencia'!I66*'[1]Uniforme Apoio'!$BM$11+'Res. Geral apoio conferencia'!L66*'[1]Uniforme Apoio'!$BM$12+'Res. Geral apoio conferencia'!O66*'[1]Uniforme Apoio'!$BM$13+'Res. Geral apoio conferencia'!R66*'[1]Uniforme Apoio'!$BM$14+'Res. Geral apoio conferencia'!U66*'[1]Uniforme Apoio'!$BM$15+'Res. Geral apoio conferencia'!X66*'[1]Uniforme Apoio'!$BM$17+AA66*'[1]Uniforme Apoio'!$BM$16+'Res. Geral apoio conferencia'!AD66*'[1]Uniforme Apoio'!$BM$18+'Res. Geral apoio conferencia'!AG66*'[1]Uniforme Apoio'!$BM$19+'Res. Geral apoio conferencia'!AJ66*'[1]Uniforme Apoio'!$BM$20+'Res. Geral apoio conferencia'!AM66*'[1]Uniforme Apoio'!$BM$21+'Res. Geral apoio conferencia'!AP66*'[1]Uniforme Apoio'!$BM$22+'Res. Geral apoio conferencia'!AS66*'[1]Uniforme Apoio'!$BM$23+'Res. Geral apoio conferencia'!AV66*'[1]Uniforme Apoio'!$BM$24+'Res. Geral apoio conferencia'!AY66*'[1]Uniforme Apoio'!$BM$25+'Res. Geral apoio conferencia'!BB66*'[1]Uniforme Apoio'!$BM$26+BE66*'[1]Uniforme Apoio'!$BM$27+'Res. Geral apoio conferencia'!BH66*'[1]Uniforme Apoio'!$BM$28+'Res. Geral apoio conferencia'!BK66*'[1]Uniforme Apoio'!$BM$29+'Res. Geral apoio conferencia'!BN66*'[1]Uniforme Apoio'!$BM$30+'Res. Geral apoio conferencia'!BQ66*'[1]Uniforme Apoio'!$BM$30+'Res. Geral apoio conferencia'!BT66*'[1]Uniforme Apoio'!$BM$30+'Res. Geral apoio conferencia'!BW66*'[1]Uniforme Apoio'!$BM$31+'Res. Geral apoio conferencia'!BZ66*'[1]Uniforme Apoio'!$BM$31+'Res. Geral apoio conferencia'!CC66*'[1]Uniforme Apoio'!$BM$32+'Res. Geral apoio conferencia'!CF66*'[1]Uniforme Apoio'!$BM$33+'Res. Geral apoio conferencia'!CI66*'[1]Uniforme Apoio'!$BM$34+'Res. Geral apoio conferencia'!CL66*'[1]Uniforme Apoio'!$BM$35+'Res. Geral apoio conferencia'!CO66*'[1]Uniforme Apoio'!$BM$36+'Res. Geral apoio conferencia'!CR66*'[1]Uniforme Apoio'!$BM$37+'Res. Geral apoio conferencia'!CU66*'[1]Uniforme Apoio'!$BM$38+'Res. Geral apoio conferencia'!CX66*'[1]Uniforme Apoio'!$BM$39+'Res. Geral apoio conferencia'!DA66*'[1]Uniforme Apoio'!$BM$40</f>
        <v>103.18</v>
      </c>
      <c r="DY66" s="19"/>
      <c r="DZ66" s="19">
        <f>AP66*'[1]Equipamentos Jardinagem'!$H$7</f>
        <v>0</v>
      </c>
      <c r="EA66" s="19"/>
      <c r="EB66" s="19">
        <f t="shared" si="9"/>
        <v>103.18</v>
      </c>
      <c r="EC66" s="19">
        <v>501.45400000000001</v>
      </c>
      <c r="ED66" s="19">
        <v>37.609049999999996</v>
      </c>
      <c r="EE66" s="19">
        <v>25.072700000000001</v>
      </c>
      <c r="EF66" s="19">
        <v>5.0145400000000002</v>
      </c>
      <c r="EG66" s="19">
        <v>62.681750000000001</v>
      </c>
      <c r="EH66" s="19">
        <v>200.58160000000001</v>
      </c>
      <c r="EI66" s="19">
        <v>75.218099999999993</v>
      </c>
      <c r="EJ66" s="19">
        <v>15.043620000000001</v>
      </c>
      <c r="EK66" s="19">
        <v>922.67536000000007</v>
      </c>
      <c r="EL66" s="19">
        <v>208.855591</v>
      </c>
      <c r="EM66" s="19">
        <v>69.702106000000001</v>
      </c>
      <c r="EN66" s="19">
        <v>102.547343</v>
      </c>
      <c r="EO66" s="19">
        <v>381.10504000000003</v>
      </c>
      <c r="EP66" s="19">
        <v>3.2594509999999999</v>
      </c>
      <c r="EQ66" s="19">
        <v>1.2536350000000001</v>
      </c>
      <c r="ER66" s="19">
        <v>4.5130859999999995</v>
      </c>
      <c r="ES66" s="19">
        <v>18.804524999999998</v>
      </c>
      <c r="ET66" s="19">
        <v>1.5043619999999998</v>
      </c>
      <c r="EU66" s="19">
        <v>0.75218099999999988</v>
      </c>
      <c r="EV66" s="19">
        <v>8.7754449999999995</v>
      </c>
      <c r="EW66" s="19">
        <v>3.2594509999999999</v>
      </c>
      <c r="EX66" s="19">
        <v>107.81260999999999</v>
      </c>
      <c r="EY66" s="19">
        <v>4.262359</v>
      </c>
      <c r="EZ66" s="19">
        <v>145.17093299999999</v>
      </c>
      <c r="FA66" s="19">
        <v>208.855591</v>
      </c>
      <c r="FB66" s="19">
        <v>34.851053</v>
      </c>
      <c r="FC66" s="19">
        <v>21.061067999999999</v>
      </c>
      <c r="FD66" s="19">
        <v>8.2739910000000005</v>
      </c>
      <c r="FE66" s="19">
        <v>0</v>
      </c>
      <c r="FF66" s="19">
        <v>100.54152699999999</v>
      </c>
      <c r="FG66" s="19">
        <v>373.58323000000001</v>
      </c>
      <c r="FH66" s="19">
        <f t="shared" si="0"/>
        <v>1827.0476489999999</v>
      </c>
      <c r="FI66" s="19">
        <f t="shared" si="1"/>
        <v>4967.0376489999999</v>
      </c>
      <c r="FJ66" s="19" t="e">
        <f t="shared" si="10"/>
        <v>#VALUE!</v>
      </c>
      <c r="FK66" s="144">
        <f t="shared" si="17"/>
        <v>3</v>
      </c>
      <c r="FL66" s="144">
        <f t="shared" si="3"/>
        <v>12.25</v>
      </c>
      <c r="FM66" s="20">
        <f t="shared" si="4"/>
        <v>3.4188034188034218</v>
      </c>
      <c r="FN66" s="19" t="e">
        <f t="shared" si="11"/>
        <v>#VALUE!</v>
      </c>
      <c r="FO66" s="20">
        <f t="shared" si="5"/>
        <v>8.6609686609686669</v>
      </c>
      <c r="FP66" s="19" t="e">
        <f t="shared" si="12"/>
        <v>#VALUE!</v>
      </c>
      <c r="FQ66" s="20">
        <f t="shared" si="6"/>
        <v>1.8803418803418819</v>
      </c>
      <c r="FR66" s="19" t="e">
        <f t="shared" si="13"/>
        <v>#VALUE!</v>
      </c>
      <c r="FS66" s="19" t="e">
        <f t="shared" si="14"/>
        <v>#VALUE!</v>
      </c>
      <c r="FT66" s="19" t="e">
        <f t="shared" si="15"/>
        <v>#VALUE!</v>
      </c>
      <c r="FU66" s="145" t="e">
        <f t="shared" si="16"/>
        <v>#VALUE!</v>
      </c>
    </row>
    <row r="67" spans="1:177" ht="15" customHeight="1">
      <c r="A67" s="146" t="str">
        <f>[1]CCT!D74</f>
        <v>Teófilo Otoni</v>
      </c>
      <c r="B67" s="157" t="str">
        <f>[1]CCT!C74</f>
        <v>Teófilo Otoni</v>
      </c>
      <c r="C67" s="141"/>
      <c r="D67" s="17"/>
      <c r="E67" s="17">
        <v>0</v>
      </c>
      <c r="F67" s="18"/>
      <c r="G67" s="17"/>
      <c r="H67" s="17">
        <v>0</v>
      </c>
      <c r="I67" s="18"/>
      <c r="J67" s="17"/>
      <c r="K67" s="17">
        <v>0</v>
      </c>
      <c r="L67" s="17"/>
      <c r="M67" s="17"/>
      <c r="N67" s="17"/>
      <c r="O67" s="17"/>
      <c r="P67" s="17"/>
      <c r="Q67" s="17"/>
      <c r="R67" s="17"/>
      <c r="S67" s="17"/>
      <c r="T67" s="17"/>
      <c r="U67" s="18"/>
      <c r="V67" s="17"/>
      <c r="W67" s="17">
        <v>0</v>
      </c>
      <c r="X67" s="18"/>
      <c r="Y67" s="17"/>
      <c r="Z67" s="17">
        <v>0</v>
      </c>
      <c r="AA67" s="17"/>
      <c r="AB67" s="17"/>
      <c r="AC67" s="17"/>
      <c r="AD67" s="17"/>
      <c r="AE67" s="17"/>
      <c r="AF67" s="17"/>
      <c r="AG67" s="18"/>
      <c r="AH67" s="17"/>
      <c r="AI67" s="17">
        <v>0</v>
      </c>
      <c r="AJ67" s="17"/>
      <c r="AK67" s="17"/>
      <c r="AL67" s="17"/>
      <c r="AM67" s="18"/>
      <c r="AN67" s="17"/>
      <c r="AO67" s="17">
        <v>0</v>
      </c>
      <c r="AP67" s="17"/>
      <c r="AQ67" s="17"/>
      <c r="AR67" s="17"/>
      <c r="AS67" s="17"/>
      <c r="AT67" s="17"/>
      <c r="AU67" s="17"/>
      <c r="AV67" s="18"/>
      <c r="AW67" s="17"/>
      <c r="AX67" s="17">
        <v>0</v>
      </c>
      <c r="AY67" s="17"/>
      <c r="AZ67" s="17"/>
      <c r="BA67" s="17"/>
      <c r="BB67" s="141"/>
      <c r="BC67" s="17"/>
      <c r="BD67" s="17">
        <v>0</v>
      </c>
      <c r="BE67" s="18"/>
      <c r="BF67" s="17"/>
      <c r="BG67" s="17">
        <v>0</v>
      </c>
      <c r="BH67" s="17"/>
      <c r="BI67" s="17"/>
      <c r="BJ67" s="17"/>
      <c r="BK67" s="17"/>
      <c r="BL67" s="17"/>
      <c r="BM67" s="17"/>
      <c r="BN67" s="18"/>
      <c r="BO67" s="17"/>
      <c r="BP67" s="17">
        <v>0</v>
      </c>
      <c r="BQ67" s="18">
        <v>4</v>
      </c>
      <c r="BR67" s="17">
        <v>1134.79</v>
      </c>
      <c r="BS67" s="17">
        <v>4539.16</v>
      </c>
      <c r="BT67" s="18">
        <v>4</v>
      </c>
      <c r="BU67" s="17">
        <v>1134.79</v>
      </c>
      <c r="BV67" s="17">
        <v>4539.16</v>
      </c>
      <c r="BW67" s="18"/>
      <c r="BX67" s="17"/>
      <c r="BY67" s="17">
        <v>0</v>
      </c>
      <c r="BZ67" s="142"/>
      <c r="CA67" s="17"/>
      <c r="CB67" s="17">
        <v>0</v>
      </c>
      <c r="CC67" s="17"/>
      <c r="CD67" s="17"/>
      <c r="CE67" s="17"/>
      <c r="CF67" s="18"/>
      <c r="CG67" s="17"/>
      <c r="CH67" s="17">
        <v>0</v>
      </c>
      <c r="CI67" s="17"/>
      <c r="CJ67" s="17"/>
      <c r="CK67" s="17"/>
      <c r="CL67" s="18"/>
      <c r="CM67" s="17"/>
      <c r="CN67" s="17">
        <v>0</v>
      </c>
      <c r="CO67" s="17"/>
      <c r="CP67" s="17"/>
      <c r="CQ67" s="17"/>
      <c r="CR67" s="17"/>
      <c r="CS67" s="17"/>
      <c r="CT67" s="17">
        <v>0</v>
      </c>
      <c r="CU67" s="17"/>
      <c r="CV67" s="17"/>
      <c r="CW67" s="17"/>
      <c r="CX67" s="17"/>
      <c r="CY67" s="17"/>
      <c r="CZ67" s="17"/>
      <c r="DA67" s="18"/>
      <c r="DB67" s="17"/>
      <c r="DC67" s="17">
        <v>0</v>
      </c>
      <c r="DD67" s="143">
        <f t="shared" si="7"/>
        <v>8</v>
      </c>
      <c r="DE67" s="19">
        <f t="shared" si="8"/>
        <v>9078.32</v>
      </c>
      <c r="DF67" s="19"/>
      <c r="DG67" s="19"/>
      <c r="DH67" s="19">
        <v>657.837763</v>
      </c>
      <c r="DI67" s="19"/>
      <c r="DJ67" s="19">
        <v>722.75806727272743</v>
      </c>
      <c r="DK67" s="19">
        <v>247.59054545454546</v>
      </c>
      <c r="DL67" s="19"/>
      <c r="DM67" s="19">
        <v>10706.506375727273</v>
      </c>
      <c r="DN67" s="19"/>
      <c r="DO67" s="19">
        <v>2232</v>
      </c>
      <c r="DP67" s="19">
        <v>447.30079999999998</v>
      </c>
      <c r="DQ67" s="19"/>
      <c r="DR67" s="19">
        <v>24.96</v>
      </c>
      <c r="DS67" s="19">
        <v>225.52</v>
      </c>
      <c r="DT67" s="19">
        <v>0</v>
      </c>
      <c r="DU67" s="19">
        <v>0</v>
      </c>
      <c r="DV67" s="19">
        <v>0</v>
      </c>
      <c r="DW67" s="19">
        <v>2929.7808</v>
      </c>
      <c r="DX67" s="19">
        <f>C67*'[1]Uniforme Apoio'!$BM$9+'Res. Geral apoio conferencia'!F67*'[1]Uniforme Apoio'!$BM$10+'Res. Geral apoio conferencia'!I67*'[1]Uniforme Apoio'!$BM$11+'Res. Geral apoio conferencia'!L67*'[1]Uniforme Apoio'!$BM$12+'Res. Geral apoio conferencia'!O67*'[1]Uniforme Apoio'!$BM$13+'Res. Geral apoio conferencia'!R67*'[1]Uniforme Apoio'!$BM$14+'Res. Geral apoio conferencia'!U67*'[1]Uniforme Apoio'!$BM$15+'Res. Geral apoio conferencia'!X67*'[1]Uniforme Apoio'!$BM$17+AA67*'[1]Uniforme Apoio'!$BM$16+'Res. Geral apoio conferencia'!AD67*'[1]Uniforme Apoio'!$BM$18+'Res. Geral apoio conferencia'!AG67*'[1]Uniforme Apoio'!$BM$19+'Res. Geral apoio conferencia'!AJ67*'[1]Uniforme Apoio'!$BM$20+'Res. Geral apoio conferencia'!AM67*'[1]Uniforme Apoio'!$BM$21+'Res. Geral apoio conferencia'!AP67*'[1]Uniforme Apoio'!$BM$22+'Res. Geral apoio conferencia'!AS67*'[1]Uniforme Apoio'!$BM$23+'Res. Geral apoio conferencia'!AV67*'[1]Uniforme Apoio'!$BM$24+'Res. Geral apoio conferencia'!AY67*'[1]Uniforme Apoio'!$BM$25+'Res. Geral apoio conferencia'!BB67*'[1]Uniforme Apoio'!$BM$26+BE67*'[1]Uniforme Apoio'!$BM$27+'Res. Geral apoio conferencia'!BH67*'[1]Uniforme Apoio'!$BM$28+'Res. Geral apoio conferencia'!BK67*'[1]Uniforme Apoio'!$BM$29+'Res. Geral apoio conferencia'!BN67*'[1]Uniforme Apoio'!$BM$30+'Res. Geral apoio conferencia'!BQ67*'[1]Uniforme Apoio'!$BM$30+'Res. Geral apoio conferencia'!BT67*'[1]Uniforme Apoio'!$BM$30+'Res. Geral apoio conferencia'!BW67*'[1]Uniforme Apoio'!$BM$31+'Res. Geral apoio conferencia'!BZ67*'[1]Uniforme Apoio'!$BM$31+'Res. Geral apoio conferencia'!CC67*'[1]Uniforme Apoio'!$BM$32+'Res. Geral apoio conferencia'!CF67*'[1]Uniforme Apoio'!$BM$33+'Res. Geral apoio conferencia'!CI67*'[1]Uniforme Apoio'!$BM$34+'Res. Geral apoio conferencia'!CL67*'[1]Uniforme Apoio'!$BM$35+'Res. Geral apoio conferencia'!CO67*'[1]Uniforme Apoio'!$BM$36+'Res. Geral apoio conferencia'!CR67*'[1]Uniforme Apoio'!$BM$37+'Res. Geral apoio conferencia'!CU67*'[1]Uniforme Apoio'!$BM$38+'Res. Geral apoio conferencia'!CX67*'[1]Uniforme Apoio'!$BM$39+'Res. Geral apoio conferencia'!DA67*'[1]Uniforme Apoio'!$BM$40</f>
        <v>685.44</v>
      </c>
      <c r="DY67" s="19"/>
      <c r="DZ67" s="19">
        <f>AP67*'[1]Equipamentos Jardinagem'!$H$7</f>
        <v>0</v>
      </c>
      <c r="EA67" s="19"/>
      <c r="EB67" s="19">
        <f t="shared" si="9"/>
        <v>685.44</v>
      </c>
      <c r="EC67" s="19">
        <v>2141.3012751454548</v>
      </c>
      <c r="ED67" s="19">
        <v>160.59759563590907</v>
      </c>
      <c r="EE67" s="19">
        <v>107.06506375727272</v>
      </c>
      <c r="EF67" s="19">
        <v>21.413012751454545</v>
      </c>
      <c r="EG67" s="19">
        <v>267.66265939318185</v>
      </c>
      <c r="EH67" s="19">
        <v>856.5205100581818</v>
      </c>
      <c r="EI67" s="19">
        <v>321.19519127181815</v>
      </c>
      <c r="EJ67" s="19">
        <v>64.239038254363635</v>
      </c>
      <c r="EK67" s="19">
        <v>3939.994346267636</v>
      </c>
      <c r="EL67" s="19">
        <v>891.85198109808186</v>
      </c>
      <c r="EM67" s="19">
        <v>297.64087724521818</v>
      </c>
      <c r="EN67" s="19">
        <v>437.89611076724543</v>
      </c>
      <c r="EO67" s="19">
        <v>1627.3889691105455</v>
      </c>
      <c r="EP67" s="19">
        <v>13.918458288445454</v>
      </c>
      <c r="EQ67" s="19">
        <v>5.3532531878636362</v>
      </c>
      <c r="ER67" s="19">
        <v>19.27171147630909</v>
      </c>
      <c r="ES67" s="19">
        <v>80.298797817954537</v>
      </c>
      <c r="ET67" s="19">
        <v>6.423903825436363</v>
      </c>
      <c r="EU67" s="19">
        <v>3.2119519127181815</v>
      </c>
      <c r="EV67" s="19">
        <v>37.472772315045454</v>
      </c>
      <c r="EW67" s="19">
        <v>13.918458288445454</v>
      </c>
      <c r="EX67" s="19">
        <v>460.37977415627267</v>
      </c>
      <c r="EY67" s="19">
        <v>18.201060838736364</v>
      </c>
      <c r="EZ67" s="19">
        <v>619.90671915460905</v>
      </c>
      <c r="FA67" s="19">
        <v>891.85198109808186</v>
      </c>
      <c r="FB67" s="19">
        <v>148.82043862260909</v>
      </c>
      <c r="FC67" s="19">
        <v>89.934653556109083</v>
      </c>
      <c r="FD67" s="19">
        <v>35.331471039900002</v>
      </c>
      <c r="FE67" s="19">
        <v>0</v>
      </c>
      <c r="FF67" s="19">
        <v>429.33090566666363</v>
      </c>
      <c r="FG67" s="19">
        <v>1595.2694499833633</v>
      </c>
      <c r="FH67" s="19">
        <f t="shared" si="0"/>
        <v>7801.8311959924631</v>
      </c>
      <c r="FI67" s="19">
        <f t="shared" si="1"/>
        <v>22123.558371719737</v>
      </c>
      <c r="FJ67" s="19" t="e">
        <f t="shared" si="10"/>
        <v>#VALUE!</v>
      </c>
      <c r="FK67" s="144">
        <f t="shared" si="17"/>
        <v>2</v>
      </c>
      <c r="FL67" s="144">
        <f t="shared" si="3"/>
        <v>11.25</v>
      </c>
      <c r="FM67" s="20">
        <f t="shared" si="4"/>
        <v>2.2535211267605644</v>
      </c>
      <c r="FN67" s="19" t="e">
        <f t="shared" si="11"/>
        <v>#VALUE!</v>
      </c>
      <c r="FO67" s="20">
        <f t="shared" si="5"/>
        <v>8.5633802816901436</v>
      </c>
      <c r="FP67" s="19" t="e">
        <f t="shared" si="12"/>
        <v>#VALUE!</v>
      </c>
      <c r="FQ67" s="20">
        <f t="shared" si="6"/>
        <v>1.8591549295774654</v>
      </c>
      <c r="FR67" s="19" t="e">
        <f t="shared" si="13"/>
        <v>#VALUE!</v>
      </c>
      <c r="FS67" s="19" t="e">
        <f t="shared" si="14"/>
        <v>#VALUE!</v>
      </c>
      <c r="FT67" s="19" t="e">
        <f t="shared" si="15"/>
        <v>#VALUE!</v>
      </c>
      <c r="FU67" s="145" t="e">
        <f t="shared" si="16"/>
        <v>#VALUE!</v>
      </c>
    </row>
    <row r="68" spans="1:177" ht="15" customHeight="1">
      <c r="A68" s="190" t="str">
        <f>[1]CCT!D75</f>
        <v>Rodoviários de Teófilo Otoni + SEAC-MG</v>
      </c>
      <c r="B68" s="186" t="str">
        <f>[1]CCT!C75</f>
        <v>Teófilo Otoni</v>
      </c>
      <c r="C68" s="141"/>
      <c r="D68" s="151"/>
      <c r="E68" s="17">
        <v>0</v>
      </c>
      <c r="F68" s="18"/>
      <c r="G68" s="151"/>
      <c r="H68" s="17">
        <v>0</v>
      </c>
      <c r="I68" s="18"/>
      <c r="J68" s="151"/>
      <c r="K68" s="17">
        <v>0</v>
      </c>
      <c r="L68" s="17"/>
      <c r="M68" s="17"/>
      <c r="N68" s="17"/>
      <c r="O68" s="17"/>
      <c r="P68" s="17"/>
      <c r="Q68" s="17"/>
      <c r="R68" s="17"/>
      <c r="S68" s="17"/>
      <c r="T68" s="17"/>
      <c r="U68" s="18"/>
      <c r="V68" s="151"/>
      <c r="W68" s="17">
        <v>0</v>
      </c>
      <c r="X68" s="18"/>
      <c r="Y68" s="151"/>
      <c r="Z68" s="17">
        <v>0</v>
      </c>
      <c r="AA68" s="17"/>
      <c r="AB68" s="17"/>
      <c r="AC68" s="17"/>
      <c r="AD68" s="17"/>
      <c r="AE68" s="17"/>
      <c r="AF68" s="17"/>
      <c r="AG68" s="18"/>
      <c r="AH68" s="17"/>
      <c r="AI68" s="17">
        <v>0</v>
      </c>
      <c r="AJ68" s="17"/>
      <c r="AK68" s="17"/>
      <c r="AL68" s="17"/>
      <c r="AM68" s="18"/>
      <c r="AN68" s="151"/>
      <c r="AO68" s="17">
        <v>0</v>
      </c>
      <c r="AP68" s="17"/>
      <c r="AQ68" s="17"/>
      <c r="AR68" s="17"/>
      <c r="AS68" s="17"/>
      <c r="AT68" s="17"/>
      <c r="AU68" s="17"/>
      <c r="AV68" s="152"/>
      <c r="AW68" s="151"/>
      <c r="AX68" s="17">
        <v>0</v>
      </c>
      <c r="AY68" s="17"/>
      <c r="AZ68" s="17"/>
      <c r="BA68" s="17"/>
      <c r="BB68" s="141">
        <v>3</v>
      </c>
      <c r="BC68" s="17">
        <v>2507.27</v>
      </c>
      <c r="BD68" s="17">
        <v>7521.8099999999995</v>
      </c>
      <c r="BE68" s="152"/>
      <c r="BF68" s="151"/>
      <c r="BG68" s="17">
        <v>0</v>
      </c>
      <c r="BH68" s="17"/>
      <c r="BI68" s="17"/>
      <c r="BJ68" s="17"/>
      <c r="BK68" s="17"/>
      <c r="BL68" s="17"/>
      <c r="BM68" s="17"/>
      <c r="BN68" s="18"/>
      <c r="BO68" s="17"/>
      <c r="BP68" s="17">
        <v>0</v>
      </c>
      <c r="BQ68" s="18"/>
      <c r="BR68" s="17"/>
      <c r="BS68" s="17">
        <v>0</v>
      </c>
      <c r="BT68" s="18"/>
      <c r="BU68" s="17"/>
      <c r="BV68" s="17">
        <v>0</v>
      </c>
      <c r="BW68" s="18"/>
      <c r="BX68" s="17"/>
      <c r="BY68" s="17">
        <v>0</v>
      </c>
      <c r="BZ68" s="153"/>
      <c r="CA68" s="151"/>
      <c r="CB68" s="17">
        <v>0</v>
      </c>
      <c r="CC68" s="17"/>
      <c r="CD68" s="17"/>
      <c r="CE68" s="17"/>
      <c r="CF68" s="152"/>
      <c r="CG68" s="151"/>
      <c r="CH68" s="17">
        <v>0</v>
      </c>
      <c r="CI68" s="17"/>
      <c r="CJ68" s="17"/>
      <c r="CK68" s="17"/>
      <c r="CL68" s="152"/>
      <c r="CM68" s="151"/>
      <c r="CN68" s="17">
        <v>0</v>
      </c>
      <c r="CO68" s="17"/>
      <c r="CP68" s="17"/>
      <c r="CQ68" s="17"/>
      <c r="CR68" s="17"/>
      <c r="CS68" s="17"/>
      <c r="CT68" s="17">
        <v>0</v>
      </c>
      <c r="CU68" s="17"/>
      <c r="CV68" s="17"/>
      <c r="CW68" s="17"/>
      <c r="CX68" s="17"/>
      <c r="CY68" s="17"/>
      <c r="CZ68" s="17"/>
      <c r="DA68" s="152"/>
      <c r="DB68" s="151"/>
      <c r="DC68" s="17">
        <v>0</v>
      </c>
      <c r="DD68" s="143">
        <f t="shared" si="7"/>
        <v>3</v>
      </c>
      <c r="DE68" s="19">
        <f t="shared" si="8"/>
        <v>7521.8099999999995</v>
      </c>
      <c r="DF68" s="19"/>
      <c r="DG68" s="19"/>
      <c r="DH68" s="19">
        <v>0</v>
      </c>
      <c r="DI68" s="19"/>
      <c r="DJ68" s="19">
        <v>0</v>
      </c>
      <c r="DK68" s="19">
        <v>0</v>
      </c>
      <c r="DL68" s="19"/>
      <c r="DM68" s="19">
        <v>7521.8099999999995</v>
      </c>
      <c r="DN68" s="19"/>
      <c r="DO68" s="19">
        <v>837</v>
      </c>
      <c r="DP68" s="19">
        <v>0</v>
      </c>
      <c r="DQ68" s="19"/>
      <c r="DR68" s="19">
        <v>9.36</v>
      </c>
      <c r="DS68" s="19">
        <v>0</v>
      </c>
      <c r="DT68" s="19">
        <v>0</v>
      </c>
      <c r="DU68" s="19">
        <v>0</v>
      </c>
      <c r="DV68" s="19">
        <v>742.26</v>
      </c>
      <c r="DW68" s="19">
        <v>1588.62</v>
      </c>
      <c r="DX68" s="19">
        <f>C68*'[1]Uniforme Apoio'!$BM$9+'Res. Geral apoio conferencia'!F68*'[1]Uniforme Apoio'!$BM$10+'Res. Geral apoio conferencia'!I68*'[1]Uniforme Apoio'!$BM$11+'Res. Geral apoio conferencia'!L68*'[1]Uniforme Apoio'!$BM$12+'Res. Geral apoio conferencia'!O68*'[1]Uniforme Apoio'!$BM$13+'Res. Geral apoio conferencia'!R68*'[1]Uniforme Apoio'!$BM$14+'Res. Geral apoio conferencia'!U68*'[1]Uniforme Apoio'!$BM$15+'Res. Geral apoio conferencia'!X68*'[1]Uniforme Apoio'!$BM$17+AA68*'[1]Uniforme Apoio'!$BM$16+'Res. Geral apoio conferencia'!AD68*'[1]Uniforme Apoio'!$BM$18+'Res. Geral apoio conferencia'!AG68*'[1]Uniforme Apoio'!$BM$19+'Res. Geral apoio conferencia'!AJ68*'[1]Uniforme Apoio'!$BM$20+'Res. Geral apoio conferencia'!AM68*'[1]Uniforme Apoio'!$BM$21+'Res. Geral apoio conferencia'!AP68*'[1]Uniforme Apoio'!$BM$22+'Res. Geral apoio conferencia'!AS68*'[1]Uniforme Apoio'!$BM$23+'Res. Geral apoio conferencia'!AV68*'[1]Uniforme Apoio'!$BM$24+'Res. Geral apoio conferencia'!AY68*'[1]Uniforme Apoio'!$BM$25+'Res. Geral apoio conferencia'!BB68*'[1]Uniforme Apoio'!$BM$26+BE68*'[1]Uniforme Apoio'!$BM$27+'Res. Geral apoio conferencia'!BH68*'[1]Uniforme Apoio'!$BM$28+'Res. Geral apoio conferencia'!BK68*'[1]Uniforme Apoio'!$BM$29+'Res. Geral apoio conferencia'!BN68*'[1]Uniforme Apoio'!$BM$30+'Res. Geral apoio conferencia'!BQ68*'[1]Uniforme Apoio'!$BM$30+'Res. Geral apoio conferencia'!BT68*'[1]Uniforme Apoio'!$BM$30+'Res. Geral apoio conferencia'!BW68*'[1]Uniforme Apoio'!$BM$31+'Res. Geral apoio conferencia'!BZ68*'[1]Uniforme Apoio'!$BM$31+'Res. Geral apoio conferencia'!CC68*'[1]Uniforme Apoio'!$BM$32+'Res. Geral apoio conferencia'!CF68*'[1]Uniforme Apoio'!$BM$33+'Res. Geral apoio conferencia'!CI68*'[1]Uniforme Apoio'!$BM$34+'Res. Geral apoio conferencia'!CL68*'[1]Uniforme Apoio'!$BM$35+'Res. Geral apoio conferencia'!CO68*'[1]Uniforme Apoio'!$BM$36+'Res. Geral apoio conferencia'!CR68*'[1]Uniforme Apoio'!$BM$37+'Res. Geral apoio conferencia'!CU68*'[1]Uniforme Apoio'!$BM$38+'Res. Geral apoio conferencia'!CX68*'[1]Uniforme Apoio'!$BM$39+'Res. Geral apoio conferencia'!DA68*'[1]Uniforme Apoio'!$BM$40</f>
        <v>309.54000000000002</v>
      </c>
      <c r="DY68" s="19"/>
      <c r="DZ68" s="19">
        <f>AP68*'[1]Equipamentos Jardinagem'!$H$7</f>
        <v>0</v>
      </c>
      <c r="EA68" s="19"/>
      <c r="EB68" s="19">
        <f t="shared" si="9"/>
        <v>309.54000000000002</v>
      </c>
      <c r="EC68" s="19">
        <v>1504.3620000000001</v>
      </c>
      <c r="ED68" s="19">
        <v>112.82714999999999</v>
      </c>
      <c r="EE68" s="19">
        <v>75.218099999999993</v>
      </c>
      <c r="EF68" s="19">
        <v>15.043619999999999</v>
      </c>
      <c r="EG68" s="19">
        <v>188.04525000000001</v>
      </c>
      <c r="EH68" s="19">
        <v>601.74479999999994</v>
      </c>
      <c r="EI68" s="19">
        <v>225.65429999999998</v>
      </c>
      <c r="EJ68" s="19">
        <v>45.130859999999998</v>
      </c>
      <c r="EK68" s="19">
        <v>2768.0260800000005</v>
      </c>
      <c r="EL68" s="19">
        <v>626.5667729999999</v>
      </c>
      <c r="EM68" s="19">
        <v>209.10631799999996</v>
      </c>
      <c r="EN68" s="19">
        <v>307.64202899999998</v>
      </c>
      <c r="EO68" s="19">
        <v>1143.3151199999998</v>
      </c>
      <c r="EP68" s="19">
        <v>9.7783529999999992</v>
      </c>
      <c r="EQ68" s="19">
        <v>3.7609049999999997</v>
      </c>
      <c r="ER68" s="19">
        <v>13.539257999999998</v>
      </c>
      <c r="ES68" s="19">
        <v>56.413574999999994</v>
      </c>
      <c r="ET68" s="19">
        <v>4.5130859999999995</v>
      </c>
      <c r="EU68" s="19">
        <v>2.2565429999999997</v>
      </c>
      <c r="EV68" s="19">
        <v>26.326335</v>
      </c>
      <c r="EW68" s="19">
        <v>9.7783529999999992</v>
      </c>
      <c r="EX68" s="19">
        <v>323.43782999999996</v>
      </c>
      <c r="EY68" s="19">
        <v>12.787076999999998</v>
      </c>
      <c r="EZ68" s="19">
        <v>435.51279899999997</v>
      </c>
      <c r="FA68" s="19">
        <v>626.5667729999999</v>
      </c>
      <c r="FB68" s="19">
        <v>104.55315899999998</v>
      </c>
      <c r="FC68" s="19">
        <v>63.183203999999989</v>
      </c>
      <c r="FD68" s="19">
        <v>24.821973</v>
      </c>
      <c r="FE68" s="19">
        <v>0</v>
      </c>
      <c r="FF68" s="19">
        <v>301.62458099999998</v>
      </c>
      <c r="FG68" s="19">
        <v>1120.7496899999996</v>
      </c>
      <c r="FH68" s="19">
        <f t="shared" ref="FH68:FH85" si="18">EK68+EO68+ER68+EZ68+FG68</f>
        <v>5481.1429469999994</v>
      </c>
      <c r="FI68" s="19">
        <f t="shared" ref="FI68:FI86" si="19">DM68+DW68+EB68+FH68</f>
        <v>14901.112947000001</v>
      </c>
      <c r="FJ68" s="19" t="e">
        <f t="shared" si="10"/>
        <v>#VALUE!</v>
      </c>
      <c r="FK68" s="144">
        <f t="shared" ref="FK68:FK86" si="20">VLOOKUP(B68,ISS_apoio,2,FALSE)*100</f>
        <v>2</v>
      </c>
      <c r="FL68" s="144">
        <f t="shared" si="3"/>
        <v>11.25</v>
      </c>
      <c r="FM68" s="20">
        <f t="shared" si="4"/>
        <v>2.2535211267605644</v>
      </c>
      <c r="FN68" s="19" t="e">
        <f t="shared" si="11"/>
        <v>#VALUE!</v>
      </c>
      <c r="FO68" s="20">
        <f t="shared" si="5"/>
        <v>8.5633802816901436</v>
      </c>
      <c r="FP68" s="19" t="e">
        <f t="shared" si="12"/>
        <v>#VALUE!</v>
      </c>
      <c r="FQ68" s="20">
        <f t="shared" si="6"/>
        <v>1.8591549295774654</v>
      </c>
      <c r="FR68" s="19" t="e">
        <f t="shared" si="13"/>
        <v>#VALUE!</v>
      </c>
      <c r="FS68" s="19" t="e">
        <f t="shared" si="14"/>
        <v>#VALUE!</v>
      </c>
      <c r="FT68" s="19" t="e">
        <f t="shared" si="15"/>
        <v>#VALUE!</v>
      </c>
      <c r="FU68" s="145" t="e">
        <f t="shared" si="16"/>
        <v>#VALUE!</v>
      </c>
    </row>
    <row r="69" spans="1:177" ht="15" customHeight="1">
      <c r="A69" s="146" t="str">
        <f>[1]CCT!D76</f>
        <v>Região de São Lourenço</v>
      </c>
      <c r="B69" s="157" t="str">
        <f>[1]CCT!C76</f>
        <v>Três Pontas</v>
      </c>
      <c r="C69" s="141"/>
      <c r="D69" s="151"/>
      <c r="E69" s="17">
        <v>0</v>
      </c>
      <c r="F69" s="18"/>
      <c r="G69" s="151"/>
      <c r="H69" s="17">
        <v>0</v>
      </c>
      <c r="I69" s="18"/>
      <c r="J69" s="151"/>
      <c r="K69" s="17">
        <v>0</v>
      </c>
      <c r="L69" s="17"/>
      <c r="M69" s="17"/>
      <c r="N69" s="17"/>
      <c r="O69" s="17"/>
      <c r="P69" s="17"/>
      <c r="Q69" s="17"/>
      <c r="R69" s="17"/>
      <c r="S69" s="17"/>
      <c r="T69" s="17"/>
      <c r="U69" s="18"/>
      <c r="V69" s="151"/>
      <c r="W69" s="17">
        <v>0</v>
      </c>
      <c r="X69" s="18"/>
      <c r="Y69" s="151"/>
      <c r="Z69" s="17">
        <v>0</v>
      </c>
      <c r="AA69" s="17"/>
      <c r="AB69" s="17"/>
      <c r="AC69" s="17"/>
      <c r="AD69" s="17"/>
      <c r="AE69" s="17"/>
      <c r="AF69" s="17"/>
      <c r="AG69" s="18"/>
      <c r="AH69" s="17"/>
      <c r="AI69" s="17">
        <v>0</v>
      </c>
      <c r="AJ69" s="17"/>
      <c r="AK69" s="17"/>
      <c r="AL69" s="17"/>
      <c r="AM69" s="18"/>
      <c r="AN69" s="151"/>
      <c r="AO69" s="17">
        <v>0</v>
      </c>
      <c r="AP69" s="17"/>
      <c r="AQ69" s="17"/>
      <c r="AR69" s="17"/>
      <c r="AS69" s="17"/>
      <c r="AT69" s="17"/>
      <c r="AU69" s="17"/>
      <c r="AV69" s="152"/>
      <c r="AW69" s="151"/>
      <c r="AX69" s="17">
        <v>0</v>
      </c>
      <c r="AY69" s="17"/>
      <c r="AZ69" s="17"/>
      <c r="BA69" s="17"/>
      <c r="BB69" s="141"/>
      <c r="BC69" s="17"/>
      <c r="BD69" s="17">
        <v>0</v>
      </c>
      <c r="BE69" s="152"/>
      <c r="BF69" s="151"/>
      <c r="BG69" s="17">
        <v>0</v>
      </c>
      <c r="BH69" s="17"/>
      <c r="BI69" s="17"/>
      <c r="BJ69" s="17"/>
      <c r="BK69" s="17"/>
      <c r="BL69" s="17"/>
      <c r="BM69" s="17"/>
      <c r="BN69" s="18"/>
      <c r="BO69" s="17"/>
      <c r="BP69" s="17">
        <v>0</v>
      </c>
      <c r="BQ69" s="18">
        <v>2</v>
      </c>
      <c r="BR69" s="17">
        <v>1043.74</v>
      </c>
      <c r="BS69" s="17">
        <v>2087.48</v>
      </c>
      <c r="BT69" s="18">
        <v>2</v>
      </c>
      <c r="BU69" s="17">
        <v>1043.74</v>
      </c>
      <c r="BV69" s="17">
        <v>2087.48</v>
      </c>
      <c r="BW69" s="18"/>
      <c r="BX69" s="17"/>
      <c r="BY69" s="17">
        <v>0</v>
      </c>
      <c r="BZ69" s="153"/>
      <c r="CA69" s="151"/>
      <c r="CB69" s="17">
        <v>0</v>
      </c>
      <c r="CC69" s="17"/>
      <c r="CD69" s="17"/>
      <c r="CE69" s="17"/>
      <c r="CF69" s="152"/>
      <c r="CG69" s="151"/>
      <c r="CH69" s="17">
        <v>0</v>
      </c>
      <c r="CI69" s="17"/>
      <c r="CJ69" s="17"/>
      <c r="CK69" s="17"/>
      <c r="CL69" s="152"/>
      <c r="CM69" s="151"/>
      <c r="CN69" s="17">
        <v>0</v>
      </c>
      <c r="CO69" s="17"/>
      <c r="CP69" s="17"/>
      <c r="CQ69" s="17"/>
      <c r="CR69" s="17"/>
      <c r="CS69" s="17"/>
      <c r="CT69" s="17">
        <v>0</v>
      </c>
      <c r="CU69" s="17"/>
      <c r="CV69" s="17"/>
      <c r="CW69" s="17"/>
      <c r="CX69" s="17"/>
      <c r="CY69" s="17"/>
      <c r="CZ69" s="17"/>
      <c r="DA69" s="152"/>
      <c r="DB69" s="151"/>
      <c r="DC69" s="17">
        <v>0</v>
      </c>
      <c r="DD69" s="143">
        <f t="shared" ref="DD69:DD86" si="21">DA69+CX69+CU69+CR69+CO69+CL69+CI69+CF69+CC69+BZ69+BW69+BT69+BQ69+BN69+BK69+BH69+BE69+BB69+AY69+AV69+AS69+AP69+AM69+AJ69+AG69+AD69+AA69+X69+U69+R69+O69+L69+I69+F69+C69</f>
        <v>4</v>
      </c>
      <c r="DE69" s="19">
        <f t="shared" ref="DE69:DE86" si="22">DC69+CZ69+CW69+CT69+CQ69+CN69+CK69+CH69+CE69+CB69+BY69+BV69+BS69+BP69+BM69+BJ69+BG69+BD69+BA69+AX69+AU69+AR69+AO69+AL69+AI69+AF69+AC69+Z69+W69+T69+Q69+N69+K69+H69+E69</f>
        <v>4174.96</v>
      </c>
      <c r="DF69" s="19"/>
      <c r="DG69" s="19"/>
      <c r="DH69" s="19">
        <v>302.52803899999998</v>
      </c>
      <c r="DI69" s="19"/>
      <c r="DJ69" s="19">
        <v>332.38374727272731</v>
      </c>
      <c r="DK69" s="19">
        <v>113.86254545454545</v>
      </c>
      <c r="DL69" s="19"/>
      <c r="DM69" s="19">
        <v>4923.7343317272725</v>
      </c>
      <c r="DN69" s="19"/>
      <c r="DO69" s="19">
        <v>1116</v>
      </c>
      <c r="DP69" s="19">
        <v>245.50239999999999</v>
      </c>
      <c r="DQ69" s="19"/>
      <c r="DR69" s="19">
        <v>12.48</v>
      </c>
      <c r="DS69" s="19">
        <v>0</v>
      </c>
      <c r="DT69" s="19">
        <v>0</v>
      </c>
      <c r="DU69" s="19">
        <v>0</v>
      </c>
      <c r="DV69" s="19">
        <v>0</v>
      </c>
      <c r="DW69" s="19">
        <v>1373.9824000000001</v>
      </c>
      <c r="DX69" s="19">
        <f>C69*'[1]Uniforme Apoio'!$BM$9+'Res. Geral apoio conferencia'!F69*'[1]Uniforme Apoio'!$BM$10+'Res. Geral apoio conferencia'!I69*'[1]Uniforme Apoio'!$BM$11+'Res. Geral apoio conferencia'!L69*'[1]Uniforme Apoio'!$BM$12+'Res. Geral apoio conferencia'!O69*'[1]Uniforme Apoio'!$BM$13+'Res. Geral apoio conferencia'!R69*'[1]Uniforme Apoio'!$BM$14+'Res. Geral apoio conferencia'!U69*'[1]Uniforme Apoio'!$BM$15+'Res. Geral apoio conferencia'!X69*'[1]Uniforme Apoio'!$BM$17+AA69*'[1]Uniforme Apoio'!$BM$16+'Res. Geral apoio conferencia'!AD69*'[1]Uniforme Apoio'!$BM$18+'Res. Geral apoio conferencia'!AG69*'[1]Uniforme Apoio'!$BM$19+'Res. Geral apoio conferencia'!AJ69*'[1]Uniforme Apoio'!$BM$20+'Res. Geral apoio conferencia'!AM69*'[1]Uniforme Apoio'!$BM$21+'Res. Geral apoio conferencia'!AP69*'[1]Uniforme Apoio'!$BM$22+'Res. Geral apoio conferencia'!AS69*'[1]Uniforme Apoio'!$BM$23+'Res. Geral apoio conferencia'!AV69*'[1]Uniforme Apoio'!$BM$24+'Res. Geral apoio conferencia'!AY69*'[1]Uniforme Apoio'!$BM$25+'Res. Geral apoio conferencia'!BB69*'[1]Uniforme Apoio'!$BM$26+BE69*'[1]Uniforme Apoio'!$BM$27+'Res. Geral apoio conferencia'!BH69*'[1]Uniforme Apoio'!$BM$28+'Res. Geral apoio conferencia'!BK69*'[1]Uniforme Apoio'!$BM$29+'Res. Geral apoio conferencia'!BN69*'[1]Uniforme Apoio'!$BM$30+'Res. Geral apoio conferencia'!BQ69*'[1]Uniforme Apoio'!$BM$30+'Res. Geral apoio conferencia'!BT69*'[1]Uniforme Apoio'!$BM$30+'Res. Geral apoio conferencia'!BW69*'[1]Uniforme Apoio'!$BM$31+'Res. Geral apoio conferencia'!BZ69*'[1]Uniforme Apoio'!$BM$31+'Res. Geral apoio conferencia'!CC69*'[1]Uniforme Apoio'!$BM$32+'Res. Geral apoio conferencia'!CF69*'[1]Uniforme Apoio'!$BM$33+'Res. Geral apoio conferencia'!CI69*'[1]Uniforme Apoio'!$BM$34+'Res. Geral apoio conferencia'!CL69*'[1]Uniforme Apoio'!$BM$35+'Res. Geral apoio conferencia'!CO69*'[1]Uniforme Apoio'!$BM$36+'Res. Geral apoio conferencia'!CR69*'[1]Uniforme Apoio'!$BM$37+'Res. Geral apoio conferencia'!CU69*'[1]Uniforme Apoio'!$BM$38+'Res. Geral apoio conferencia'!CX69*'[1]Uniforme Apoio'!$BM$39+'Res. Geral apoio conferencia'!DA69*'[1]Uniforme Apoio'!$BM$40</f>
        <v>342.72</v>
      </c>
      <c r="DY69" s="19"/>
      <c r="DZ69" s="19">
        <f>AP69*'[1]Equipamentos Jardinagem'!$H$7</f>
        <v>0</v>
      </c>
      <c r="EA69" s="19"/>
      <c r="EB69" s="19">
        <f t="shared" ref="EB69:EB85" si="23">SUM(DX69:EA69)</f>
        <v>342.72</v>
      </c>
      <c r="EC69" s="19">
        <v>984.74686634545458</v>
      </c>
      <c r="ED69" s="19">
        <v>73.85601497590909</v>
      </c>
      <c r="EE69" s="19">
        <v>49.237343317272725</v>
      </c>
      <c r="EF69" s="19">
        <v>9.8474686634545456</v>
      </c>
      <c r="EG69" s="19">
        <v>123.09335829318182</v>
      </c>
      <c r="EH69" s="19">
        <v>393.8987465381818</v>
      </c>
      <c r="EI69" s="19">
        <v>147.71202995181818</v>
      </c>
      <c r="EJ69" s="19">
        <v>29.542405990363637</v>
      </c>
      <c r="EK69" s="19">
        <v>1811.9342340756364</v>
      </c>
      <c r="EL69" s="19">
        <v>410.14706983288181</v>
      </c>
      <c r="EM69" s="19">
        <v>136.87981442201817</v>
      </c>
      <c r="EN69" s="19">
        <v>201.38073416764544</v>
      </c>
      <c r="EO69" s="19">
        <v>748.4076184225454</v>
      </c>
      <c r="EP69" s="19">
        <v>6.400854631245454</v>
      </c>
      <c r="EQ69" s="19">
        <v>2.4618671658636364</v>
      </c>
      <c r="ER69" s="19">
        <v>8.8627217971090904</v>
      </c>
      <c r="ES69" s="19">
        <v>36.928007487954545</v>
      </c>
      <c r="ET69" s="19">
        <v>2.9542405990363632</v>
      </c>
      <c r="EU69" s="19">
        <v>1.4771202995181816</v>
      </c>
      <c r="EV69" s="19">
        <v>17.233070161045454</v>
      </c>
      <c r="EW69" s="19">
        <v>6.400854631245454</v>
      </c>
      <c r="EX69" s="19">
        <v>211.72057626427269</v>
      </c>
      <c r="EY69" s="19">
        <v>8.3703483639363636</v>
      </c>
      <c r="EZ69" s="19">
        <v>285.08421780700905</v>
      </c>
      <c r="FA69" s="19">
        <v>410.14706983288181</v>
      </c>
      <c r="FB69" s="19">
        <v>68.439907211009086</v>
      </c>
      <c r="FC69" s="19">
        <v>41.35936838650909</v>
      </c>
      <c r="FD69" s="19">
        <v>16.2483232947</v>
      </c>
      <c r="FE69" s="19">
        <v>0</v>
      </c>
      <c r="FF69" s="19">
        <v>197.4417467022636</v>
      </c>
      <c r="FG69" s="19">
        <v>733.63641542736354</v>
      </c>
      <c r="FH69" s="19">
        <f t="shared" si="18"/>
        <v>3587.9252075296636</v>
      </c>
      <c r="FI69" s="19">
        <f t="shared" si="19"/>
        <v>10228.361939256936</v>
      </c>
      <c r="FJ69" s="19" t="e">
        <f t="shared" ref="FJ69:FJ86" si="24">$FJ$2*DD69</f>
        <v>#VALUE!</v>
      </c>
      <c r="FK69" s="144">
        <f t="shared" si="20"/>
        <v>2.5</v>
      </c>
      <c r="FL69" s="144">
        <f t="shared" si="3"/>
        <v>11.75</v>
      </c>
      <c r="FM69" s="20">
        <f t="shared" si="4"/>
        <v>2.8328611898017004</v>
      </c>
      <c r="FN69" s="19" t="e">
        <f t="shared" si="11"/>
        <v>#VALUE!</v>
      </c>
      <c r="FO69" s="20">
        <f t="shared" si="5"/>
        <v>8.6118980169971699</v>
      </c>
      <c r="FP69" s="19" t="e">
        <f t="shared" si="12"/>
        <v>#VALUE!</v>
      </c>
      <c r="FQ69" s="20">
        <f t="shared" si="6"/>
        <v>1.8696883852691222</v>
      </c>
      <c r="FR69" s="19" t="e">
        <f t="shared" si="13"/>
        <v>#VALUE!</v>
      </c>
      <c r="FS69" s="19" t="e">
        <f t="shared" ref="FS69:FS86" si="25">$FS$2*DD69</f>
        <v>#VALUE!</v>
      </c>
      <c r="FT69" s="19" t="e">
        <f t="shared" si="15"/>
        <v>#VALUE!</v>
      </c>
      <c r="FU69" s="145" t="e">
        <f t="shared" si="16"/>
        <v>#VALUE!</v>
      </c>
    </row>
    <row r="70" spans="1:177" ht="15" customHeight="1">
      <c r="A70" s="149" t="str">
        <f>[1]CCT!D77</f>
        <v>Cataguases</v>
      </c>
      <c r="B70" s="158" t="str">
        <f>[1]CCT!C77</f>
        <v>Ubá</v>
      </c>
      <c r="C70" s="141"/>
      <c r="D70" s="151"/>
      <c r="E70" s="17"/>
      <c r="F70" s="18"/>
      <c r="G70" s="151"/>
      <c r="H70" s="17"/>
      <c r="I70" s="18"/>
      <c r="J70" s="151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8"/>
      <c r="V70" s="151"/>
      <c r="W70" s="17"/>
      <c r="X70" s="18"/>
      <c r="Y70" s="151"/>
      <c r="Z70" s="17"/>
      <c r="AA70" s="17"/>
      <c r="AB70" s="17"/>
      <c r="AC70" s="17"/>
      <c r="AD70" s="17"/>
      <c r="AE70" s="17"/>
      <c r="AF70" s="17"/>
      <c r="AG70" s="18"/>
      <c r="AH70" s="17"/>
      <c r="AI70" s="17"/>
      <c r="AJ70" s="17"/>
      <c r="AK70" s="17"/>
      <c r="AL70" s="17"/>
      <c r="AM70" s="18"/>
      <c r="AN70" s="151"/>
      <c r="AO70" s="17"/>
      <c r="AP70" s="17"/>
      <c r="AQ70" s="17"/>
      <c r="AR70" s="17"/>
      <c r="AS70" s="17"/>
      <c r="AT70" s="17"/>
      <c r="AU70" s="17"/>
      <c r="AV70" s="152"/>
      <c r="AW70" s="151"/>
      <c r="AX70" s="17"/>
      <c r="AY70" s="17"/>
      <c r="AZ70" s="17"/>
      <c r="BA70" s="17"/>
      <c r="BB70" s="141"/>
      <c r="BC70" s="17"/>
      <c r="BD70" s="17">
        <v>0</v>
      </c>
      <c r="BE70" s="152"/>
      <c r="BF70" s="151"/>
      <c r="BG70" s="17"/>
      <c r="BH70" s="17"/>
      <c r="BI70" s="17"/>
      <c r="BJ70" s="17"/>
      <c r="BK70" s="17"/>
      <c r="BL70" s="17"/>
      <c r="BM70" s="17"/>
      <c r="BN70" s="18">
        <v>1</v>
      </c>
      <c r="BO70" s="17">
        <v>1043.74</v>
      </c>
      <c r="BP70" s="17">
        <v>1043.74</v>
      </c>
      <c r="BQ70" s="18"/>
      <c r="BR70" s="17"/>
      <c r="BS70" s="17"/>
      <c r="BT70" s="18"/>
      <c r="BU70" s="17"/>
      <c r="BV70" s="17"/>
      <c r="BW70" s="18"/>
      <c r="BX70" s="17"/>
      <c r="BY70" s="17"/>
      <c r="BZ70" s="153"/>
      <c r="CA70" s="151"/>
      <c r="CB70" s="17"/>
      <c r="CC70" s="17"/>
      <c r="CD70" s="17"/>
      <c r="CE70" s="17"/>
      <c r="CF70" s="152"/>
      <c r="CG70" s="151"/>
      <c r="CH70" s="17"/>
      <c r="CI70" s="17"/>
      <c r="CJ70" s="17"/>
      <c r="CK70" s="17"/>
      <c r="CL70" s="152"/>
      <c r="CM70" s="151"/>
      <c r="CN70" s="17"/>
      <c r="CO70" s="17"/>
      <c r="CP70" s="17"/>
      <c r="CQ70" s="17"/>
      <c r="CR70" s="17"/>
      <c r="CS70" s="17"/>
      <c r="CT70" s="17">
        <v>0</v>
      </c>
      <c r="CU70" s="17"/>
      <c r="CV70" s="17"/>
      <c r="CW70" s="17"/>
      <c r="CX70" s="17"/>
      <c r="CY70" s="17"/>
      <c r="CZ70" s="17"/>
      <c r="DA70" s="152"/>
      <c r="DB70" s="151"/>
      <c r="DC70" s="17"/>
      <c r="DD70" s="143">
        <f t="shared" si="21"/>
        <v>1</v>
      </c>
      <c r="DE70" s="19">
        <f t="shared" si="22"/>
        <v>1043.74</v>
      </c>
      <c r="DF70" s="19"/>
      <c r="DG70" s="19"/>
      <c r="DH70" s="19">
        <v>0</v>
      </c>
      <c r="DI70" s="19"/>
      <c r="DJ70" s="19">
        <v>94.885454545454536</v>
      </c>
      <c r="DK70" s="19">
        <v>0</v>
      </c>
      <c r="DL70" s="19"/>
      <c r="DM70" s="19">
        <v>1138.6254545454544</v>
      </c>
      <c r="DN70" s="19"/>
      <c r="DO70" s="19">
        <v>279</v>
      </c>
      <c r="DP70" s="19">
        <v>61.375599999999999</v>
      </c>
      <c r="DQ70" s="19"/>
      <c r="DR70" s="19">
        <v>3.12</v>
      </c>
      <c r="DS70" s="19">
        <v>32.049999999999997</v>
      </c>
      <c r="DT70" s="19">
        <v>0</v>
      </c>
      <c r="DU70" s="19">
        <v>0</v>
      </c>
      <c r="DV70" s="19">
        <v>0</v>
      </c>
      <c r="DW70" s="19">
        <v>375.54560000000004</v>
      </c>
      <c r="DX70" s="19">
        <f>C70*'[1]Uniforme Apoio'!$BM$9+'Res. Geral apoio conferencia'!F70*'[1]Uniforme Apoio'!$BM$10+'Res. Geral apoio conferencia'!I70*'[1]Uniforme Apoio'!$BM$11+'Res. Geral apoio conferencia'!L70*'[1]Uniforme Apoio'!$BM$12+'Res. Geral apoio conferencia'!O70*'[1]Uniforme Apoio'!$BM$13+'Res. Geral apoio conferencia'!R70*'[1]Uniforme Apoio'!$BM$14+'Res. Geral apoio conferencia'!U70*'[1]Uniforme Apoio'!$BM$15+'Res. Geral apoio conferencia'!X70*'[1]Uniforme Apoio'!$BM$17+AA70*'[1]Uniforme Apoio'!$BM$16+'Res. Geral apoio conferencia'!AD70*'[1]Uniforme Apoio'!$BM$18+'Res. Geral apoio conferencia'!AG70*'[1]Uniforme Apoio'!$BM$19+'Res. Geral apoio conferencia'!AJ70*'[1]Uniforme Apoio'!$BM$20+'Res. Geral apoio conferencia'!AM70*'[1]Uniforme Apoio'!$BM$21+'Res. Geral apoio conferencia'!AP70*'[1]Uniforme Apoio'!$BM$22+'Res. Geral apoio conferencia'!AS70*'[1]Uniforme Apoio'!$BM$23+'Res. Geral apoio conferencia'!AV70*'[1]Uniforme Apoio'!$BM$24+'Res. Geral apoio conferencia'!AY70*'[1]Uniforme Apoio'!$BM$25+'Res. Geral apoio conferencia'!BB70*'[1]Uniforme Apoio'!$BM$26+BE70*'[1]Uniforme Apoio'!$BM$27+'Res. Geral apoio conferencia'!BH70*'[1]Uniforme Apoio'!$BM$28+'Res. Geral apoio conferencia'!BK70*'[1]Uniforme Apoio'!$BM$29+'Res. Geral apoio conferencia'!BN70*'[1]Uniforme Apoio'!$BM$30+'Res. Geral apoio conferencia'!BQ70*'[1]Uniforme Apoio'!$BM$30+'Res. Geral apoio conferencia'!BT70*'[1]Uniforme Apoio'!$BM$30+'Res. Geral apoio conferencia'!BW70*'[1]Uniforme Apoio'!$BM$31+'Res. Geral apoio conferencia'!BZ70*'[1]Uniforme Apoio'!$BM$31+'Res. Geral apoio conferencia'!CC70*'[1]Uniforme Apoio'!$BM$32+'Res. Geral apoio conferencia'!CF70*'[1]Uniforme Apoio'!$BM$33+'Res. Geral apoio conferencia'!CI70*'[1]Uniforme Apoio'!$BM$34+'Res. Geral apoio conferencia'!CL70*'[1]Uniforme Apoio'!$BM$35+'Res. Geral apoio conferencia'!CO70*'[1]Uniforme Apoio'!$BM$36+'Res. Geral apoio conferencia'!CR70*'[1]Uniforme Apoio'!$BM$37+'Res. Geral apoio conferencia'!CU70*'[1]Uniforme Apoio'!$BM$38+'Res. Geral apoio conferencia'!CX70*'[1]Uniforme Apoio'!$BM$39+'Res. Geral apoio conferencia'!DA70*'[1]Uniforme Apoio'!$BM$40</f>
        <v>85.68</v>
      </c>
      <c r="DY70" s="19"/>
      <c r="DZ70" s="19">
        <f>AP70*'[1]Equipamentos Jardinagem'!$H$7</f>
        <v>0</v>
      </c>
      <c r="EA70" s="19"/>
      <c r="EB70" s="19">
        <f t="shared" si="23"/>
        <v>85.68</v>
      </c>
      <c r="EC70" s="19">
        <v>227.72509090909091</v>
      </c>
      <c r="ED70" s="19">
        <v>17.079381818181815</v>
      </c>
      <c r="EE70" s="19">
        <v>11.386254545454545</v>
      </c>
      <c r="EF70" s="19">
        <v>2.2772509090909088</v>
      </c>
      <c r="EG70" s="19">
        <v>28.465636363636364</v>
      </c>
      <c r="EH70" s="19">
        <v>91.090036363636358</v>
      </c>
      <c r="EI70" s="19">
        <v>34.158763636363631</v>
      </c>
      <c r="EJ70" s="19">
        <v>6.8317527272727263</v>
      </c>
      <c r="EK70" s="19">
        <v>419.01416727272721</v>
      </c>
      <c r="EL70" s="19">
        <v>94.847500363636357</v>
      </c>
      <c r="EM70" s="19">
        <v>31.653787636363631</v>
      </c>
      <c r="EN70" s="19">
        <v>46.569781090909082</v>
      </c>
      <c r="EO70" s="19">
        <v>173.07106909090908</v>
      </c>
      <c r="EP70" s="19">
        <v>1.4802130909090907</v>
      </c>
      <c r="EQ70" s="19">
        <v>0.56931272727272719</v>
      </c>
      <c r="ER70" s="19">
        <v>2.0495258181818179</v>
      </c>
      <c r="ES70" s="19">
        <v>8.5396909090909077</v>
      </c>
      <c r="ET70" s="19">
        <v>0.68317527272727263</v>
      </c>
      <c r="EU70" s="19">
        <v>0.34158763636363632</v>
      </c>
      <c r="EV70" s="19">
        <v>3.9851890909090906</v>
      </c>
      <c r="EW70" s="19">
        <v>1.4802130909090907</v>
      </c>
      <c r="EX70" s="19">
        <v>48.960894545454536</v>
      </c>
      <c r="EY70" s="19">
        <v>1.9356632727272725</v>
      </c>
      <c r="EZ70" s="19">
        <v>65.9264138181818</v>
      </c>
      <c r="FA70" s="19">
        <v>94.847500363636357</v>
      </c>
      <c r="FB70" s="19">
        <v>15.826893818181816</v>
      </c>
      <c r="FC70" s="19">
        <v>9.5644538181818159</v>
      </c>
      <c r="FD70" s="19">
        <v>3.7574639999999997</v>
      </c>
      <c r="FE70" s="19">
        <v>0</v>
      </c>
      <c r="FF70" s="19">
        <v>45.658880727272717</v>
      </c>
      <c r="FG70" s="19">
        <v>169.65519272727272</v>
      </c>
      <c r="FH70" s="19">
        <f t="shared" si="18"/>
        <v>829.71636872727265</v>
      </c>
      <c r="FI70" s="19">
        <f t="shared" si="19"/>
        <v>2429.567423272727</v>
      </c>
      <c r="FJ70" s="19" t="e">
        <f t="shared" si="24"/>
        <v>#VALUE!</v>
      </c>
      <c r="FK70" s="144">
        <f t="shared" si="20"/>
        <v>3</v>
      </c>
      <c r="FL70" s="144">
        <f t="shared" ref="FL70:FL86" si="26">FK70+7.6+1.65</f>
        <v>12.25</v>
      </c>
      <c r="FM70" s="20">
        <f t="shared" ref="FM70:FM86" si="27">((100/((100-FL70)%)-100)*FK70)/FL70</f>
        <v>3.4188034188034218</v>
      </c>
      <c r="FN70" s="19" t="e">
        <f t="shared" si="11"/>
        <v>#VALUE!</v>
      </c>
      <c r="FO70" s="20">
        <f t="shared" si="5"/>
        <v>8.6609686609686669</v>
      </c>
      <c r="FP70" s="19" t="e">
        <f t="shared" si="12"/>
        <v>#VALUE!</v>
      </c>
      <c r="FQ70" s="20">
        <f t="shared" si="6"/>
        <v>1.8803418803418819</v>
      </c>
      <c r="FR70" s="19" t="e">
        <f t="shared" si="13"/>
        <v>#VALUE!</v>
      </c>
      <c r="FS70" s="19" t="e">
        <f t="shared" si="25"/>
        <v>#VALUE!</v>
      </c>
      <c r="FT70" s="19" t="e">
        <f t="shared" si="15"/>
        <v>#VALUE!</v>
      </c>
      <c r="FU70" s="145" t="e">
        <f t="shared" si="16"/>
        <v>#VALUE!</v>
      </c>
    </row>
    <row r="71" spans="1:177" ht="15" customHeight="1">
      <c r="A71" s="190" t="str">
        <f>[1]CCT!D78</f>
        <v>Rodoviários de Juiz de Fora + SEAC-MG</v>
      </c>
      <c r="B71" s="186" t="str">
        <f>[1]CCT!C78</f>
        <v>Ubá</v>
      </c>
      <c r="C71" s="141"/>
      <c r="D71" s="151"/>
      <c r="E71" s="17">
        <v>0</v>
      </c>
      <c r="F71" s="18"/>
      <c r="G71" s="151"/>
      <c r="H71" s="17">
        <v>0</v>
      </c>
      <c r="I71" s="18"/>
      <c r="J71" s="151"/>
      <c r="K71" s="17">
        <v>0</v>
      </c>
      <c r="L71" s="17"/>
      <c r="M71" s="17"/>
      <c r="N71" s="17"/>
      <c r="O71" s="17"/>
      <c r="P71" s="17"/>
      <c r="Q71" s="17"/>
      <c r="R71" s="17"/>
      <c r="S71" s="17"/>
      <c r="T71" s="17"/>
      <c r="U71" s="18"/>
      <c r="V71" s="151"/>
      <c r="W71" s="17">
        <v>0</v>
      </c>
      <c r="X71" s="18"/>
      <c r="Y71" s="151"/>
      <c r="Z71" s="17">
        <v>0</v>
      </c>
      <c r="AA71" s="17"/>
      <c r="AB71" s="17"/>
      <c r="AC71" s="17"/>
      <c r="AD71" s="17"/>
      <c r="AE71" s="17"/>
      <c r="AF71" s="17"/>
      <c r="AG71" s="18"/>
      <c r="AH71" s="17"/>
      <c r="AI71" s="17">
        <v>0</v>
      </c>
      <c r="AJ71" s="17"/>
      <c r="AK71" s="17"/>
      <c r="AL71" s="17"/>
      <c r="AM71" s="18"/>
      <c r="AN71" s="151"/>
      <c r="AO71" s="17">
        <v>0</v>
      </c>
      <c r="AP71" s="17"/>
      <c r="AQ71" s="17"/>
      <c r="AR71" s="17"/>
      <c r="AS71" s="17"/>
      <c r="AT71" s="17"/>
      <c r="AU71" s="17"/>
      <c r="AV71" s="152"/>
      <c r="AW71" s="151"/>
      <c r="AX71" s="17">
        <v>0</v>
      </c>
      <c r="AY71" s="17"/>
      <c r="AZ71" s="17"/>
      <c r="BA71" s="17"/>
      <c r="BB71" s="141">
        <v>1</v>
      </c>
      <c r="BC71" s="17">
        <v>2507.27</v>
      </c>
      <c r="BD71" s="17">
        <v>2507.27</v>
      </c>
      <c r="BE71" s="152"/>
      <c r="BF71" s="151"/>
      <c r="BG71" s="17">
        <v>0</v>
      </c>
      <c r="BH71" s="17"/>
      <c r="BI71" s="17"/>
      <c r="BJ71" s="17"/>
      <c r="BK71" s="17"/>
      <c r="BL71" s="17"/>
      <c r="BM71" s="17"/>
      <c r="BN71" s="18"/>
      <c r="BO71" s="17"/>
      <c r="BP71" s="17">
        <v>0</v>
      </c>
      <c r="BQ71" s="18"/>
      <c r="BR71" s="17"/>
      <c r="BS71" s="17">
        <v>0</v>
      </c>
      <c r="BT71" s="18">
        <v>0</v>
      </c>
      <c r="BU71" s="17">
        <v>0</v>
      </c>
      <c r="BV71" s="17">
        <v>0</v>
      </c>
      <c r="BW71" s="18"/>
      <c r="BX71" s="17"/>
      <c r="BY71" s="17">
        <v>0</v>
      </c>
      <c r="BZ71" s="153"/>
      <c r="CA71" s="151"/>
      <c r="CB71" s="17">
        <v>0</v>
      </c>
      <c r="CC71" s="17"/>
      <c r="CD71" s="17"/>
      <c r="CE71" s="17"/>
      <c r="CF71" s="152"/>
      <c r="CG71" s="151"/>
      <c r="CH71" s="17">
        <v>0</v>
      </c>
      <c r="CI71" s="17"/>
      <c r="CJ71" s="17"/>
      <c r="CK71" s="17"/>
      <c r="CL71" s="152"/>
      <c r="CM71" s="151"/>
      <c r="CN71" s="17">
        <v>0</v>
      </c>
      <c r="CO71" s="17"/>
      <c r="CP71" s="17"/>
      <c r="CQ71" s="17"/>
      <c r="CR71" s="17"/>
      <c r="CS71" s="17"/>
      <c r="CT71" s="17">
        <v>0</v>
      </c>
      <c r="CU71" s="17"/>
      <c r="CV71" s="17"/>
      <c r="CW71" s="17"/>
      <c r="CX71" s="17"/>
      <c r="CY71" s="17"/>
      <c r="CZ71" s="17"/>
      <c r="DA71" s="152"/>
      <c r="DB71" s="151"/>
      <c r="DC71" s="17">
        <v>0</v>
      </c>
      <c r="DD71" s="143">
        <f t="shared" si="21"/>
        <v>1</v>
      </c>
      <c r="DE71" s="19">
        <f t="shared" si="22"/>
        <v>2507.27</v>
      </c>
      <c r="DF71" s="19"/>
      <c r="DG71" s="19"/>
      <c r="DH71" s="19">
        <v>0</v>
      </c>
      <c r="DI71" s="19"/>
      <c r="DJ71" s="19">
        <v>0</v>
      </c>
      <c r="DK71" s="19">
        <v>0</v>
      </c>
      <c r="DL71" s="19"/>
      <c r="DM71" s="19">
        <v>2507.27</v>
      </c>
      <c r="DN71" s="19"/>
      <c r="DO71" s="19">
        <v>279</v>
      </c>
      <c r="DP71" s="19">
        <v>0</v>
      </c>
      <c r="DQ71" s="19"/>
      <c r="DR71" s="19">
        <v>3.12</v>
      </c>
      <c r="DS71" s="19">
        <v>0</v>
      </c>
      <c r="DT71" s="19">
        <v>0</v>
      </c>
      <c r="DU71" s="19">
        <v>0</v>
      </c>
      <c r="DV71" s="19">
        <v>247.42</v>
      </c>
      <c r="DW71" s="19">
        <v>529.54</v>
      </c>
      <c r="DX71" s="19">
        <f>C71*'[1]Uniforme Apoio'!$BM$9+'Res. Geral apoio conferencia'!F71*'[1]Uniforme Apoio'!$BM$10+'Res. Geral apoio conferencia'!I71*'[1]Uniforme Apoio'!$BM$11+'Res. Geral apoio conferencia'!L71*'[1]Uniforme Apoio'!$BM$12+'Res. Geral apoio conferencia'!O71*'[1]Uniforme Apoio'!$BM$13+'Res. Geral apoio conferencia'!R71*'[1]Uniforme Apoio'!$BM$14+'Res. Geral apoio conferencia'!U71*'[1]Uniforme Apoio'!$BM$15+'Res. Geral apoio conferencia'!X71*'[1]Uniforme Apoio'!$BM$17+AA71*'[1]Uniforme Apoio'!$BM$16+'Res. Geral apoio conferencia'!AD71*'[1]Uniforme Apoio'!$BM$18+'Res. Geral apoio conferencia'!AG71*'[1]Uniforme Apoio'!$BM$19+'Res. Geral apoio conferencia'!AJ71*'[1]Uniforme Apoio'!$BM$20+'Res. Geral apoio conferencia'!AM71*'[1]Uniforme Apoio'!$BM$21+'Res. Geral apoio conferencia'!AP71*'[1]Uniforme Apoio'!$BM$22+'Res. Geral apoio conferencia'!AS71*'[1]Uniforme Apoio'!$BM$23+'Res. Geral apoio conferencia'!AV71*'[1]Uniforme Apoio'!$BM$24+'Res. Geral apoio conferencia'!AY71*'[1]Uniforme Apoio'!$BM$25+'Res. Geral apoio conferencia'!BB71*'[1]Uniforme Apoio'!$BM$26+BE71*'[1]Uniforme Apoio'!$BM$27+'Res. Geral apoio conferencia'!BH71*'[1]Uniforme Apoio'!$BM$28+'Res. Geral apoio conferencia'!BK71*'[1]Uniforme Apoio'!$BM$29+'Res. Geral apoio conferencia'!BN71*'[1]Uniforme Apoio'!$BM$30+'Res. Geral apoio conferencia'!BQ71*'[1]Uniforme Apoio'!$BM$30+'Res. Geral apoio conferencia'!BT71*'[1]Uniforme Apoio'!$BM$30+'Res. Geral apoio conferencia'!BW71*'[1]Uniforme Apoio'!$BM$31+'Res. Geral apoio conferencia'!BZ71*'[1]Uniforme Apoio'!$BM$31+'Res. Geral apoio conferencia'!CC71*'[1]Uniforme Apoio'!$BM$32+'Res. Geral apoio conferencia'!CF71*'[1]Uniforme Apoio'!$BM$33+'Res. Geral apoio conferencia'!CI71*'[1]Uniforme Apoio'!$BM$34+'Res. Geral apoio conferencia'!CL71*'[1]Uniforme Apoio'!$BM$35+'Res. Geral apoio conferencia'!CO71*'[1]Uniforme Apoio'!$BM$36+'Res. Geral apoio conferencia'!CR71*'[1]Uniforme Apoio'!$BM$37+'Res. Geral apoio conferencia'!CU71*'[1]Uniforme Apoio'!$BM$38+'Res. Geral apoio conferencia'!CX71*'[1]Uniforme Apoio'!$BM$39+'Res. Geral apoio conferencia'!DA71*'[1]Uniforme Apoio'!$BM$40</f>
        <v>103.18</v>
      </c>
      <c r="DY71" s="19"/>
      <c r="DZ71" s="19">
        <f>AP71*'[1]Equipamentos Jardinagem'!$H$7</f>
        <v>0</v>
      </c>
      <c r="EA71" s="19"/>
      <c r="EB71" s="19">
        <f t="shared" si="23"/>
        <v>103.18</v>
      </c>
      <c r="EC71" s="19">
        <v>501.45400000000001</v>
      </c>
      <c r="ED71" s="19">
        <v>37.609049999999996</v>
      </c>
      <c r="EE71" s="19">
        <v>25.072700000000001</v>
      </c>
      <c r="EF71" s="19">
        <v>5.0145400000000002</v>
      </c>
      <c r="EG71" s="19">
        <v>62.681750000000001</v>
      </c>
      <c r="EH71" s="19">
        <v>200.58160000000001</v>
      </c>
      <c r="EI71" s="19">
        <v>75.218099999999993</v>
      </c>
      <c r="EJ71" s="19">
        <v>15.043620000000001</v>
      </c>
      <c r="EK71" s="19">
        <v>922.67536000000007</v>
      </c>
      <c r="EL71" s="19">
        <v>208.855591</v>
      </c>
      <c r="EM71" s="19">
        <v>69.702106000000001</v>
      </c>
      <c r="EN71" s="19">
        <v>102.547343</v>
      </c>
      <c r="EO71" s="19">
        <v>381.10504000000003</v>
      </c>
      <c r="EP71" s="19">
        <v>3.2594509999999999</v>
      </c>
      <c r="EQ71" s="19">
        <v>1.2536350000000001</v>
      </c>
      <c r="ER71" s="19">
        <v>4.5130859999999995</v>
      </c>
      <c r="ES71" s="19">
        <v>18.804524999999998</v>
      </c>
      <c r="ET71" s="19">
        <v>1.5043619999999998</v>
      </c>
      <c r="EU71" s="19">
        <v>0.75218099999999988</v>
      </c>
      <c r="EV71" s="19">
        <v>8.7754449999999995</v>
      </c>
      <c r="EW71" s="19">
        <v>3.2594509999999999</v>
      </c>
      <c r="EX71" s="19">
        <v>107.81260999999999</v>
      </c>
      <c r="EY71" s="19">
        <v>4.262359</v>
      </c>
      <c r="EZ71" s="19">
        <v>145.17093299999999</v>
      </c>
      <c r="FA71" s="19">
        <v>208.855591</v>
      </c>
      <c r="FB71" s="19">
        <v>34.851053</v>
      </c>
      <c r="FC71" s="19">
        <v>21.061067999999999</v>
      </c>
      <c r="FD71" s="19">
        <v>8.2739910000000005</v>
      </c>
      <c r="FE71" s="19">
        <v>0</v>
      </c>
      <c r="FF71" s="19">
        <v>100.54152699999999</v>
      </c>
      <c r="FG71" s="19">
        <v>373.58323000000001</v>
      </c>
      <c r="FH71" s="19">
        <f t="shared" si="18"/>
        <v>1827.0476489999999</v>
      </c>
      <c r="FI71" s="19">
        <f t="shared" si="19"/>
        <v>4967.0376489999999</v>
      </c>
      <c r="FJ71" s="19" t="e">
        <f t="shared" si="24"/>
        <v>#VALUE!</v>
      </c>
      <c r="FK71" s="144">
        <f t="shared" si="20"/>
        <v>3</v>
      </c>
      <c r="FL71" s="144">
        <f t="shared" si="26"/>
        <v>12.25</v>
      </c>
      <c r="FM71" s="20">
        <f t="shared" si="27"/>
        <v>3.4188034188034218</v>
      </c>
      <c r="FN71" s="19" t="e">
        <f t="shared" ref="FN71:FN86" si="28">FM71*(FI71+FJ71+FS71)%</f>
        <v>#VALUE!</v>
      </c>
      <c r="FO71" s="20">
        <f t="shared" si="5"/>
        <v>8.6609686609686669</v>
      </c>
      <c r="FP71" s="19" t="e">
        <f t="shared" ref="FP71:FP86" si="29">FO71*(FI71+FJ71+FS71)%</f>
        <v>#VALUE!</v>
      </c>
      <c r="FQ71" s="20">
        <f t="shared" si="6"/>
        <v>1.8803418803418819</v>
      </c>
      <c r="FR71" s="19" t="e">
        <f t="shared" ref="FR71:FR86" si="30">FQ71*(FI71+FJ71+FS71)%</f>
        <v>#VALUE!</v>
      </c>
      <c r="FS71" s="19" t="e">
        <f t="shared" si="25"/>
        <v>#VALUE!</v>
      </c>
      <c r="FT71" s="19" t="e">
        <f t="shared" ref="FT71:FT86" si="31">FJ71+FN71+FP71+FR71+FS71</f>
        <v>#VALUE!</v>
      </c>
      <c r="FU71" s="145" t="e">
        <f t="shared" ref="FU71:FU86" si="32">FI71+FT71</f>
        <v>#VALUE!</v>
      </c>
    </row>
    <row r="72" spans="1:177" ht="15" customHeight="1">
      <c r="A72" s="146" t="str">
        <f>[1]CCT!D79</f>
        <v>Uberaba</v>
      </c>
      <c r="B72" s="159" t="str">
        <f>[1]CCT!C79</f>
        <v>Uberaba</v>
      </c>
      <c r="C72" s="141"/>
      <c r="D72" s="17"/>
      <c r="E72" s="17">
        <v>0</v>
      </c>
      <c r="F72" s="18"/>
      <c r="G72" s="17"/>
      <c r="H72" s="17">
        <v>0</v>
      </c>
      <c r="I72" s="18"/>
      <c r="J72" s="17"/>
      <c r="K72" s="17">
        <v>0</v>
      </c>
      <c r="L72" s="17"/>
      <c r="M72" s="17"/>
      <c r="N72" s="17"/>
      <c r="O72" s="17"/>
      <c r="P72" s="17"/>
      <c r="Q72" s="17"/>
      <c r="R72" s="17"/>
      <c r="S72" s="17"/>
      <c r="T72" s="17"/>
      <c r="U72" s="18"/>
      <c r="V72" s="17"/>
      <c r="W72" s="17">
        <v>0</v>
      </c>
      <c r="X72" s="18"/>
      <c r="Y72" s="17"/>
      <c r="Z72" s="17">
        <v>0</v>
      </c>
      <c r="AA72" s="17"/>
      <c r="AB72" s="17"/>
      <c r="AC72" s="17"/>
      <c r="AD72" s="17"/>
      <c r="AE72" s="17"/>
      <c r="AF72" s="17"/>
      <c r="AG72" s="18"/>
      <c r="AH72" s="17"/>
      <c r="AI72" s="17">
        <v>0</v>
      </c>
      <c r="AJ72" s="17"/>
      <c r="AK72" s="17"/>
      <c r="AL72" s="17"/>
      <c r="AM72" s="18"/>
      <c r="AN72" s="17"/>
      <c r="AO72" s="17">
        <v>0</v>
      </c>
      <c r="AP72" s="17"/>
      <c r="AQ72" s="17"/>
      <c r="AR72" s="17"/>
      <c r="AS72" s="17"/>
      <c r="AT72" s="17"/>
      <c r="AU72" s="17"/>
      <c r="AV72" s="18"/>
      <c r="AW72" s="17"/>
      <c r="AX72" s="17">
        <v>0</v>
      </c>
      <c r="AY72" s="17"/>
      <c r="AZ72" s="17"/>
      <c r="BA72" s="17"/>
      <c r="BB72" s="141"/>
      <c r="BC72" s="17"/>
      <c r="BD72" s="17"/>
      <c r="BE72" s="18"/>
      <c r="BF72" s="17"/>
      <c r="BG72" s="17">
        <v>0</v>
      </c>
      <c r="BH72" s="17"/>
      <c r="BI72" s="17"/>
      <c r="BJ72" s="17"/>
      <c r="BK72" s="17"/>
      <c r="BL72" s="17"/>
      <c r="BM72" s="17"/>
      <c r="BN72" s="18"/>
      <c r="BO72" s="17"/>
      <c r="BP72" s="17">
        <v>0</v>
      </c>
      <c r="BQ72" s="18"/>
      <c r="BR72" s="17"/>
      <c r="BS72" s="17">
        <v>0</v>
      </c>
      <c r="BT72" s="18"/>
      <c r="BU72" s="17"/>
      <c r="BV72" s="17">
        <v>0</v>
      </c>
      <c r="BW72" s="18"/>
      <c r="BX72" s="17"/>
      <c r="BY72" s="17">
        <v>0</v>
      </c>
      <c r="BZ72" s="142">
        <v>1</v>
      </c>
      <c r="CA72" s="17">
        <v>1231.31</v>
      </c>
      <c r="CB72" s="17">
        <v>1231.31</v>
      </c>
      <c r="CC72" s="17"/>
      <c r="CD72" s="17"/>
      <c r="CE72" s="17"/>
      <c r="CF72" s="18"/>
      <c r="CG72" s="17"/>
      <c r="CH72" s="17">
        <v>0</v>
      </c>
      <c r="CI72" s="17"/>
      <c r="CJ72" s="17"/>
      <c r="CK72" s="17"/>
      <c r="CL72" s="18"/>
      <c r="CM72" s="17"/>
      <c r="CN72" s="17">
        <v>0</v>
      </c>
      <c r="CO72" s="17"/>
      <c r="CP72" s="17"/>
      <c r="CQ72" s="17"/>
      <c r="CR72" s="17"/>
      <c r="CS72" s="17"/>
      <c r="CT72" s="17">
        <v>0</v>
      </c>
      <c r="CU72" s="17"/>
      <c r="CV72" s="17"/>
      <c r="CW72" s="17"/>
      <c r="CX72" s="17"/>
      <c r="CY72" s="17"/>
      <c r="CZ72" s="17"/>
      <c r="DA72" s="18"/>
      <c r="DB72" s="17"/>
      <c r="DC72" s="17">
        <v>0</v>
      </c>
      <c r="DD72" s="143">
        <f t="shared" si="21"/>
        <v>1</v>
      </c>
      <c r="DE72" s="19">
        <f t="shared" si="22"/>
        <v>1231.31</v>
      </c>
      <c r="DF72" s="19"/>
      <c r="DG72" s="19"/>
      <c r="DH72" s="19">
        <v>0</v>
      </c>
      <c r="DI72" s="19"/>
      <c r="DJ72" s="19">
        <v>0</v>
      </c>
      <c r="DK72" s="19">
        <v>0</v>
      </c>
      <c r="DL72" s="19"/>
      <c r="DM72" s="19">
        <v>1231.31</v>
      </c>
      <c r="DN72" s="19"/>
      <c r="DO72" s="19">
        <v>279</v>
      </c>
      <c r="DP72" s="19">
        <v>50.121400000000008</v>
      </c>
      <c r="DQ72" s="19"/>
      <c r="DR72" s="19">
        <v>3.12</v>
      </c>
      <c r="DS72" s="19">
        <v>28.19</v>
      </c>
      <c r="DT72" s="19">
        <v>0</v>
      </c>
      <c r="DU72" s="19">
        <v>0</v>
      </c>
      <c r="DV72" s="19">
        <v>0</v>
      </c>
      <c r="DW72" s="19">
        <v>360.4314</v>
      </c>
      <c r="DX72" s="19">
        <f>C72*'[1]Uniforme Apoio'!$BM$9+'Res. Geral apoio conferencia'!F72*'[1]Uniforme Apoio'!$BM$10+'Res. Geral apoio conferencia'!I72*'[1]Uniforme Apoio'!$BM$11+'Res. Geral apoio conferencia'!L72*'[1]Uniforme Apoio'!$BM$12+'Res. Geral apoio conferencia'!O72*'[1]Uniforme Apoio'!$BM$13+'Res. Geral apoio conferencia'!R72*'[1]Uniforme Apoio'!$BM$14+'Res. Geral apoio conferencia'!U72*'[1]Uniforme Apoio'!$BM$15+'Res. Geral apoio conferencia'!X72*'[1]Uniforme Apoio'!$BM$17+AA72*'[1]Uniforme Apoio'!$BM$16+'Res. Geral apoio conferencia'!AD72*'[1]Uniforme Apoio'!$BM$18+'Res. Geral apoio conferencia'!AG72*'[1]Uniforme Apoio'!$BM$19+'Res. Geral apoio conferencia'!AJ72*'[1]Uniforme Apoio'!$BM$20+'Res. Geral apoio conferencia'!AM72*'[1]Uniforme Apoio'!$BM$21+'Res. Geral apoio conferencia'!AP72*'[1]Uniforme Apoio'!$BM$22+'Res. Geral apoio conferencia'!AS72*'[1]Uniforme Apoio'!$BM$23+'Res. Geral apoio conferencia'!AV72*'[1]Uniforme Apoio'!$BM$24+'Res. Geral apoio conferencia'!AY72*'[1]Uniforme Apoio'!$BM$25+'Res. Geral apoio conferencia'!BB72*'[1]Uniforme Apoio'!$BM$26+BE72*'[1]Uniforme Apoio'!$BM$27+'Res. Geral apoio conferencia'!BH72*'[1]Uniforme Apoio'!$BM$28+'Res. Geral apoio conferencia'!BK72*'[1]Uniforme Apoio'!$BM$29+'Res. Geral apoio conferencia'!BN72*'[1]Uniforme Apoio'!$BM$30+'Res. Geral apoio conferencia'!BQ72*'[1]Uniforme Apoio'!$BM$30+'Res. Geral apoio conferencia'!BT72*'[1]Uniforme Apoio'!$BM$30+'Res. Geral apoio conferencia'!BW72*'[1]Uniforme Apoio'!$BM$31+'Res. Geral apoio conferencia'!BZ72*'[1]Uniforme Apoio'!$BM$31+'Res. Geral apoio conferencia'!CC72*'[1]Uniforme Apoio'!$BM$32+'Res. Geral apoio conferencia'!CF72*'[1]Uniforme Apoio'!$BM$33+'Res. Geral apoio conferencia'!CI72*'[1]Uniforme Apoio'!$BM$34+'Res. Geral apoio conferencia'!CL72*'[1]Uniforme Apoio'!$BM$35+'Res. Geral apoio conferencia'!CO72*'[1]Uniforme Apoio'!$BM$36+'Res. Geral apoio conferencia'!CR72*'[1]Uniforme Apoio'!$BM$37+'Res. Geral apoio conferencia'!CU72*'[1]Uniforme Apoio'!$BM$38+'Res. Geral apoio conferencia'!CX72*'[1]Uniforme Apoio'!$BM$39+'Res. Geral apoio conferencia'!DA72*'[1]Uniforme Apoio'!$BM$40</f>
        <v>81.430000000000007</v>
      </c>
      <c r="DY72" s="19"/>
      <c r="DZ72" s="19">
        <f>AP72*'[1]Equipamentos Jardinagem'!$H$7</f>
        <v>0</v>
      </c>
      <c r="EA72" s="19"/>
      <c r="EB72" s="19">
        <f t="shared" si="23"/>
        <v>81.430000000000007</v>
      </c>
      <c r="EC72" s="19">
        <v>246.262</v>
      </c>
      <c r="ED72" s="19">
        <v>18.469649999999998</v>
      </c>
      <c r="EE72" s="19">
        <v>12.3131</v>
      </c>
      <c r="EF72" s="19">
        <v>2.4626199999999998</v>
      </c>
      <c r="EG72" s="19">
        <v>30.78275</v>
      </c>
      <c r="EH72" s="19">
        <v>98.504800000000003</v>
      </c>
      <c r="EI72" s="19">
        <v>36.939299999999996</v>
      </c>
      <c r="EJ72" s="19">
        <v>7.3878599999999999</v>
      </c>
      <c r="EK72" s="19">
        <v>453.12208000000004</v>
      </c>
      <c r="EL72" s="19">
        <v>102.568123</v>
      </c>
      <c r="EM72" s="19">
        <v>34.230417999999993</v>
      </c>
      <c r="EN72" s="19">
        <v>50.360578999999994</v>
      </c>
      <c r="EO72" s="19">
        <v>187.15912</v>
      </c>
      <c r="EP72" s="19">
        <v>1.6007029999999998</v>
      </c>
      <c r="EQ72" s="19">
        <v>0.61565499999999995</v>
      </c>
      <c r="ER72" s="19">
        <v>2.2163579999999996</v>
      </c>
      <c r="ES72" s="19">
        <v>9.234824999999999</v>
      </c>
      <c r="ET72" s="19">
        <v>0.73878599999999994</v>
      </c>
      <c r="EU72" s="19">
        <v>0.36939299999999997</v>
      </c>
      <c r="EV72" s="19">
        <v>4.3095850000000002</v>
      </c>
      <c r="EW72" s="19">
        <v>1.6007029999999998</v>
      </c>
      <c r="EX72" s="19">
        <v>52.946329999999996</v>
      </c>
      <c r="EY72" s="19">
        <v>2.0932269999999997</v>
      </c>
      <c r="EZ72" s="19">
        <v>71.29284899999999</v>
      </c>
      <c r="FA72" s="19">
        <v>102.568123</v>
      </c>
      <c r="FB72" s="19">
        <v>17.115208999999997</v>
      </c>
      <c r="FC72" s="19">
        <v>10.343003999999999</v>
      </c>
      <c r="FD72" s="19">
        <v>4.0633229999999996</v>
      </c>
      <c r="FE72" s="19">
        <v>0</v>
      </c>
      <c r="FF72" s="19">
        <v>49.375530999999995</v>
      </c>
      <c r="FG72" s="19">
        <v>183.46518999999998</v>
      </c>
      <c r="FH72" s="19">
        <f t="shared" si="18"/>
        <v>897.25559699999997</v>
      </c>
      <c r="FI72" s="19">
        <f t="shared" si="19"/>
        <v>2570.426997</v>
      </c>
      <c r="FJ72" s="19" t="e">
        <f t="shared" si="24"/>
        <v>#VALUE!</v>
      </c>
      <c r="FK72" s="144">
        <f t="shared" si="20"/>
        <v>3</v>
      </c>
      <c r="FL72" s="144">
        <f t="shared" si="26"/>
        <v>12.25</v>
      </c>
      <c r="FM72" s="20">
        <f t="shared" si="27"/>
        <v>3.4188034188034218</v>
      </c>
      <c r="FN72" s="19" t="e">
        <f t="shared" si="28"/>
        <v>#VALUE!</v>
      </c>
      <c r="FO72" s="20">
        <f t="shared" si="5"/>
        <v>8.6609686609686669</v>
      </c>
      <c r="FP72" s="19" t="e">
        <f t="shared" si="29"/>
        <v>#VALUE!</v>
      </c>
      <c r="FQ72" s="20">
        <f t="shared" si="6"/>
        <v>1.8803418803418819</v>
      </c>
      <c r="FR72" s="19" t="e">
        <f t="shared" si="30"/>
        <v>#VALUE!</v>
      </c>
      <c r="FS72" s="19" t="e">
        <f t="shared" si="25"/>
        <v>#VALUE!</v>
      </c>
      <c r="FT72" s="19" t="e">
        <f t="shared" si="31"/>
        <v>#VALUE!</v>
      </c>
      <c r="FU72" s="145" t="e">
        <f t="shared" si="32"/>
        <v>#VALUE!</v>
      </c>
    </row>
    <row r="73" spans="1:177" ht="15" customHeight="1">
      <c r="A73" s="149" t="str">
        <f>[1]CCT!D80</f>
        <v>Settaspoc</v>
      </c>
      <c r="B73" s="158" t="str">
        <f>[1]CCT!C80</f>
        <v>Uberaba</v>
      </c>
      <c r="C73" s="141"/>
      <c r="D73" s="17"/>
      <c r="E73" s="17"/>
      <c r="F73" s="18"/>
      <c r="G73" s="17"/>
      <c r="H73" s="17"/>
      <c r="I73" s="18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8"/>
      <c r="V73" s="17"/>
      <c r="W73" s="17"/>
      <c r="X73" s="18"/>
      <c r="Y73" s="17"/>
      <c r="Z73" s="17"/>
      <c r="AA73" s="17"/>
      <c r="AB73" s="17"/>
      <c r="AC73" s="17"/>
      <c r="AD73" s="17"/>
      <c r="AE73" s="17"/>
      <c r="AF73" s="17"/>
      <c r="AG73" s="18"/>
      <c r="AH73" s="17"/>
      <c r="AI73" s="17"/>
      <c r="AJ73" s="17"/>
      <c r="AK73" s="17"/>
      <c r="AL73" s="17"/>
      <c r="AM73" s="18"/>
      <c r="AN73" s="17"/>
      <c r="AO73" s="17"/>
      <c r="AP73" s="17"/>
      <c r="AQ73" s="17"/>
      <c r="AR73" s="17"/>
      <c r="AS73" s="17"/>
      <c r="AT73" s="17"/>
      <c r="AU73" s="17"/>
      <c r="AV73" s="18"/>
      <c r="AW73" s="17"/>
      <c r="AX73" s="17"/>
      <c r="AY73" s="17"/>
      <c r="AZ73" s="17"/>
      <c r="BA73" s="17"/>
      <c r="BB73" s="141"/>
      <c r="BC73" s="17"/>
      <c r="BD73" s="17">
        <v>0</v>
      </c>
      <c r="BE73" s="18"/>
      <c r="BF73" s="17"/>
      <c r="BG73" s="17"/>
      <c r="BH73" s="17"/>
      <c r="BI73" s="17"/>
      <c r="BJ73" s="17"/>
      <c r="BK73" s="17"/>
      <c r="BL73" s="17"/>
      <c r="BM73" s="17"/>
      <c r="BN73" s="18"/>
      <c r="BO73" s="17"/>
      <c r="BP73" s="17"/>
      <c r="BQ73" s="18"/>
      <c r="BR73" s="17"/>
      <c r="BS73" s="17"/>
      <c r="BT73" s="18"/>
      <c r="BU73" s="17"/>
      <c r="BV73" s="17"/>
      <c r="BW73" s="18"/>
      <c r="BX73" s="17"/>
      <c r="BY73" s="17"/>
      <c r="BZ73" s="142"/>
      <c r="CA73" s="17"/>
      <c r="CB73" s="17"/>
      <c r="CC73" s="17"/>
      <c r="CD73" s="17"/>
      <c r="CE73" s="17"/>
      <c r="CF73" s="18"/>
      <c r="CG73" s="17"/>
      <c r="CH73" s="17"/>
      <c r="CI73" s="17"/>
      <c r="CJ73" s="17"/>
      <c r="CK73" s="17"/>
      <c r="CL73" s="18"/>
      <c r="CM73" s="17"/>
      <c r="CN73" s="17"/>
      <c r="CO73" s="17"/>
      <c r="CP73" s="17"/>
      <c r="CQ73" s="17"/>
      <c r="CR73" s="141">
        <v>1</v>
      </c>
      <c r="CS73" s="17">
        <v>2180.8200000000002</v>
      </c>
      <c r="CT73" s="17">
        <v>2180.8200000000002</v>
      </c>
      <c r="CU73" s="17"/>
      <c r="CV73" s="17"/>
      <c r="CW73" s="17"/>
      <c r="CX73" s="17"/>
      <c r="CY73" s="17"/>
      <c r="CZ73" s="17"/>
      <c r="DA73" s="18"/>
      <c r="DB73" s="17"/>
      <c r="DC73" s="17"/>
      <c r="DD73" s="143">
        <f t="shared" si="21"/>
        <v>1</v>
      </c>
      <c r="DE73" s="19">
        <f t="shared" si="22"/>
        <v>2180.8200000000002</v>
      </c>
      <c r="DF73" s="19"/>
      <c r="DG73" s="19"/>
      <c r="DH73" s="19">
        <v>0</v>
      </c>
      <c r="DI73" s="19"/>
      <c r="DJ73" s="19">
        <v>0</v>
      </c>
      <c r="DK73" s="19">
        <v>0</v>
      </c>
      <c r="DL73" s="19"/>
      <c r="DM73" s="19">
        <v>2180.8200000000002</v>
      </c>
      <c r="DN73" s="19"/>
      <c r="DO73" s="19">
        <v>279</v>
      </c>
      <c r="DP73" s="19">
        <v>0</v>
      </c>
      <c r="DQ73" s="19"/>
      <c r="DR73" s="19">
        <v>3.12</v>
      </c>
      <c r="DS73" s="19">
        <v>15.65</v>
      </c>
      <c r="DT73" s="19">
        <v>0</v>
      </c>
      <c r="DU73" s="19">
        <v>0</v>
      </c>
      <c r="DV73" s="19">
        <v>0</v>
      </c>
      <c r="DW73" s="19">
        <v>297.77</v>
      </c>
      <c r="DX73" s="19">
        <f>C73*'[1]Uniforme Apoio'!$BM$9+'Res. Geral apoio conferencia'!F73*'[1]Uniforme Apoio'!$BM$10+'Res. Geral apoio conferencia'!I73*'[1]Uniforme Apoio'!$BM$11+'Res. Geral apoio conferencia'!L73*'[1]Uniforme Apoio'!$BM$12+'Res. Geral apoio conferencia'!O73*'[1]Uniforme Apoio'!$BM$13+'Res. Geral apoio conferencia'!R73*'[1]Uniforme Apoio'!$BM$14+'Res. Geral apoio conferencia'!U73*'[1]Uniforme Apoio'!$BM$15+'Res. Geral apoio conferencia'!X73*'[1]Uniforme Apoio'!$BM$17+AA73*'[1]Uniforme Apoio'!$BM$16+'Res. Geral apoio conferencia'!AD73*'[1]Uniforme Apoio'!$BM$18+'Res. Geral apoio conferencia'!AG73*'[1]Uniforme Apoio'!$BM$19+'Res. Geral apoio conferencia'!AJ73*'[1]Uniforme Apoio'!$BM$20+'Res. Geral apoio conferencia'!AM73*'[1]Uniforme Apoio'!$BM$21+'Res. Geral apoio conferencia'!AP73*'[1]Uniforme Apoio'!$BM$22+'Res. Geral apoio conferencia'!AS73*'[1]Uniforme Apoio'!$BM$23+'Res. Geral apoio conferencia'!AV73*'[1]Uniforme Apoio'!$BM$24+'Res. Geral apoio conferencia'!AY73*'[1]Uniforme Apoio'!$BM$25+'Res. Geral apoio conferencia'!BB73*'[1]Uniforme Apoio'!$BM$26+BE73*'[1]Uniforme Apoio'!$BM$27+'Res. Geral apoio conferencia'!BH73*'[1]Uniforme Apoio'!$BM$28+'Res. Geral apoio conferencia'!BK73*'[1]Uniforme Apoio'!$BM$29+'Res. Geral apoio conferencia'!BN73*'[1]Uniforme Apoio'!$BM$30+'Res. Geral apoio conferencia'!BQ73*'[1]Uniforme Apoio'!$BM$30+'Res. Geral apoio conferencia'!BT73*'[1]Uniforme Apoio'!$BM$30+'Res. Geral apoio conferencia'!BW73*'[1]Uniforme Apoio'!$BM$31+'Res. Geral apoio conferencia'!BZ73*'[1]Uniforme Apoio'!$BM$31+'Res. Geral apoio conferencia'!CC73*'[1]Uniforme Apoio'!$BM$32+'Res. Geral apoio conferencia'!CF73*'[1]Uniforme Apoio'!$BM$33+'Res. Geral apoio conferencia'!CI73*'[1]Uniforme Apoio'!$BM$34+'Res. Geral apoio conferencia'!CL73*'[1]Uniforme Apoio'!$BM$35+'Res. Geral apoio conferencia'!CO73*'[1]Uniforme Apoio'!$BM$36+'Res. Geral apoio conferencia'!CR73*'[1]Uniforme Apoio'!$BM$37+'Res. Geral apoio conferencia'!CU73*'[1]Uniforme Apoio'!$BM$38+'Res. Geral apoio conferencia'!CX73*'[1]Uniforme Apoio'!$BM$39+'Res. Geral apoio conferencia'!DA73*'[1]Uniforme Apoio'!$BM$40</f>
        <v>35.9</v>
      </c>
      <c r="DY73" s="19"/>
      <c r="DZ73" s="19">
        <f>AP73*'[1]Equipamentos Jardinagem'!$H$7</f>
        <v>0</v>
      </c>
      <c r="EA73" s="19"/>
      <c r="EB73" s="19">
        <f t="shared" si="23"/>
        <v>35.9</v>
      </c>
      <c r="EC73" s="19">
        <v>436.16400000000004</v>
      </c>
      <c r="ED73" s="19">
        <v>32.712299999999999</v>
      </c>
      <c r="EE73" s="19">
        <v>21.808200000000003</v>
      </c>
      <c r="EF73" s="19">
        <v>4.3616400000000004</v>
      </c>
      <c r="EG73" s="19">
        <v>54.520500000000006</v>
      </c>
      <c r="EH73" s="19">
        <v>174.46560000000002</v>
      </c>
      <c r="EI73" s="19">
        <v>65.424599999999998</v>
      </c>
      <c r="EJ73" s="19">
        <v>13.084920000000002</v>
      </c>
      <c r="EK73" s="19">
        <v>802.54176000000007</v>
      </c>
      <c r="EL73" s="19">
        <v>181.662306</v>
      </c>
      <c r="EM73" s="19">
        <v>60.626795999999999</v>
      </c>
      <c r="EN73" s="19">
        <v>89.195537999999999</v>
      </c>
      <c r="EO73" s="19">
        <v>331.48464000000001</v>
      </c>
      <c r="EP73" s="19">
        <v>2.8350659999999999</v>
      </c>
      <c r="EQ73" s="19">
        <v>1.0904100000000001</v>
      </c>
      <c r="ER73" s="19">
        <v>3.9254759999999997</v>
      </c>
      <c r="ES73" s="19">
        <v>16.35615</v>
      </c>
      <c r="ET73" s="19">
        <v>1.308492</v>
      </c>
      <c r="EU73" s="19">
        <v>0.65424599999999999</v>
      </c>
      <c r="EV73" s="19">
        <v>7.6328700000000005</v>
      </c>
      <c r="EW73" s="19">
        <v>2.8350659999999999</v>
      </c>
      <c r="EX73" s="19">
        <v>93.775260000000003</v>
      </c>
      <c r="EY73" s="19">
        <v>3.7073939999999999</v>
      </c>
      <c r="EZ73" s="19">
        <v>126.26947799999999</v>
      </c>
      <c r="FA73" s="19">
        <v>181.662306</v>
      </c>
      <c r="FB73" s="19">
        <v>30.313397999999999</v>
      </c>
      <c r="FC73" s="19">
        <v>18.318888000000001</v>
      </c>
      <c r="FD73" s="19">
        <v>7.1967060000000007</v>
      </c>
      <c r="FE73" s="19">
        <v>0</v>
      </c>
      <c r="FF73" s="19">
        <v>87.450881999999993</v>
      </c>
      <c r="FG73" s="19">
        <v>324.94218000000001</v>
      </c>
      <c r="FH73" s="19">
        <f t="shared" si="18"/>
        <v>1589.163534</v>
      </c>
      <c r="FI73" s="19">
        <f t="shared" si="19"/>
        <v>4103.653534</v>
      </c>
      <c r="FJ73" s="19" t="e">
        <f t="shared" si="24"/>
        <v>#VALUE!</v>
      </c>
      <c r="FK73" s="144">
        <f t="shared" si="20"/>
        <v>3</v>
      </c>
      <c r="FL73" s="144">
        <f t="shared" si="26"/>
        <v>12.25</v>
      </c>
      <c r="FM73" s="20">
        <f t="shared" si="27"/>
        <v>3.4188034188034218</v>
      </c>
      <c r="FN73" s="19" t="e">
        <f t="shared" si="28"/>
        <v>#VALUE!</v>
      </c>
      <c r="FO73" s="20">
        <f t="shared" si="5"/>
        <v>8.6609686609686669</v>
      </c>
      <c r="FP73" s="19" t="e">
        <f t="shared" si="29"/>
        <v>#VALUE!</v>
      </c>
      <c r="FQ73" s="20">
        <f t="shared" si="6"/>
        <v>1.8803418803418819</v>
      </c>
      <c r="FR73" s="19" t="e">
        <f t="shared" si="30"/>
        <v>#VALUE!</v>
      </c>
      <c r="FS73" s="19" t="e">
        <f t="shared" si="25"/>
        <v>#VALUE!</v>
      </c>
      <c r="FT73" s="19" t="e">
        <f t="shared" si="31"/>
        <v>#VALUE!</v>
      </c>
      <c r="FU73" s="145" t="e">
        <f t="shared" si="32"/>
        <v>#VALUE!</v>
      </c>
    </row>
    <row r="74" spans="1:177" ht="15" customHeight="1">
      <c r="A74" s="186" t="str">
        <f>[1]CCT!D81</f>
        <v>Rodoviários de Uberaba + SEAC-MG</v>
      </c>
      <c r="B74" s="147" t="str">
        <f>[1]CCT!C81</f>
        <v>Uberaba</v>
      </c>
      <c r="C74" s="141"/>
      <c r="D74" s="151"/>
      <c r="E74" s="17">
        <v>0</v>
      </c>
      <c r="F74" s="18"/>
      <c r="G74" s="151"/>
      <c r="H74" s="17">
        <v>0</v>
      </c>
      <c r="I74" s="18"/>
      <c r="J74" s="151"/>
      <c r="K74" s="17">
        <v>0</v>
      </c>
      <c r="L74" s="17"/>
      <c r="M74" s="17"/>
      <c r="N74" s="17"/>
      <c r="O74" s="17"/>
      <c r="P74" s="17"/>
      <c r="Q74" s="17"/>
      <c r="R74" s="17"/>
      <c r="S74" s="17"/>
      <c r="T74" s="17"/>
      <c r="U74" s="18"/>
      <c r="V74" s="151"/>
      <c r="W74" s="17">
        <v>0</v>
      </c>
      <c r="X74" s="18"/>
      <c r="Y74" s="151"/>
      <c r="Z74" s="17">
        <v>0</v>
      </c>
      <c r="AA74" s="17"/>
      <c r="AB74" s="17"/>
      <c r="AC74" s="17"/>
      <c r="AD74" s="17"/>
      <c r="AE74" s="17"/>
      <c r="AF74" s="17"/>
      <c r="AG74" s="18"/>
      <c r="AH74" s="17"/>
      <c r="AI74" s="17">
        <v>0</v>
      </c>
      <c r="AJ74" s="17"/>
      <c r="AK74" s="17"/>
      <c r="AL74" s="17"/>
      <c r="AM74" s="18"/>
      <c r="AN74" s="151"/>
      <c r="AO74" s="17">
        <v>0</v>
      </c>
      <c r="AP74" s="17"/>
      <c r="AQ74" s="17"/>
      <c r="AR74" s="17"/>
      <c r="AS74" s="17"/>
      <c r="AT74" s="17"/>
      <c r="AU74" s="17"/>
      <c r="AV74" s="152"/>
      <c r="AW74" s="151"/>
      <c r="AX74" s="17">
        <v>0</v>
      </c>
      <c r="AY74" s="17"/>
      <c r="AZ74" s="17"/>
      <c r="BA74" s="17"/>
      <c r="BB74" s="141">
        <v>4</v>
      </c>
      <c r="BC74" s="17">
        <v>2507.27</v>
      </c>
      <c r="BD74" s="17">
        <v>10029.08</v>
      </c>
      <c r="BE74" s="152"/>
      <c r="BF74" s="151"/>
      <c r="BG74" s="17">
        <v>0</v>
      </c>
      <c r="BH74" s="17"/>
      <c r="BI74" s="17"/>
      <c r="BJ74" s="17"/>
      <c r="BK74" s="17"/>
      <c r="BL74" s="17"/>
      <c r="BM74" s="17"/>
      <c r="BN74" s="18"/>
      <c r="BO74" s="17"/>
      <c r="BP74" s="17">
        <v>0</v>
      </c>
      <c r="BQ74" s="18"/>
      <c r="BR74" s="17"/>
      <c r="BS74" s="17">
        <v>0</v>
      </c>
      <c r="BT74" s="18"/>
      <c r="BU74" s="17"/>
      <c r="BV74" s="17">
        <v>0</v>
      </c>
      <c r="BW74" s="18"/>
      <c r="BX74" s="17"/>
      <c r="BY74" s="17">
        <v>0</v>
      </c>
      <c r="BZ74" s="153"/>
      <c r="CA74" s="151"/>
      <c r="CB74" s="17">
        <v>0</v>
      </c>
      <c r="CC74" s="17"/>
      <c r="CD74" s="17"/>
      <c r="CE74" s="17"/>
      <c r="CF74" s="152"/>
      <c r="CG74" s="151"/>
      <c r="CH74" s="17">
        <v>0</v>
      </c>
      <c r="CI74" s="17"/>
      <c r="CJ74" s="17"/>
      <c r="CK74" s="17"/>
      <c r="CL74" s="152"/>
      <c r="CM74" s="151"/>
      <c r="CN74" s="17">
        <v>0</v>
      </c>
      <c r="CO74" s="17"/>
      <c r="CP74" s="17"/>
      <c r="CQ74" s="17"/>
      <c r="CR74" s="17"/>
      <c r="CS74" s="17"/>
      <c r="CT74" s="17">
        <v>0</v>
      </c>
      <c r="CU74" s="17"/>
      <c r="CV74" s="17"/>
      <c r="CW74" s="17"/>
      <c r="CX74" s="17"/>
      <c r="CY74" s="17"/>
      <c r="CZ74" s="17"/>
      <c r="DA74" s="152"/>
      <c r="DB74" s="151"/>
      <c r="DC74" s="17">
        <v>0</v>
      </c>
      <c r="DD74" s="143">
        <f t="shared" si="21"/>
        <v>4</v>
      </c>
      <c r="DE74" s="19">
        <f t="shared" si="22"/>
        <v>10029.08</v>
      </c>
      <c r="DF74" s="19"/>
      <c r="DG74" s="19"/>
      <c r="DH74" s="19">
        <v>0</v>
      </c>
      <c r="DI74" s="19"/>
      <c r="DJ74" s="19">
        <v>0</v>
      </c>
      <c r="DK74" s="19">
        <v>0</v>
      </c>
      <c r="DL74" s="19"/>
      <c r="DM74" s="19">
        <v>10029.08</v>
      </c>
      <c r="DN74" s="19"/>
      <c r="DO74" s="19">
        <v>1116</v>
      </c>
      <c r="DP74" s="19">
        <v>0</v>
      </c>
      <c r="DQ74" s="19"/>
      <c r="DR74" s="19">
        <v>12.48</v>
      </c>
      <c r="DS74" s="19">
        <v>0</v>
      </c>
      <c r="DT74" s="19">
        <v>0</v>
      </c>
      <c r="DU74" s="19">
        <v>0</v>
      </c>
      <c r="DV74" s="19">
        <v>989.68</v>
      </c>
      <c r="DW74" s="19">
        <v>2118.16</v>
      </c>
      <c r="DX74" s="19">
        <f>C74*'[1]Uniforme Apoio'!$BM$9+'Res. Geral apoio conferencia'!F74*'[1]Uniforme Apoio'!$BM$10+'Res. Geral apoio conferencia'!I74*'[1]Uniforme Apoio'!$BM$11+'Res. Geral apoio conferencia'!L74*'[1]Uniforme Apoio'!$BM$12+'Res. Geral apoio conferencia'!O74*'[1]Uniforme Apoio'!$BM$13+'Res. Geral apoio conferencia'!R74*'[1]Uniforme Apoio'!$BM$14+'Res. Geral apoio conferencia'!U74*'[1]Uniforme Apoio'!$BM$15+'Res. Geral apoio conferencia'!X74*'[1]Uniforme Apoio'!$BM$17+AA74*'[1]Uniforme Apoio'!$BM$16+'Res. Geral apoio conferencia'!AD74*'[1]Uniforme Apoio'!$BM$18+'Res. Geral apoio conferencia'!AG74*'[1]Uniforme Apoio'!$BM$19+'Res. Geral apoio conferencia'!AJ74*'[1]Uniforme Apoio'!$BM$20+'Res. Geral apoio conferencia'!AM74*'[1]Uniforme Apoio'!$BM$21+'Res. Geral apoio conferencia'!AP74*'[1]Uniforme Apoio'!$BM$22+'Res. Geral apoio conferencia'!AS74*'[1]Uniforme Apoio'!$BM$23+'Res. Geral apoio conferencia'!AV74*'[1]Uniforme Apoio'!$BM$24+'Res. Geral apoio conferencia'!AY74*'[1]Uniforme Apoio'!$BM$25+'Res. Geral apoio conferencia'!BB74*'[1]Uniforme Apoio'!$BM$26+BE74*'[1]Uniforme Apoio'!$BM$27+'Res. Geral apoio conferencia'!BH74*'[1]Uniforme Apoio'!$BM$28+'Res. Geral apoio conferencia'!BK74*'[1]Uniforme Apoio'!$BM$29+'Res. Geral apoio conferencia'!BN74*'[1]Uniforme Apoio'!$BM$30+'Res. Geral apoio conferencia'!BQ74*'[1]Uniforme Apoio'!$BM$30+'Res. Geral apoio conferencia'!BT74*'[1]Uniforme Apoio'!$BM$30+'Res. Geral apoio conferencia'!BW74*'[1]Uniforme Apoio'!$BM$31+'Res. Geral apoio conferencia'!BZ74*'[1]Uniforme Apoio'!$BM$31+'Res. Geral apoio conferencia'!CC74*'[1]Uniforme Apoio'!$BM$32+'Res. Geral apoio conferencia'!CF74*'[1]Uniforme Apoio'!$BM$33+'Res. Geral apoio conferencia'!CI74*'[1]Uniforme Apoio'!$BM$34+'Res. Geral apoio conferencia'!CL74*'[1]Uniforme Apoio'!$BM$35+'Res. Geral apoio conferencia'!CO74*'[1]Uniforme Apoio'!$BM$36+'Res. Geral apoio conferencia'!CR74*'[1]Uniforme Apoio'!$BM$37+'Res. Geral apoio conferencia'!CU74*'[1]Uniforme Apoio'!$BM$38+'Res. Geral apoio conferencia'!CX74*'[1]Uniforme Apoio'!$BM$39+'Res. Geral apoio conferencia'!DA74*'[1]Uniforme Apoio'!$BM$40</f>
        <v>412.72</v>
      </c>
      <c r="DY74" s="19"/>
      <c r="DZ74" s="19">
        <f>AP74*'[1]Equipamentos Jardinagem'!$H$7</f>
        <v>0</v>
      </c>
      <c r="EA74" s="19"/>
      <c r="EB74" s="19">
        <f t="shared" si="23"/>
        <v>412.72</v>
      </c>
      <c r="EC74" s="19">
        <v>2005.816</v>
      </c>
      <c r="ED74" s="19">
        <v>150.43619999999999</v>
      </c>
      <c r="EE74" s="19">
        <v>100.2908</v>
      </c>
      <c r="EF74" s="19">
        <v>20.058160000000001</v>
      </c>
      <c r="EG74" s="19">
        <v>250.727</v>
      </c>
      <c r="EH74" s="19">
        <v>802.32640000000004</v>
      </c>
      <c r="EI74" s="19">
        <v>300.87239999999997</v>
      </c>
      <c r="EJ74" s="19">
        <v>60.174480000000003</v>
      </c>
      <c r="EK74" s="19">
        <v>3690.7014400000003</v>
      </c>
      <c r="EL74" s="19">
        <v>835.42236400000002</v>
      </c>
      <c r="EM74" s="19">
        <v>278.808424</v>
      </c>
      <c r="EN74" s="19">
        <v>410.18937199999999</v>
      </c>
      <c r="EO74" s="19">
        <v>1524.4201600000001</v>
      </c>
      <c r="EP74" s="19">
        <v>13.037804</v>
      </c>
      <c r="EQ74" s="19">
        <v>5.0145400000000002</v>
      </c>
      <c r="ER74" s="19">
        <v>18.052343999999998</v>
      </c>
      <c r="ES74" s="19">
        <v>75.218099999999993</v>
      </c>
      <c r="ET74" s="19">
        <v>6.017447999999999</v>
      </c>
      <c r="EU74" s="19">
        <v>3.0087239999999995</v>
      </c>
      <c r="EV74" s="19">
        <v>35.101779999999998</v>
      </c>
      <c r="EW74" s="19">
        <v>13.037804</v>
      </c>
      <c r="EX74" s="19">
        <v>431.25043999999997</v>
      </c>
      <c r="EY74" s="19">
        <v>17.049436</v>
      </c>
      <c r="EZ74" s="19">
        <v>580.68373199999996</v>
      </c>
      <c r="FA74" s="19">
        <v>835.42236400000002</v>
      </c>
      <c r="FB74" s="19">
        <v>139.404212</v>
      </c>
      <c r="FC74" s="19">
        <v>84.244271999999995</v>
      </c>
      <c r="FD74" s="19">
        <v>33.095964000000002</v>
      </c>
      <c r="FE74" s="19">
        <v>0</v>
      </c>
      <c r="FF74" s="19">
        <v>402.16610799999995</v>
      </c>
      <c r="FG74" s="19">
        <v>1494.3329200000001</v>
      </c>
      <c r="FH74" s="19">
        <f t="shared" si="18"/>
        <v>7308.1905959999995</v>
      </c>
      <c r="FI74" s="19">
        <f t="shared" si="19"/>
        <v>19868.150595999999</v>
      </c>
      <c r="FJ74" s="19" t="e">
        <f t="shared" si="24"/>
        <v>#VALUE!</v>
      </c>
      <c r="FK74" s="144">
        <f t="shared" si="20"/>
        <v>3</v>
      </c>
      <c r="FL74" s="144">
        <f t="shared" si="26"/>
        <v>12.25</v>
      </c>
      <c r="FM74" s="20">
        <f t="shared" si="27"/>
        <v>3.4188034188034218</v>
      </c>
      <c r="FN74" s="19" t="e">
        <f t="shared" si="28"/>
        <v>#VALUE!</v>
      </c>
      <c r="FO74" s="20">
        <f t="shared" si="5"/>
        <v>8.6609686609686669</v>
      </c>
      <c r="FP74" s="19" t="e">
        <f t="shared" si="29"/>
        <v>#VALUE!</v>
      </c>
      <c r="FQ74" s="20">
        <f t="shared" si="6"/>
        <v>1.8803418803418819</v>
      </c>
      <c r="FR74" s="19" t="e">
        <f t="shared" si="30"/>
        <v>#VALUE!</v>
      </c>
      <c r="FS74" s="19" t="e">
        <f t="shared" si="25"/>
        <v>#VALUE!</v>
      </c>
      <c r="FT74" s="19" t="e">
        <f t="shared" si="31"/>
        <v>#VALUE!</v>
      </c>
      <c r="FU74" s="145" t="e">
        <f t="shared" si="32"/>
        <v>#VALUE!</v>
      </c>
    </row>
    <row r="75" spans="1:177" ht="15" customHeight="1">
      <c r="A75" s="149" t="str">
        <f>[1]CCT!D82</f>
        <v>Uberlândia</v>
      </c>
      <c r="B75" s="150" t="str">
        <f>[1]CCT!C82</f>
        <v>Uberlândia</v>
      </c>
      <c r="C75" s="141"/>
      <c r="D75" s="151"/>
      <c r="E75" s="17"/>
      <c r="F75" s="18"/>
      <c r="G75" s="151"/>
      <c r="H75" s="17"/>
      <c r="I75" s="18"/>
      <c r="J75" s="151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8"/>
      <c r="V75" s="151"/>
      <c r="W75" s="17"/>
      <c r="X75" s="18"/>
      <c r="Y75" s="151"/>
      <c r="Z75" s="17"/>
      <c r="AA75" s="17"/>
      <c r="AB75" s="17"/>
      <c r="AC75" s="17"/>
      <c r="AD75" s="17"/>
      <c r="AE75" s="17"/>
      <c r="AF75" s="17"/>
      <c r="AG75" s="18"/>
      <c r="AH75" s="17"/>
      <c r="AI75" s="17"/>
      <c r="AJ75" s="17"/>
      <c r="AK75" s="17"/>
      <c r="AL75" s="17"/>
      <c r="AM75" s="18"/>
      <c r="AN75" s="151"/>
      <c r="AO75" s="17"/>
      <c r="AP75" s="17"/>
      <c r="AQ75" s="17"/>
      <c r="AR75" s="17"/>
      <c r="AS75" s="17"/>
      <c r="AT75" s="17"/>
      <c r="AU75" s="17"/>
      <c r="AV75" s="152"/>
      <c r="AW75" s="151"/>
      <c r="AX75" s="17"/>
      <c r="AY75" s="17"/>
      <c r="AZ75" s="17"/>
      <c r="BA75" s="17"/>
      <c r="BB75" s="141"/>
      <c r="BC75" s="17"/>
      <c r="BD75" s="17">
        <v>0</v>
      </c>
      <c r="BE75" s="152"/>
      <c r="BF75" s="151"/>
      <c r="BG75" s="17"/>
      <c r="BH75" s="17"/>
      <c r="BI75" s="17"/>
      <c r="BJ75" s="17"/>
      <c r="BK75" s="17"/>
      <c r="BL75" s="17"/>
      <c r="BM75" s="17"/>
      <c r="BN75" s="18">
        <v>2</v>
      </c>
      <c r="BO75" s="17">
        <v>1134.79</v>
      </c>
      <c r="BP75" s="17">
        <v>2269.58</v>
      </c>
      <c r="BQ75" s="18"/>
      <c r="BR75" s="17"/>
      <c r="BS75" s="17"/>
      <c r="BT75" s="18"/>
      <c r="BU75" s="17"/>
      <c r="BV75" s="17"/>
      <c r="BW75" s="18"/>
      <c r="BX75" s="17"/>
      <c r="BY75" s="17"/>
      <c r="BZ75" s="153">
        <v>3</v>
      </c>
      <c r="CA75" s="151">
        <v>1231.31</v>
      </c>
      <c r="CB75" s="17">
        <v>3693.93</v>
      </c>
      <c r="CC75" s="17"/>
      <c r="CD75" s="17"/>
      <c r="CE75" s="17"/>
      <c r="CF75" s="152"/>
      <c r="CG75" s="151"/>
      <c r="CH75" s="17"/>
      <c r="CI75" s="17"/>
      <c r="CJ75" s="17"/>
      <c r="CK75" s="17"/>
      <c r="CL75" s="152"/>
      <c r="CM75" s="151"/>
      <c r="CN75" s="17"/>
      <c r="CO75" s="17"/>
      <c r="CP75" s="17"/>
      <c r="CQ75" s="17"/>
      <c r="CR75" s="17"/>
      <c r="CS75" s="17"/>
      <c r="CT75" s="17">
        <v>0</v>
      </c>
      <c r="CU75" s="17"/>
      <c r="CV75" s="17"/>
      <c r="CW75" s="17"/>
      <c r="CX75" s="17"/>
      <c r="CY75" s="17"/>
      <c r="CZ75" s="17"/>
      <c r="DA75" s="152"/>
      <c r="DB75" s="151"/>
      <c r="DC75" s="17"/>
      <c r="DD75" s="143">
        <f t="shared" si="21"/>
        <v>5</v>
      </c>
      <c r="DE75" s="19">
        <f t="shared" si="22"/>
        <v>5963.51</v>
      </c>
      <c r="DF75" s="19"/>
      <c r="DG75" s="19"/>
      <c r="DH75" s="19">
        <v>0</v>
      </c>
      <c r="DI75" s="19"/>
      <c r="DJ75" s="19">
        <v>206.32545454545453</v>
      </c>
      <c r="DK75" s="19">
        <v>0</v>
      </c>
      <c r="DL75" s="19"/>
      <c r="DM75" s="19">
        <v>6169.8354545454549</v>
      </c>
      <c r="DN75" s="19"/>
      <c r="DO75" s="19">
        <v>1095.1000000000001</v>
      </c>
      <c r="DP75" s="19">
        <v>262.18939999999998</v>
      </c>
      <c r="DQ75" s="19"/>
      <c r="DR75" s="19">
        <v>15.600000000000001</v>
      </c>
      <c r="DS75" s="19">
        <v>97.2</v>
      </c>
      <c r="DT75" s="19">
        <v>0</v>
      </c>
      <c r="DU75" s="19">
        <v>0</v>
      </c>
      <c r="DV75" s="19">
        <v>0</v>
      </c>
      <c r="DW75" s="19">
        <v>1470.0894000000001</v>
      </c>
      <c r="DX75" s="19">
        <f>C75*'[1]Uniforme Apoio'!$BM$9+'Res. Geral apoio conferencia'!F75*'[1]Uniforme Apoio'!$BM$10+'Res. Geral apoio conferencia'!I75*'[1]Uniforme Apoio'!$BM$11+'Res. Geral apoio conferencia'!L75*'[1]Uniforme Apoio'!$BM$12+'Res. Geral apoio conferencia'!O75*'[1]Uniforme Apoio'!$BM$13+'Res. Geral apoio conferencia'!R75*'[1]Uniforme Apoio'!$BM$14+'Res. Geral apoio conferencia'!U75*'[1]Uniforme Apoio'!$BM$15+'Res. Geral apoio conferencia'!X75*'[1]Uniforme Apoio'!$BM$17+AA75*'[1]Uniforme Apoio'!$BM$16+'Res. Geral apoio conferencia'!AD75*'[1]Uniforme Apoio'!$BM$18+'Res. Geral apoio conferencia'!AG75*'[1]Uniforme Apoio'!$BM$19+'Res. Geral apoio conferencia'!AJ75*'[1]Uniforme Apoio'!$BM$20+'Res. Geral apoio conferencia'!AM75*'[1]Uniforme Apoio'!$BM$21+'Res. Geral apoio conferencia'!AP75*'[1]Uniforme Apoio'!$BM$22+'Res. Geral apoio conferencia'!AS75*'[1]Uniforme Apoio'!$BM$23+'Res. Geral apoio conferencia'!AV75*'[1]Uniforme Apoio'!$BM$24+'Res. Geral apoio conferencia'!AY75*'[1]Uniforme Apoio'!$BM$25+'Res. Geral apoio conferencia'!BB75*'[1]Uniforme Apoio'!$BM$26+BE75*'[1]Uniforme Apoio'!$BM$27+'Res. Geral apoio conferencia'!BH75*'[1]Uniforme Apoio'!$BM$28+'Res. Geral apoio conferencia'!BK75*'[1]Uniforme Apoio'!$BM$29+'Res. Geral apoio conferencia'!BN75*'[1]Uniforme Apoio'!$BM$30+'Res. Geral apoio conferencia'!BQ75*'[1]Uniforme Apoio'!$BM$30+'Res. Geral apoio conferencia'!BT75*'[1]Uniforme Apoio'!$BM$30+'Res. Geral apoio conferencia'!BW75*'[1]Uniforme Apoio'!$BM$31+'Res. Geral apoio conferencia'!BZ75*'[1]Uniforme Apoio'!$BM$31+'Res. Geral apoio conferencia'!CC75*'[1]Uniforme Apoio'!$BM$32+'Res. Geral apoio conferencia'!CF75*'[1]Uniforme Apoio'!$BM$33+'Res. Geral apoio conferencia'!CI75*'[1]Uniforme Apoio'!$BM$34+'Res. Geral apoio conferencia'!CL75*'[1]Uniforme Apoio'!$BM$35+'Res. Geral apoio conferencia'!CO75*'[1]Uniforme Apoio'!$BM$36+'Res. Geral apoio conferencia'!CR75*'[1]Uniforme Apoio'!$BM$37+'Res. Geral apoio conferencia'!CU75*'[1]Uniforme Apoio'!$BM$38+'Res. Geral apoio conferencia'!CX75*'[1]Uniforme Apoio'!$BM$39+'Res. Geral apoio conferencia'!DA75*'[1]Uniforme Apoio'!$BM$40</f>
        <v>415.65000000000003</v>
      </c>
      <c r="DY75" s="19"/>
      <c r="DZ75" s="19">
        <f>AP75*'[1]Equipamentos Jardinagem'!$H$7</f>
        <v>0</v>
      </c>
      <c r="EA75" s="19"/>
      <c r="EB75" s="19">
        <f t="shared" si="23"/>
        <v>415.65000000000003</v>
      </c>
      <c r="EC75" s="19">
        <v>1233.967090909091</v>
      </c>
      <c r="ED75" s="19">
        <v>92.547531818181824</v>
      </c>
      <c r="EE75" s="19">
        <v>61.698354545454549</v>
      </c>
      <c r="EF75" s="19">
        <v>12.339670909090911</v>
      </c>
      <c r="EG75" s="19">
        <v>154.24588636363637</v>
      </c>
      <c r="EH75" s="19">
        <v>493.58683636363639</v>
      </c>
      <c r="EI75" s="19">
        <v>185.09506363636365</v>
      </c>
      <c r="EJ75" s="19">
        <v>37.019012727272731</v>
      </c>
      <c r="EK75" s="19">
        <v>2270.4994472727271</v>
      </c>
      <c r="EL75" s="19">
        <v>513.94729336363639</v>
      </c>
      <c r="EM75" s="19">
        <v>171.52142563636363</v>
      </c>
      <c r="EN75" s="19">
        <v>252.34627009090909</v>
      </c>
      <c r="EO75" s="19">
        <v>937.81498909090908</v>
      </c>
      <c r="EP75" s="19">
        <v>8.0207860909090911</v>
      </c>
      <c r="EQ75" s="19">
        <v>3.0849177272727277</v>
      </c>
      <c r="ER75" s="19">
        <v>11.105703818181819</v>
      </c>
      <c r="ES75" s="19">
        <v>46.273765909090912</v>
      </c>
      <c r="ET75" s="19">
        <v>3.7019012727272727</v>
      </c>
      <c r="EU75" s="19">
        <v>1.8509506363636363</v>
      </c>
      <c r="EV75" s="19">
        <v>21.594424090909094</v>
      </c>
      <c r="EW75" s="19">
        <v>8.0207860909090911</v>
      </c>
      <c r="EX75" s="19">
        <v>265.30292454545452</v>
      </c>
      <c r="EY75" s="19">
        <v>10.488720272727273</v>
      </c>
      <c r="EZ75" s="19">
        <v>357.23347281818178</v>
      </c>
      <c r="FA75" s="19">
        <v>513.94729336363639</v>
      </c>
      <c r="FB75" s="19">
        <v>85.760712818181815</v>
      </c>
      <c r="FC75" s="19">
        <v>51.826617818181816</v>
      </c>
      <c r="FD75" s="19">
        <v>20.360457</v>
      </c>
      <c r="FE75" s="19">
        <v>0</v>
      </c>
      <c r="FF75" s="19">
        <v>247.41040172727273</v>
      </c>
      <c r="FG75" s="19">
        <v>919.30548272727276</v>
      </c>
      <c r="FH75" s="19">
        <f t="shared" si="18"/>
        <v>4495.9590957272721</v>
      </c>
      <c r="FI75" s="19">
        <f t="shared" si="19"/>
        <v>12551.533950272726</v>
      </c>
      <c r="FJ75" s="19" t="e">
        <f t="shared" si="24"/>
        <v>#VALUE!</v>
      </c>
      <c r="FK75" s="144">
        <f t="shared" si="20"/>
        <v>2</v>
      </c>
      <c r="FL75" s="144">
        <f t="shared" si="26"/>
        <v>11.25</v>
      </c>
      <c r="FM75" s="20">
        <f t="shared" si="27"/>
        <v>2.2535211267605644</v>
      </c>
      <c r="FN75" s="19" t="e">
        <f t="shared" si="28"/>
        <v>#VALUE!</v>
      </c>
      <c r="FO75" s="20">
        <f t="shared" si="5"/>
        <v>8.5633802816901436</v>
      </c>
      <c r="FP75" s="19" t="e">
        <f t="shared" si="29"/>
        <v>#VALUE!</v>
      </c>
      <c r="FQ75" s="20">
        <f t="shared" si="6"/>
        <v>1.8591549295774654</v>
      </c>
      <c r="FR75" s="19" t="e">
        <f t="shared" si="30"/>
        <v>#VALUE!</v>
      </c>
      <c r="FS75" s="19" t="e">
        <f t="shared" si="25"/>
        <v>#VALUE!</v>
      </c>
      <c r="FT75" s="19" t="e">
        <f t="shared" si="31"/>
        <v>#VALUE!</v>
      </c>
      <c r="FU75" s="145" t="e">
        <f t="shared" si="32"/>
        <v>#VALUE!</v>
      </c>
    </row>
    <row r="76" spans="1:177" ht="15" customHeight="1">
      <c r="A76" s="146" t="str">
        <f>[1]CCT!D83</f>
        <v>Settaspoc</v>
      </c>
      <c r="B76" s="147" t="str">
        <f>[1]CCT!C83</f>
        <v>Uberlândia</v>
      </c>
      <c r="C76" s="141"/>
      <c r="D76" s="17"/>
      <c r="E76" s="17">
        <v>0</v>
      </c>
      <c r="F76" s="18"/>
      <c r="G76" s="17"/>
      <c r="H76" s="17">
        <v>0</v>
      </c>
      <c r="I76" s="18"/>
      <c r="J76" s="17"/>
      <c r="K76" s="17">
        <v>0</v>
      </c>
      <c r="L76" s="17"/>
      <c r="M76" s="17"/>
      <c r="N76" s="17"/>
      <c r="O76" s="17"/>
      <c r="P76" s="17"/>
      <c r="Q76" s="17"/>
      <c r="R76" s="17"/>
      <c r="S76" s="17"/>
      <c r="T76" s="17"/>
      <c r="U76" s="18"/>
      <c r="V76" s="17"/>
      <c r="W76" s="17">
        <v>0</v>
      </c>
      <c r="X76" s="18"/>
      <c r="Y76" s="17"/>
      <c r="Z76" s="17">
        <v>0</v>
      </c>
      <c r="AA76" s="17"/>
      <c r="AB76" s="17"/>
      <c r="AC76" s="17"/>
      <c r="AD76" s="17"/>
      <c r="AE76" s="17"/>
      <c r="AF76" s="17"/>
      <c r="AG76" s="18"/>
      <c r="AH76" s="17"/>
      <c r="AI76" s="17">
        <v>0</v>
      </c>
      <c r="AJ76" s="17"/>
      <c r="AK76" s="17"/>
      <c r="AL76" s="17"/>
      <c r="AM76" s="18"/>
      <c r="AN76" s="17"/>
      <c r="AO76" s="17">
        <v>0</v>
      </c>
      <c r="AP76" s="17"/>
      <c r="AQ76" s="17"/>
      <c r="AR76" s="17"/>
      <c r="AS76" s="17"/>
      <c r="AT76" s="17"/>
      <c r="AU76" s="17"/>
      <c r="AV76" s="18"/>
      <c r="AW76" s="17"/>
      <c r="AX76" s="17">
        <v>0</v>
      </c>
      <c r="AY76" s="17"/>
      <c r="AZ76" s="17"/>
      <c r="BA76" s="17"/>
      <c r="BB76" s="141"/>
      <c r="BC76" s="17"/>
      <c r="BD76" s="17"/>
      <c r="BE76" s="18"/>
      <c r="BF76" s="17"/>
      <c r="BG76" s="17">
        <v>0</v>
      </c>
      <c r="BH76" s="17"/>
      <c r="BI76" s="17"/>
      <c r="BJ76" s="17"/>
      <c r="BK76" s="17"/>
      <c r="BL76" s="17"/>
      <c r="BM76" s="17"/>
      <c r="BN76" s="18"/>
      <c r="BO76" s="17"/>
      <c r="BP76" s="17">
        <v>0</v>
      </c>
      <c r="BQ76" s="18"/>
      <c r="BR76" s="17"/>
      <c r="BS76" s="17">
        <v>0</v>
      </c>
      <c r="BT76" s="18"/>
      <c r="BU76" s="17"/>
      <c r="BV76" s="17">
        <v>0</v>
      </c>
      <c r="BW76" s="18"/>
      <c r="BX76" s="17"/>
      <c r="BY76" s="17">
        <v>0</v>
      </c>
      <c r="BZ76" s="142"/>
      <c r="CA76" s="17"/>
      <c r="CB76" s="17">
        <v>0</v>
      </c>
      <c r="CC76" s="17"/>
      <c r="CD76" s="17"/>
      <c r="CE76" s="17"/>
      <c r="CF76" s="18"/>
      <c r="CG76" s="17"/>
      <c r="CH76" s="17">
        <v>0</v>
      </c>
      <c r="CI76" s="17"/>
      <c r="CJ76" s="17"/>
      <c r="CK76" s="17"/>
      <c r="CL76" s="18"/>
      <c r="CM76" s="17"/>
      <c r="CN76" s="17">
        <v>0</v>
      </c>
      <c r="CO76" s="17"/>
      <c r="CP76" s="17"/>
      <c r="CQ76" s="17"/>
      <c r="CR76" s="141">
        <v>1</v>
      </c>
      <c r="CS76" s="17">
        <v>2180.8200000000002</v>
      </c>
      <c r="CT76" s="17">
        <v>2180.8200000000002</v>
      </c>
      <c r="CU76" s="17"/>
      <c r="CV76" s="17"/>
      <c r="CW76" s="17"/>
      <c r="CX76" s="17"/>
      <c r="CY76" s="17"/>
      <c r="CZ76" s="17"/>
      <c r="DA76" s="18"/>
      <c r="DB76" s="17"/>
      <c r="DC76" s="17">
        <v>0</v>
      </c>
      <c r="DD76" s="143">
        <f t="shared" si="21"/>
        <v>1</v>
      </c>
      <c r="DE76" s="19">
        <f t="shared" si="22"/>
        <v>2180.8200000000002</v>
      </c>
      <c r="DF76" s="19"/>
      <c r="DG76" s="19"/>
      <c r="DH76" s="19">
        <v>0</v>
      </c>
      <c r="DI76" s="19"/>
      <c r="DJ76" s="19">
        <v>0</v>
      </c>
      <c r="DK76" s="19">
        <v>0</v>
      </c>
      <c r="DL76" s="19"/>
      <c r="DM76" s="19">
        <v>2180.8200000000002</v>
      </c>
      <c r="DN76" s="19"/>
      <c r="DO76" s="19">
        <v>279</v>
      </c>
      <c r="DP76" s="19">
        <v>0</v>
      </c>
      <c r="DQ76" s="19"/>
      <c r="DR76" s="19">
        <v>3.12</v>
      </c>
      <c r="DS76" s="19">
        <v>15.65</v>
      </c>
      <c r="DT76" s="19">
        <v>0</v>
      </c>
      <c r="DU76" s="19">
        <v>0</v>
      </c>
      <c r="DV76" s="19">
        <v>0</v>
      </c>
      <c r="DW76" s="19">
        <v>297.77</v>
      </c>
      <c r="DX76" s="19">
        <f>C76*'[1]Uniforme Apoio'!$BM$9+'Res. Geral apoio conferencia'!F76*'[1]Uniforme Apoio'!$BM$10+'Res. Geral apoio conferencia'!I76*'[1]Uniforme Apoio'!$BM$11+'Res. Geral apoio conferencia'!L76*'[1]Uniforme Apoio'!$BM$12+'Res. Geral apoio conferencia'!O76*'[1]Uniforme Apoio'!$BM$13+'Res. Geral apoio conferencia'!R76*'[1]Uniforme Apoio'!$BM$14+'Res. Geral apoio conferencia'!U76*'[1]Uniforme Apoio'!$BM$15+'Res. Geral apoio conferencia'!X76*'[1]Uniforme Apoio'!$BM$17+AA76*'[1]Uniforme Apoio'!$BM$16+'Res. Geral apoio conferencia'!AD76*'[1]Uniforme Apoio'!$BM$18+'Res. Geral apoio conferencia'!AG76*'[1]Uniforme Apoio'!$BM$19+'Res. Geral apoio conferencia'!AJ76*'[1]Uniforme Apoio'!$BM$20+'Res. Geral apoio conferencia'!AM76*'[1]Uniforme Apoio'!$BM$21+'Res. Geral apoio conferencia'!AP76*'[1]Uniforme Apoio'!$BM$22+'Res. Geral apoio conferencia'!AS76*'[1]Uniforme Apoio'!$BM$23+'Res. Geral apoio conferencia'!AV76*'[1]Uniforme Apoio'!$BM$24+'Res. Geral apoio conferencia'!AY76*'[1]Uniforme Apoio'!$BM$25+'Res. Geral apoio conferencia'!BB76*'[1]Uniforme Apoio'!$BM$26+BE76*'[1]Uniforme Apoio'!$BM$27+'Res. Geral apoio conferencia'!BH76*'[1]Uniforme Apoio'!$BM$28+'Res. Geral apoio conferencia'!BK76*'[1]Uniforme Apoio'!$BM$29+'Res. Geral apoio conferencia'!BN76*'[1]Uniforme Apoio'!$BM$30+'Res. Geral apoio conferencia'!BQ76*'[1]Uniforme Apoio'!$BM$30+'Res. Geral apoio conferencia'!BT76*'[1]Uniforme Apoio'!$BM$30+'Res. Geral apoio conferencia'!BW76*'[1]Uniforme Apoio'!$BM$31+'Res. Geral apoio conferencia'!BZ76*'[1]Uniforme Apoio'!$BM$31+'Res. Geral apoio conferencia'!CC76*'[1]Uniforme Apoio'!$BM$32+'Res. Geral apoio conferencia'!CF76*'[1]Uniforme Apoio'!$BM$33+'Res. Geral apoio conferencia'!CI76*'[1]Uniforme Apoio'!$BM$34+'Res. Geral apoio conferencia'!CL76*'[1]Uniforme Apoio'!$BM$35+'Res. Geral apoio conferencia'!CO76*'[1]Uniforme Apoio'!$BM$36+'Res. Geral apoio conferencia'!CR76*'[1]Uniforme Apoio'!$BM$37+'Res. Geral apoio conferencia'!CU76*'[1]Uniforme Apoio'!$BM$38+'Res. Geral apoio conferencia'!CX76*'[1]Uniforme Apoio'!$BM$39+'Res. Geral apoio conferencia'!DA76*'[1]Uniforme Apoio'!$BM$40</f>
        <v>35.9</v>
      </c>
      <c r="DY76" s="19"/>
      <c r="DZ76" s="19">
        <f>AP76*'[1]Equipamentos Jardinagem'!$H$7</f>
        <v>0</v>
      </c>
      <c r="EA76" s="19"/>
      <c r="EB76" s="19">
        <f t="shared" si="23"/>
        <v>35.9</v>
      </c>
      <c r="EC76" s="19">
        <v>436.16400000000004</v>
      </c>
      <c r="ED76" s="19">
        <v>32.712299999999999</v>
      </c>
      <c r="EE76" s="19">
        <v>21.808200000000003</v>
      </c>
      <c r="EF76" s="19">
        <v>4.3616400000000004</v>
      </c>
      <c r="EG76" s="19">
        <v>54.520500000000006</v>
      </c>
      <c r="EH76" s="19">
        <v>174.46560000000002</v>
      </c>
      <c r="EI76" s="19">
        <v>65.424599999999998</v>
      </c>
      <c r="EJ76" s="19">
        <v>13.084920000000002</v>
      </c>
      <c r="EK76" s="19">
        <v>802.54176000000007</v>
      </c>
      <c r="EL76" s="19">
        <v>181.662306</v>
      </c>
      <c r="EM76" s="19">
        <v>60.626795999999999</v>
      </c>
      <c r="EN76" s="19">
        <v>89.195537999999999</v>
      </c>
      <c r="EO76" s="19">
        <v>331.48464000000001</v>
      </c>
      <c r="EP76" s="19">
        <v>2.8350659999999999</v>
      </c>
      <c r="EQ76" s="19">
        <v>1.0904100000000001</v>
      </c>
      <c r="ER76" s="19">
        <v>3.9254759999999997</v>
      </c>
      <c r="ES76" s="19">
        <v>16.35615</v>
      </c>
      <c r="ET76" s="19">
        <v>1.308492</v>
      </c>
      <c r="EU76" s="19">
        <v>0.65424599999999999</v>
      </c>
      <c r="EV76" s="19">
        <v>7.6328700000000005</v>
      </c>
      <c r="EW76" s="19">
        <v>2.8350659999999999</v>
      </c>
      <c r="EX76" s="19">
        <v>93.775260000000003</v>
      </c>
      <c r="EY76" s="19">
        <v>3.7073939999999999</v>
      </c>
      <c r="EZ76" s="19">
        <v>126.26947799999999</v>
      </c>
      <c r="FA76" s="19">
        <v>181.662306</v>
      </c>
      <c r="FB76" s="19">
        <v>30.313397999999999</v>
      </c>
      <c r="FC76" s="19">
        <v>18.318888000000001</v>
      </c>
      <c r="FD76" s="19">
        <v>7.1967060000000007</v>
      </c>
      <c r="FE76" s="19">
        <v>0</v>
      </c>
      <c r="FF76" s="19">
        <v>87.450881999999993</v>
      </c>
      <c r="FG76" s="19">
        <v>324.94218000000001</v>
      </c>
      <c r="FH76" s="19">
        <f t="shared" si="18"/>
        <v>1589.163534</v>
      </c>
      <c r="FI76" s="19">
        <f t="shared" si="19"/>
        <v>4103.653534</v>
      </c>
      <c r="FJ76" s="19" t="e">
        <f t="shared" si="24"/>
        <v>#VALUE!</v>
      </c>
      <c r="FK76" s="144">
        <f t="shared" si="20"/>
        <v>2</v>
      </c>
      <c r="FL76" s="144">
        <f t="shared" si="26"/>
        <v>11.25</v>
      </c>
      <c r="FM76" s="20">
        <f t="shared" si="27"/>
        <v>2.2535211267605644</v>
      </c>
      <c r="FN76" s="19" t="e">
        <f t="shared" si="28"/>
        <v>#VALUE!</v>
      </c>
      <c r="FO76" s="20">
        <f t="shared" si="5"/>
        <v>8.5633802816901436</v>
      </c>
      <c r="FP76" s="19" t="e">
        <f t="shared" si="29"/>
        <v>#VALUE!</v>
      </c>
      <c r="FQ76" s="20">
        <f t="shared" si="6"/>
        <v>1.8591549295774654</v>
      </c>
      <c r="FR76" s="19" t="e">
        <f t="shared" si="30"/>
        <v>#VALUE!</v>
      </c>
      <c r="FS76" s="19" t="e">
        <f t="shared" si="25"/>
        <v>#VALUE!</v>
      </c>
      <c r="FT76" s="19" t="e">
        <f t="shared" si="31"/>
        <v>#VALUE!</v>
      </c>
      <c r="FU76" s="145" t="e">
        <f t="shared" si="32"/>
        <v>#VALUE!</v>
      </c>
    </row>
    <row r="77" spans="1:177" ht="15" customHeight="1">
      <c r="A77" s="186" t="str">
        <f>[1]CCT!D84</f>
        <v>Rodoviários de Uberlândia + SEAC-MG</v>
      </c>
      <c r="B77" s="147" t="str">
        <f>[1]CCT!C84</f>
        <v>Uberlândia</v>
      </c>
      <c r="C77" s="141"/>
      <c r="D77" s="17"/>
      <c r="E77" s="17">
        <v>0</v>
      </c>
      <c r="F77" s="18"/>
      <c r="G77" s="17"/>
      <c r="H77" s="17">
        <v>0</v>
      </c>
      <c r="I77" s="18"/>
      <c r="J77" s="17"/>
      <c r="K77" s="17">
        <v>0</v>
      </c>
      <c r="L77" s="17"/>
      <c r="M77" s="17"/>
      <c r="N77" s="17"/>
      <c r="O77" s="17"/>
      <c r="P77" s="17"/>
      <c r="Q77" s="17"/>
      <c r="R77" s="17"/>
      <c r="S77" s="17"/>
      <c r="T77" s="17"/>
      <c r="U77" s="18"/>
      <c r="V77" s="17"/>
      <c r="W77" s="17">
        <v>0</v>
      </c>
      <c r="X77" s="18"/>
      <c r="Y77" s="17"/>
      <c r="Z77" s="17">
        <v>0</v>
      </c>
      <c r="AA77" s="17"/>
      <c r="AB77" s="17"/>
      <c r="AC77" s="17"/>
      <c r="AD77" s="17"/>
      <c r="AE77" s="17"/>
      <c r="AF77" s="17"/>
      <c r="AG77" s="18"/>
      <c r="AH77" s="17"/>
      <c r="AI77" s="17">
        <v>0</v>
      </c>
      <c r="AJ77" s="17"/>
      <c r="AK77" s="17"/>
      <c r="AL77" s="17"/>
      <c r="AM77" s="18"/>
      <c r="AN77" s="17"/>
      <c r="AO77" s="17">
        <v>0</v>
      </c>
      <c r="AP77" s="17"/>
      <c r="AQ77" s="17"/>
      <c r="AR77" s="17"/>
      <c r="AS77" s="17"/>
      <c r="AT77" s="17"/>
      <c r="AU77" s="17"/>
      <c r="AV77" s="18"/>
      <c r="AW77" s="17"/>
      <c r="AX77" s="17">
        <v>0</v>
      </c>
      <c r="AY77" s="17"/>
      <c r="AZ77" s="17"/>
      <c r="BA77" s="17"/>
      <c r="BB77" s="141">
        <v>5</v>
      </c>
      <c r="BC77" s="17">
        <v>2507.27</v>
      </c>
      <c r="BD77" s="17">
        <v>12536.35</v>
      </c>
      <c r="BE77" s="18"/>
      <c r="BF77" s="17"/>
      <c r="BG77" s="17">
        <v>0</v>
      </c>
      <c r="BH77" s="17"/>
      <c r="BI77" s="17"/>
      <c r="BJ77" s="17"/>
      <c r="BK77" s="17"/>
      <c r="BL77" s="17"/>
      <c r="BM77" s="17"/>
      <c r="BN77" s="18"/>
      <c r="BO77" s="17"/>
      <c r="BP77" s="17">
        <v>0</v>
      </c>
      <c r="BQ77" s="18"/>
      <c r="BR77" s="17"/>
      <c r="BS77" s="17">
        <v>0</v>
      </c>
      <c r="BT77" s="18"/>
      <c r="BU77" s="17"/>
      <c r="BV77" s="17">
        <v>0</v>
      </c>
      <c r="BW77" s="18"/>
      <c r="BX77" s="17"/>
      <c r="BY77" s="17">
        <v>0</v>
      </c>
      <c r="BZ77" s="142"/>
      <c r="CA77" s="17"/>
      <c r="CB77" s="17">
        <v>0</v>
      </c>
      <c r="CC77" s="17"/>
      <c r="CD77" s="17"/>
      <c r="CE77" s="17"/>
      <c r="CF77" s="18"/>
      <c r="CG77" s="17"/>
      <c r="CH77" s="17">
        <v>0</v>
      </c>
      <c r="CI77" s="17"/>
      <c r="CJ77" s="17"/>
      <c r="CK77" s="17"/>
      <c r="CL77" s="18"/>
      <c r="CM77" s="17"/>
      <c r="CN77" s="17">
        <v>0</v>
      </c>
      <c r="CO77" s="17"/>
      <c r="CP77" s="17"/>
      <c r="CQ77" s="17"/>
      <c r="CR77" s="17"/>
      <c r="CS77" s="17"/>
      <c r="CT77" s="17">
        <v>0</v>
      </c>
      <c r="CU77" s="17"/>
      <c r="CV77" s="17"/>
      <c r="CW77" s="17"/>
      <c r="CX77" s="17"/>
      <c r="CY77" s="17"/>
      <c r="CZ77" s="17"/>
      <c r="DA77" s="18"/>
      <c r="DB77" s="17"/>
      <c r="DC77" s="17">
        <v>0</v>
      </c>
      <c r="DD77" s="143">
        <f t="shared" si="21"/>
        <v>5</v>
      </c>
      <c r="DE77" s="19">
        <f t="shared" si="22"/>
        <v>12536.35</v>
      </c>
      <c r="DF77" s="19"/>
      <c r="DG77" s="19"/>
      <c r="DH77" s="19">
        <v>0</v>
      </c>
      <c r="DI77" s="19"/>
      <c r="DJ77" s="19">
        <v>0</v>
      </c>
      <c r="DK77" s="19">
        <v>0</v>
      </c>
      <c r="DL77" s="19"/>
      <c r="DM77" s="19">
        <v>12536.35</v>
      </c>
      <c r="DN77" s="19"/>
      <c r="DO77" s="19">
        <v>1395</v>
      </c>
      <c r="DP77" s="19">
        <v>0</v>
      </c>
      <c r="DQ77" s="19"/>
      <c r="DR77" s="19">
        <v>15.600000000000001</v>
      </c>
      <c r="DS77" s="19">
        <v>0</v>
      </c>
      <c r="DT77" s="19">
        <v>0</v>
      </c>
      <c r="DU77" s="19">
        <v>0</v>
      </c>
      <c r="DV77" s="19">
        <v>1237.0999999999999</v>
      </c>
      <c r="DW77" s="19">
        <v>2647.7</v>
      </c>
      <c r="DX77" s="19">
        <f>C77*'[1]Uniforme Apoio'!$BM$9+'Res. Geral apoio conferencia'!F77*'[1]Uniforme Apoio'!$BM$10+'Res. Geral apoio conferencia'!I77*'[1]Uniforme Apoio'!$BM$11+'Res. Geral apoio conferencia'!L77*'[1]Uniforme Apoio'!$BM$12+'Res. Geral apoio conferencia'!O77*'[1]Uniforme Apoio'!$BM$13+'Res. Geral apoio conferencia'!R77*'[1]Uniforme Apoio'!$BM$14+'Res. Geral apoio conferencia'!U77*'[1]Uniforme Apoio'!$BM$15+'Res. Geral apoio conferencia'!X77*'[1]Uniforme Apoio'!$BM$17+AA77*'[1]Uniforme Apoio'!$BM$16+'Res. Geral apoio conferencia'!AD77*'[1]Uniforme Apoio'!$BM$18+'Res. Geral apoio conferencia'!AG77*'[1]Uniforme Apoio'!$BM$19+'Res. Geral apoio conferencia'!AJ77*'[1]Uniforme Apoio'!$BM$20+'Res. Geral apoio conferencia'!AM77*'[1]Uniforme Apoio'!$BM$21+'Res. Geral apoio conferencia'!AP77*'[1]Uniforme Apoio'!$BM$22+'Res. Geral apoio conferencia'!AS77*'[1]Uniforme Apoio'!$BM$23+'Res. Geral apoio conferencia'!AV77*'[1]Uniforme Apoio'!$BM$24+'Res. Geral apoio conferencia'!AY77*'[1]Uniforme Apoio'!$BM$25+'Res. Geral apoio conferencia'!BB77*'[1]Uniforme Apoio'!$BM$26+BE77*'[1]Uniforme Apoio'!$BM$27+'Res. Geral apoio conferencia'!BH77*'[1]Uniforme Apoio'!$BM$28+'Res. Geral apoio conferencia'!BK77*'[1]Uniforme Apoio'!$BM$29+'Res. Geral apoio conferencia'!BN77*'[1]Uniforme Apoio'!$BM$30+'Res. Geral apoio conferencia'!BQ77*'[1]Uniforme Apoio'!$BM$30+'Res. Geral apoio conferencia'!BT77*'[1]Uniforme Apoio'!$BM$30+'Res. Geral apoio conferencia'!BW77*'[1]Uniforme Apoio'!$BM$31+'Res. Geral apoio conferencia'!BZ77*'[1]Uniforme Apoio'!$BM$31+'Res. Geral apoio conferencia'!CC77*'[1]Uniforme Apoio'!$BM$32+'Res. Geral apoio conferencia'!CF77*'[1]Uniforme Apoio'!$BM$33+'Res. Geral apoio conferencia'!CI77*'[1]Uniforme Apoio'!$BM$34+'Res. Geral apoio conferencia'!CL77*'[1]Uniforme Apoio'!$BM$35+'Res. Geral apoio conferencia'!CO77*'[1]Uniforme Apoio'!$BM$36+'Res. Geral apoio conferencia'!CR77*'[1]Uniforme Apoio'!$BM$37+'Res. Geral apoio conferencia'!CU77*'[1]Uniforme Apoio'!$BM$38+'Res. Geral apoio conferencia'!CX77*'[1]Uniforme Apoio'!$BM$39+'Res. Geral apoio conferencia'!DA77*'[1]Uniforme Apoio'!$BM$40</f>
        <v>515.90000000000009</v>
      </c>
      <c r="DY77" s="19"/>
      <c r="DZ77" s="19">
        <f>AP77*'[1]Equipamentos Jardinagem'!$H$7</f>
        <v>0</v>
      </c>
      <c r="EA77" s="19"/>
      <c r="EB77" s="19">
        <f t="shared" si="23"/>
        <v>515.90000000000009</v>
      </c>
      <c r="EC77" s="19">
        <v>2507.2700000000004</v>
      </c>
      <c r="ED77" s="19">
        <v>188.04525000000001</v>
      </c>
      <c r="EE77" s="19">
        <v>125.3635</v>
      </c>
      <c r="EF77" s="19">
        <v>25.072700000000001</v>
      </c>
      <c r="EG77" s="19">
        <v>313.40875000000005</v>
      </c>
      <c r="EH77" s="19">
        <v>1002.908</v>
      </c>
      <c r="EI77" s="19">
        <v>376.09050000000002</v>
      </c>
      <c r="EJ77" s="19">
        <v>75.218100000000007</v>
      </c>
      <c r="EK77" s="19">
        <v>4613.3768000000009</v>
      </c>
      <c r="EL77" s="19">
        <v>1044.277955</v>
      </c>
      <c r="EM77" s="19">
        <v>348.51053000000002</v>
      </c>
      <c r="EN77" s="19">
        <v>512.736715</v>
      </c>
      <c r="EO77" s="19">
        <v>1905.5252</v>
      </c>
      <c r="EP77" s="19">
        <v>16.297255</v>
      </c>
      <c r="EQ77" s="19">
        <v>6.2681750000000003</v>
      </c>
      <c r="ER77" s="19">
        <v>22.565429999999999</v>
      </c>
      <c r="ES77" s="19">
        <v>94.022625000000005</v>
      </c>
      <c r="ET77" s="19">
        <v>7.5218099999999994</v>
      </c>
      <c r="EU77" s="19">
        <v>3.7609049999999997</v>
      </c>
      <c r="EV77" s="19">
        <v>43.877225000000003</v>
      </c>
      <c r="EW77" s="19">
        <v>16.297255</v>
      </c>
      <c r="EX77" s="19">
        <v>539.06304999999998</v>
      </c>
      <c r="EY77" s="19">
        <v>21.311795</v>
      </c>
      <c r="EZ77" s="19">
        <v>725.85466499999995</v>
      </c>
      <c r="FA77" s="19">
        <v>1044.277955</v>
      </c>
      <c r="FB77" s="19">
        <v>174.25526500000001</v>
      </c>
      <c r="FC77" s="19">
        <v>105.30534</v>
      </c>
      <c r="FD77" s="19">
        <v>41.369955000000004</v>
      </c>
      <c r="FE77" s="19">
        <v>0</v>
      </c>
      <c r="FF77" s="19">
        <v>502.70763499999998</v>
      </c>
      <c r="FG77" s="19">
        <v>1867.9161500000002</v>
      </c>
      <c r="FH77" s="19">
        <f t="shared" si="18"/>
        <v>9135.2382450000005</v>
      </c>
      <c r="FI77" s="19">
        <f t="shared" si="19"/>
        <v>24835.188244999998</v>
      </c>
      <c r="FJ77" s="19" t="e">
        <f t="shared" si="24"/>
        <v>#VALUE!</v>
      </c>
      <c r="FK77" s="144">
        <f t="shared" si="20"/>
        <v>2</v>
      </c>
      <c r="FL77" s="144">
        <f t="shared" si="26"/>
        <v>11.25</v>
      </c>
      <c r="FM77" s="20">
        <f t="shared" si="27"/>
        <v>2.2535211267605644</v>
      </c>
      <c r="FN77" s="19" t="e">
        <f t="shared" si="28"/>
        <v>#VALUE!</v>
      </c>
      <c r="FO77" s="20">
        <f t="shared" si="5"/>
        <v>8.5633802816901436</v>
      </c>
      <c r="FP77" s="19" t="e">
        <f t="shared" si="29"/>
        <v>#VALUE!</v>
      </c>
      <c r="FQ77" s="20">
        <f t="shared" si="6"/>
        <v>1.8591549295774654</v>
      </c>
      <c r="FR77" s="19" t="e">
        <f t="shared" si="30"/>
        <v>#VALUE!</v>
      </c>
      <c r="FS77" s="19" t="e">
        <f t="shared" si="25"/>
        <v>#VALUE!</v>
      </c>
      <c r="FT77" s="19" t="e">
        <f t="shared" si="31"/>
        <v>#VALUE!</v>
      </c>
      <c r="FU77" s="145" t="e">
        <f t="shared" si="32"/>
        <v>#VALUE!</v>
      </c>
    </row>
    <row r="78" spans="1:177" ht="15" customHeight="1">
      <c r="A78" s="146" t="str">
        <f>[1]CCT!D85</f>
        <v>Sintel</v>
      </c>
      <c r="B78" s="147" t="str">
        <f>[1]CCT!C85</f>
        <v>Uberlândia</v>
      </c>
      <c r="C78" s="141"/>
      <c r="D78" s="17"/>
      <c r="E78" s="17">
        <v>0</v>
      </c>
      <c r="F78" s="18"/>
      <c r="G78" s="17"/>
      <c r="H78" s="17">
        <v>0</v>
      </c>
      <c r="I78" s="18"/>
      <c r="J78" s="17"/>
      <c r="K78" s="17">
        <v>0</v>
      </c>
      <c r="L78" s="17"/>
      <c r="M78" s="17"/>
      <c r="N78" s="17"/>
      <c r="O78" s="17"/>
      <c r="P78" s="17"/>
      <c r="Q78" s="17"/>
      <c r="R78" s="17"/>
      <c r="S78" s="17"/>
      <c r="T78" s="17"/>
      <c r="U78" s="18"/>
      <c r="V78" s="17"/>
      <c r="W78" s="17">
        <v>0</v>
      </c>
      <c r="X78" s="18"/>
      <c r="Y78" s="17"/>
      <c r="Z78" s="17">
        <v>0</v>
      </c>
      <c r="AA78" s="17"/>
      <c r="AB78" s="17"/>
      <c r="AC78" s="17"/>
      <c r="AD78" s="17"/>
      <c r="AE78" s="17"/>
      <c r="AF78" s="17"/>
      <c r="AG78" s="18"/>
      <c r="AH78" s="17"/>
      <c r="AI78" s="17">
        <v>0</v>
      </c>
      <c r="AJ78" s="17"/>
      <c r="AK78" s="17"/>
      <c r="AL78" s="17"/>
      <c r="AM78" s="18"/>
      <c r="AN78" s="17"/>
      <c r="AO78" s="17">
        <v>0</v>
      </c>
      <c r="AP78" s="17"/>
      <c r="AQ78" s="17"/>
      <c r="AR78" s="17"/>
      <c r="AS78" s="17"/>
      <c r="AT78" s="17"/>
      <c r="AU78" s="17"/>
      <c r="AV78" s="18"/>
      <c r="AW78" s="17"/>
      <c r="AX78" s="17">
        <v>0</v>
      </c>
      <c r="AY78" s="17"/>
      <c r="AZ78" s="17"/>
      <c r="BA78" s="17"/>
      <c r="BB78" s="141"/>
      <c r="BC78" s="17"/>
      <c r="BD78" s="17"/>
      <c r="BE78" s="18"/>
      <c r="BF78" s="17"/>
      <c r="BG78" s="17">
        <v>0</v>
      </c>
      <c r="BH78" s="17"/>
      <c r="BI78" s="17"/>
      <c r="BJ78" s="17"/>
      <c r="BK78" s="17"/>
      <c r="BL78" s="17"/>
      <c r="BM78" s="17"/>
      <c r="BN78" s="18"/>
      <c r="BO78" s="17"/>
      <c r="BP78" s="17">
        <v>0</v>
      </c>
      <c r="BQ78" s="18"/>
      <c r="BR78" s="17"/>
      <c r="BS78" s="17">
        <v>0</v>
      </c>
      <c r="BT78" s="18"/>
      <c r="BU78" s="17"/>
      <c r="BV78" s="17">
        <v>0</v>
      </c>
      <c r="BW78" s="18"/>
      <c r="BX78" s="17"/>
      <c r="BY78" s="17">
        <v>0</v>
      </c>
      <c r="BZ78" s="142"/>
      <c r="CA78" s="17"/>
      <c r="CB78" s="17">
        <v>0</v>
      </c>
      <c r="CC78" s="17"/>
      <c r="CD78" s="17"/>
      <c r="CE78" s="17"/>
      <c r="CF78" s="18"/>
      <c r="CG78" s="17"/>
      <c r="CH78" s="17">
        <v>0</v>
      </c>
      <c r="CI78" s="17"/>
      <c r="CJ78" s="17"/>
      <c r="CK78" s="17"/>
      <c r="CL78" s="18"/>
      <c r="CM78" s="17"/>
      <c r="CN78" s="17">
        <v>0</v>
      </c>
      <c r="CO78" s="17"/>
      <c r="CP78" s="17"/>
      <c r="CQ78" s="17"/>
      <c r="CR78" s="17"/>
      <c r="CS78" s="17"/>
      <c r="CT78" s="17">
        <v>0</v>
      </c>
      <c r="CU78" s="17"/>
      <c r="CV78" s="17"/>
      <c r="CW78" s="17"/>
      <c r="CX78" s="17"/>
      <c r="CY78" s="17"/>
      <c r="CZ78" s="17"/>
      <c r="DA78" s="18">
        <v>1</v>
      </c>
      <c r="DB78" s="17">
        <v>1355.23</v>
      </c>
      <c r="DC78" s="17">
        <v>1355.23</v>
      </c>
      <c r="DD78" s="143">
        <f t="shared" si="21"/>
        <v>1</v>
      </c>
      <c r="DE78" s="19">
        <f t="shared" si="22"/>
        <v>1355.23</v>
      </c>
      <c r="DF78" s="19"/>
      <c r="DG78" s="19"/>
      <c r="DH78" s="19">
        <v>0</v>
      </c>
      <c r="DI78" s="19"/>
      <c r="DJ78" s="19">
        <v>0</v>
      </c>
      <c r="DK78" s="19">
        <v>0</v>
      </c>
      <c r="DL78" s="19"/>
      <c r="DM78" s="19">
        <v>1355.23</v>
      </c>
      <c r="DN78" s="19"/>
      <c r="DO78" s="19">
        <v>255.6</v>
      </c>
      <c r="DP78" s="19">
        <v>42.686199999999999</v>
      </c>
      <c r="DQ78" s="19"/>
      <c r="DR78" s="19">
        <v>3.12</v>
      </c>
      <c r="DS78" s="19">
        <v>0</v>
      </c>
      <c r="DT78" s="19">
        <v>0</v>
      </c>
      <c r="DU78" s="19">
        <v>0</v>
      </c>
      <c r="DV78" s="19">
        <v>0</v>
      </c>
      <c r="DW78" s="19">
        <v>301.40620000000001</v>
      </c>
      <c r="DX78" s="19">
        <f>C78*'[1]Uniforme Apoio'!$BM$9+'Res. Geral apoio conferencia'!F78*'[1]Uniforme Apoio'!$BM$10+'Res. Geral apoio conferencia'!I78*'[1]Uniforme Apoio'!$BM$11+'Res. Geral apoio conferencia'!L78*'[1]Uniforme Apoio'!$BM$12+'Res. Geral apoio conferencia'!O78*'[1]Uniforme Apoio'!$BM$13+'Res. Geral apoio conferencia'!R78*'[1]Uniforme Apoio'!$BM$14+'Res. Geral apoio conferencia'!U78*'[1]Uniforme Apoio'!$BM$15+'Res. Geral apoio conferencia'!X78*'[1]Uniforme Apoio'!$BM$17+AA78*'[1]Uniforme Apoio'!$BM$16+'Res. Geral apoio conferencia'!AD78*'[1]Uniforme Apoio'!$BM$18+'Res. Geral apoio conferencia'!AG78*'[1]Uniforme Apoio'!$BM$19+'Res. Geral apoio conferencia'!AJ78*'[1]Uniforme Apoio'!$BM$20+'Res. Geral apoio conferencia'!AM78*'[1]Uniforme Apoio'!$BM$21+'Res. Geral apoio conferencia'!AP78*'[1]Uniforme Apoio'!$BM$22+'Res. Geral apoio conferencia'!AS78*'[1]Uniforme Apoio'!$BM$23+'Res. Geral apoio conferencia'!AV78*'[1]Uniforme Apoio'!$BM$24+'Res. Geral apoio conferencia'!AY78*'[1]Uniforme Apoio'!$BM$25+'Res. Geral apoio conferencia'!BB78*'[1]Uniforme Apoio'!$BM$26+BE78*'[1]Uniforme Apoio'!$BM$27+'Res. Geral apoio conferencia'!BH78*'[1]Uniforme Apoio'!$BM$28+'Res. Geral apoio conferencia'!BK78*'[1]Uniforme Apoio'!$BM$29+'Res. Geral apoio conferencia'!BN78*'[1]Uniforme Apoio'!$BM$30+'Res. Geral apoio conferencia'!BQ78*'[1]Uniforme Apoio'!$BM$30+'Res. Geral apoio conferencia'!BT78*'[1]Uniforme Apoio'!$BM$30+'Res. Geral apoio conferencia'!BW78*'[1]Uniforme Apoio'!$BM$31+'Res. Geral apoio conferencia'!BZ78*'[1]Uniforme Apoio'!$BM$31+'Res. Geral apoio conferencia'!CC78*'[1]Uniforme Apoio'!$BM$32+'Res. Geral apoio conferencia'!CF78*'[1]Uniforme Apoio'!$BM$33+'Res. Geral apoio conferencia'!CI78*'[1]Uniforme Apoio'!$BM$34+'Res. Geral apoio conferencia'!CL78*'[1]Uniforme Apoio'!$BM$35+'Res. Geral apoio conferencia'!CO78*'[1]Uniforme Apoio'!$BM$36+'Res. Geral apoio conferencia'!CR78*'[1]Uniforme Apoio'!$BM$37+'Res. Geral apoio conferencia'!CU78*'[1]Uniforme Apoio'!$BM$38+'Res. Geral apoio conferencia'!CX78*'[1]Uniforme Apoio'!$BM$39+'Res. Geral apoio conferencia'!DA78*'[1]Uniforme Apoio'!$BM$40</f>
        <v>81.430000000000007</v>
      </c>
      <c r="DY78" s="19"/>
      <c r="DZ78" s="19">
        <f>AP78*'[1]Equipamentos Jardinagem'!$H$7</f>
        <v>0</v>
      </c>
      <c r="EA78" s="19"/>
      <c r="EB78" s="19">
        <f t="shared" si="23"/>
        <v>81.430000000000007</v>
      </c>
      <c r="EC78" s="19">
        <v>271.04599999999999</v>
      </c>
      <c r="ED78" s="19">
        <v>20.32845</v>
      </c>
      <c r="EE78" s="19">
        <v>13.552300000000001</v>
      </c>
      <c r="EF78" s="19">
        <v>2.7104600000000003</v>
      </c>
      <c r="EG78" s="19">
        <v>33.880749999999999</v>
      </c>
      <c r="EH78" s="19">
        <v>108.41840000000001</v>
      </c>
      <c r="EI78" s="19">
        <v>40.6569</v>
      </c>
      <c r="EJ78" s="19">
        <v>8.1313800000000001</v>
      </c>
      <c r="EK78" s="19">
        <v>498.72463999999997</v>
      </c>
      <c r="EL78" s="19">
        <v>112.890659</v>
      </c>
      <c r="EM78" s="19">
        <v>37.675393999999997</v>
      </c>
      <c r="EN78" s="19">
        <v>55.428907000000002</v>
      </c>
      <c r="EO78" s="19">
        <v>205.99496000000002</v>
      </c>
      <c r="EP78" s="19">
        <v>1.7617989999999999</v>
      </c>
      <c r="EQ78" s="19">
        <v>0.67761500000000008</v>
      </c>
      <c r="ER78" s="19">
        <v>2.4394140000000002</v>
      </c>
      <c r="ES78" s="19">
        <v>10.164225</v>
      </c>
      <c r="ET78" s="19">
        <v>0.81313799999999992</v>
      </c>
      <c r="EU78" s="19">
        <v>0.40656899999999996</v>
      </c>
      <c r="EV78" s="19">
        <v>4.7433050000000003</v>
      </c>
      <c r="EW78" s="19">
        <v>1.7617989999999999</v>
      </c>
      <c r="EX78" s="19">
        <v>58.274889999999999</v>
      </c>
      <c r="EY78" s="19">
        <v>2.3038909999999997</v>
      </c>
      <c r="EZ78" s="19">
        <v>78.467816999999997</v>
      </c>
      <c r="FA78" s="19">
        <v>112.890659</v>
      </c>
      <c r="FB78" s="19">
        <v>18.837696999999999</v>
      </c>
      <c r="FC78" s="19">
        <v>11.383932</v>
      </c>
      <c r="FD78" s="19">
        <v>4.4722590000000002</v>
      </c>
      <c r="FE78" s="19">
        <v>0</v>
      </c>
      <c r="FF78" s="19">
        <v>54.344722999999995</v>
      </c>
      <c r="FG78" s="19">
        <v>201.92926999999997</v>
      </c>
      <c r="FH78" s="19">
        <f t="shared" si="18"/>
        <v>987.55610100000001</v>
      </c>
      <c r="FI78" s="19">
        <f t="shared" si="19"/>
        <v>2725.6223009999999</v>
      </c>
      <c r="FJ78" s="19" t="e">
        <f t="shared" si="24"/>
        <v>#VALUE!</v>
      </c>
      <c r="FK78" s="144">
        <f t="shared" si="20"/>
        <v>2</v>
      </c>
      <c r="FL78" s="144">
        <f t="shared" si="26"/>
        <v>11.25</v>
      </c>
      <c r="FM78" s="20">
        <f t="shared" si="27"/>
        <v>2.2535211267605644</v>
      </c>
      <c r="FN78" s="19" t="e">
        <f t="shared" si="28"/>
        <v>#VALUE!</v>
      </c>
      <c r="FO78" s="20">
        <f t="shared" si="5"/>
        <v>8.5633802816901436</v>
      </c>
      <c r="FP78" s="19" t="e">
        <f t="shared" si="29"/>
        <v>#VALUE!</v>
      </c>
      <c r="FQ78" s="20">
        <f t="shared" si="6"/>
        <v>1.8591549295774654</v>
      </c>
      <c r="FR78" s="19" t="e">
        <f t="shared" si="30"/>
        <v>#VALUE!</v>
      </c>
      <c r="FS78" s="19" t="e">
        <f t="shared" si="25"/>
        <v>#VALUE!</v>
      </c>
      <c r="FT78" s="19" t="e">
        <f t="shared" si="31"/>
        <v>#VALUE!</v>
      </c>
      <c r="FU78" s="145" t="e">
        <f t="shared" si="32"/>
        <v>#VALUE!</v>
      </c>
    </row>
    <row r="79" spans="1:177" ht="15" customHeight="1">
      <c r="A79" s="146" t="str">
        <f>[1]CCT!D86</f>
        <v>Região de São Lourenço</v>
      </c>
      <c r="B79" s="147" t="str">
        <f>[1]CCT!C86</f>
        <v>Varginha</v>
      </c>
      <c r="C79" s="141"/>
      <c r="D79" s="17"/>
      <c r="E79" s="17">
        <v>0</v>
      </c>
      <c r="F79" s="18"/>
      <c r="G79" s="17"/>
      <c r="H79" s="17">
        <v>0</v>
      </c>
      <c r="I79" s="18"/>
      <c r="J79" s="17"/>
      <c r="K79" s="17">
        <v>0</v>
      </c>
      <c r="L79" s="17"/>
      <c r="M79" s="17"/>
      <c r="N79" s="17"/>
      <c r="O79" s="17"/>
      <c r="P79" s="17"/>
      <c r="Q79" s="17"/>
      <c r="R79" s="17"/>
      <c r="S79" s="17"/>
      <c r="T79" s="17"/>
      <c r="U79" s="18"/>
      <c r="V79" s="17"/>
      <c r="W79" s="17">
        <v>0</v>
      </c>
      <c r="X79" s="18"/>
      <c r="Y79" s="17"/>
      <c r="Z79" s="17">
        <v>0</v>
      </c>
      <c r="AA79" s="17"/>
      <c r="AB79" s="17"/>
      <c r="AC79" s="17"/>
      <c r="AD79" s="17"/>
      <c r="AE79" s="17"/>
      <c r="AF79" s="17"/>
      <c r="AG79" s="18"/>
      <c r="AH79" s="17"/>
      <c r="AI79" s="17">
        <v>0</v>
      </c>
      <c r="AJ79" s="17"/>
      <c r="AK79" s="17"/>
      <c r="AL79" s="17"/>
      <c r="AM79" s="18"/>
      <c r="AN79" s="17"/>
      <c r="AO79" s="17">
        <v>0</v>
      </c>
      <c r="AP79" s="17"/>
      <c r="AQ79" s="17"/>
      <c r="AR79" s="17"/>
      <c r="AS79" s="17"/>
      <c r="AT79" s="17"/>
      <c r="AU79" s="17"/>
      <c r="AV79" s="18"/>
      <c r="AW79" s="17"/>
      <c r="AX79" s="17">
        <v>0</v>
      </c>
      <c r="AY79" s="17"/>
      <c r="AZ79" s="17"/>
      <c r="BA79" s="17"/>
      <c r="BB79" s="141"/>
      <c r="BC79" s="17"/>
      <c r="BD79" s="17"/>
      <c r="BE79" s="18"/>
      <c r="BF79" s="17"/>
      <c r="BG79" s="17">
        <v>0</v>
      </c>
      <c r="BH79" s="17"/>
      <c r="BI79" s="17"/>
      <c r="BJ79" s="17"/>
      <c r="BK79" s="17"/>
      <c r="BL79" s="17"/>
      <c r="BM79" s="17"/>
      <c r="BN79" s="18"/>
      <c r="BO79" s="17"/>
      <c r="BP79" s="17">
        <v>0</v>
      </c>
      <c r="BQ79" s="18"/>
      <c r="BR79" s="17"/>
      <c r="BS79" s="17">
        <v>0</v>
      </c>
      <c r="BT79" s="18"/>
      <c r="BU79" s="17"/>
      <c r="BV79" s="17">
        <v>0</v>
      </c>
      <c r="BW79" s="18"/>
      <c r="BX79" s="17"/>
      <c r="BY79" s="17">
        <v>0</v>
      </c>
      <c r="BZ79" s="142">
        <v>1</v>
      </c>
      <c r="CA79" s="17">
        <v>1231.31</v>
      </c>
      <c r="CB79" s="17">
        <v>1231.31</v>
      </c>
      <c r="CC79" s="17"/>
      <c r="CD79" s="17"/>
      <c r="CE79" s="17"/>
      <c r="CF79" s="18"/>
      <c r="CG79" s="17"/>
      <c r="CH79" s="17">
        <v>0</v>
      </c>
      <c r="CI79" s="17"/>
      <c r="CJ79" s="17"/>
      <c r="CK79" s="17"/>
      <c r="CL79" s="18"/>
      <c r="CM79" s="17"/>
      <c r="CN79" s="17">
        <v>0</v>
      </c>
      <c r="CO79" s="17"/>
      <c r="CP79" s="17"/>
      <c r="CQ79" s="17"/>
      <c r="CR79" s="17"/>
      <c r="CS79" s="17"/>
      <c r="CT79" s="17">
        <v>0</v>
      </c>
      <c r="CU79" s="17"/>
      <c r="CV79" s="17"/>
      <c r="CW79" s="17"/>
      <c r="CX79" s="17"/>
      <c r="CY79" s="17"/>
      <c r="CZ79" s="17"/>
      <c r="DA79" s="18"/>
      <c r="DB79" s="17"/>
      <c r="DC79" s="17">
        <v>0</v>
      </c>
      <c r="DD79" s="143">
        <f t="shared" si="21"/>
        <v>1</v>
      </c>
      <c r="DE79" s="19">
        <f t="shared" si="22"/>
        <v>1231.31</v>
      </c>
      <c r="DF79" s="19"/>
      <c r="DG79" s="19"/>
      <c r="DH79" s="19">
        <v>0</v>
      </c>
      <c r="DI79" s="19"/>
      <c r="DJ79" s="19">
        <v>0</v>
      </c>
      <c r="DK79" s="19">
        <v>0</v>
      </c>
      <c r="DL79" s="19"/>
      <c r="DM79" s="19">
        <v>1231.31</v>
      </c>
      <c r="DN79" s="19"/>
      <c r="DO79" s="19">
        <v>279</v>
      </c>
      <c r="DP79" s="19">
        <v>50.121400000000008</v>
      </c>
      <c r="DQ79" s="19"/>
      <c r="DR79" s="19">
        <v>3.12</v>
      </c>
      <c r="DS79" s="19">
        <v>29.15</v>
      </c>
      <c r="DT79" s="19">
        <v>0</v>
      </c>
      <c r="DU79" s="19">
        <v>0</v>
      </c>
      <c r="DV79" s="19">
        <v>0</v>
      </c>
      <c r="DW79" s="19">
        <v>361.39139999999998</v>
      </c>
      <c r="DX79" s="19">
        <f>C79*'[1]Uniforme Apoio'!$BM$9+'Res. Geral apoio conferencia'!F79*'[1]Uniforme Apoio'!$BM$10+'Res. Geral apoio conferencia'!I79*'[1]Uniforme Apoio'!$BM$11+'Res. Geral apoio conferencia'!L79*'[1]Uniforme Apoio'!$BM$12+'Res. Geral apoio conferencia'!O79*'[1]Uniforme Apoio'!$BM$13+'Res. Geral apoio conferencia'!R79*'[1]Uniforme Apoio'!$BM$14+'Res. Geral apoio conferencia'!U79*'[1]Uniforme Apoio'!$BM$15+'Res. Geral apoio conferencia'!X79*'[1]Uniforme Apoio'!$BM$17+AA79*'[1]Uniforme Apoio'!$BM$16+'Res. Geral apoio conferencia'!AD79*'[1]Uniforme Apoio'!$BM$18+'Res. Geral apoio conferencia'!AG79*'[1]Uniforme Apoio'!$BM$19+'Res. Geral apoio conferencia'!AJ79*'[1]Uniforme Apoio'!$BM$20+'Res. Geral apoio conferencia'!AM79*'[1]Uniforme Apoio'!$BM$21+'Res. Geral apoio conferencia'!AP79*'[1]Uniforme Apoio'!$BM$22+'Res. Geral apoio conferencia'!AS79*'[1]Uniforme Apoio'!$BM$23+'Res. Geral apoio conferencia'!AV79*'[1]Uniforme Apoio'!$BM$24+'Res. Geral apoio conferencia'!AY79*'[1]Uniforme Apoio'!$BM$25+'Res. Geral apoio conferencia'!BB79*'[1]Uniforme Apoio'!$BM$26+BE79*'[1]Uniforme Apoio'!$BM$27+'Res. Geral apoio conferencia'!BH79*'[1]Uniforme Apoio'!$BM$28+'Res. Geral apoio conferencia'!BK79*'[1]Uniforme Apoio'!$BM$29+'Res. Geral apoio conferencia'!BN79*'[1]Uniforme Apoio'!$BM$30+'Res. Geral apoio conferencia'!BQ79*'[1]Uniforme Apoio'!$BM$30+'Res. Geral apoio conferencia'!BT79*'[1]Uniforme Apoio'!$BM$30+'Res. Geral apoio conferencia'!BW79*'[1]Uniforme Apoio'!$BM$31+'Res. Geral apoio conferencia'!BZ79*'[1]Uniforme Apoio'!$BM$31+'Res. Geral apoio conferencia'!CC79*'[1]Uniforme Apoio'!$BM$32+'Res. Geral apoio conferencia'!CF79*'[1]Uniforme Apoio'!$BM$33+'Res. Geral apoio conferencia'!CI79*'[1]Uniforme Apoio'!$BM$34+'Res. Geral apoio conferencia'!CL79*'[1]Uniforme Apoio'!$BM$35+'Res. Geral apoio conferencia'!CO79*'[1]Uniforme Apoio'!$BM$36+'Res. Geral apoio conferencia'!CR79*'[1]Uniforme Apoio'!$BM$37+'Res. Geral apoio conferencia'!CU79*'[1]Uniforme Apoio'!$BM$38+'Res. Geral apoio conferencia'!CX79*'[1]Uniforme Apoio'!$BM$39+'Res. Geral apoio conferencia'!DA79*'[1]Uniforme Apoio'!$BM$40</f>
        <v>81.430000000000007</v>
      </c>
      <c r="DY79" s="19"/>
      <c r="DZ79" s="19">
        <f>AP79*'[1]Equipamentos Jardinagem'!$H$7</f>
        <v>0</v>
      </c>
      <c r="EA79" s="19"/>
      <c r="EB79" s="19">
        <f t="shared" si="23"/>
        <v>81.430000000000007</v>
      </c>
      <c r="EC79" s="19">
        <v>246.262</v>
      </c>
      <c r="ED79" s="19">
        <v>18.469649999999998</v>
      </c>
      <c r="EE79" s="19">
        <v>12.3131</v>
      </c>
      <c r="EF79" s="19">
        <v>2.4626199999999998</v>
      </c>
      <c r="EG79" s="19">
        <v>30.78275</v>
      </c>
      <c r="EH79" s="19">
        <v>98.504800000000003</v>
      </c>
      <c r="EI79" s="19">
        <v>36.939299999999996</v>
      </c>
      <c r="EJ79" s="19">
        <v>7.3878599999999999</v>
      </c>
      <c r="EK79" s="19">
        <v>453.12208000000004</v>
      </c>
      <c r="EL79" s="19">
        <v>102.568123</v>
      </c>
      <c r="EM79" s="19">
        <v>34.230417999999993</v>
      </c>
      <c r="EN79" s="19">
        <v>50.360578999999994</v>
      </c>
      <c r="EO79" s="19">
        <v>187.15912</v>
      </c>
      <c r="EP79" s="19">
        <v>1.6007029999999998</v>
      </c>
      <c r="EQ79" s="19">
        <v>0.61565499999999995</v>
      </c>
      <c r="ER79" s="19">
        <v>2.2163579999999996</v>
      </c>
      <c r="ES79" s="19">
        <v>9.234824999999999</v>
      </c>
      <c r="ET79" s="19">
        <v>0.73878599999999994</v>
      </c>
      <c r="EU79" s="19">
        <v>0.36939299999999997</v>
      </c>
      <c r="EV79" s="19">
        <v>4.3095850000000002</v>
      </c>
      <c r="EW79" s="19">
        <v>1.6007029999999998</v>
      </c>
      <c r="EX79" s="19">
        <v>52.946329999999996</v>
      </c>
      <c r="EY79" s="19">
        <v>2.0932269999999997</v>
      </c>
      <c r="EZ79" s="19">
        <v>71.29284899999999</v>
      </c>
      <c r="FA79" s="19">
        <v>102.568123</v>
      </c>
      <c r="FB79" s="19">
        <v>17.115208999999997</v>
      </c>
      <c r="FC79" s="19">
        <v>10.343003999999999</v>
      </c>
      <c r="FD79" s="19">
        <v>4.0633229999999996</v>
      </c>
      <c r="FE79" s="19">
        <v>0</v>
      </c>
      <c r="FF79" s="19">
        <v>49.375530999999995</v>
      </c>
      <c r="FG79" s="19">
        <v>183.46518999999998</v>
      </c>
      <c r="FH79" s="19">
        <f t="shared" si="18"/>
        <v>897.25559699999997</v>
      </c>
      <c r="FI79" s="19">
        <f t="shared" si="19"/>
        <v>2571.3869970000001</v>
      </c>
      <c r="FJ79" s="19" t="e">
        <f t="shared" si="24"/>
        <v>#VALUE!</v>
      </c>
      <c r="FK79" s="144">
        <f t="shared" si="20"/>
        <v>3</v>
      </c>
      <c r="FL79" s="144">
        <f t="shared" si="26"/>
        <v>12.25</v>
      </c>
      <c r="FM79" s="20">
        <f t="shared" si="27"/>
        <v>3.4188034188034218</v>
      </c>
      <c r="FN79" s="19" t="e">
        <f t="shared" si="28"/>
        <v>#VALUE!</v>
      </c>
      <c r="FO79" s="20">
        <f t="shared" si="5"/>
        <v>8.6609686609686669</v>
      </c>
      <c r="FP79" s="19" t="e">
        <f t="shared" si="29"/>
        <v>#VALUE!</v>
      </c>
      <c r="FQ79" s="20">
        <f t="shared" si="6"/>
        <v>1.8803418803418819</v>
      </c>
      <c r="FR79" s="19" t="e">
        <f t="shared" si="30"/>
        <v>#VALUE!</v>
      </c>
      <c r="FS79" s="19" t="e">
        <f t="shared" si="25"/>
        <v>#VALUE!</v>
      </c>
      <c r="FT79" s="19" t="e">
        <f t="shared" si="31"/>
        <v>#VALUE!</v>
      </c>
      <c r="FU79" s="145" t="e">
        <f t="shared" si="32"/>
        <v>#VALUE!</v>
      </c>
    </row>
    <row r="80" spans="1:177" ht="15" customHeight="1">
      <c r="A80" s="146" t="str">
        <f>[1]CCT!D87</f>
        <v>Vespasiano</v>
      </c>
      <c r="B80" s="147" t="str">
        <f>[1]CCT!C87</f>
        <v>Vespasiano</v>
      </c>
      <c r="C80" s="141"/>
      <c r="D80" s="17"/>
      <c r="E80" s="17">
        <v>0</v>
      </c>
      <c r="F80" s="18"/>
      <c r="G80" s="17"/>
      <c r="H80" s="17">
        <v>0</v>
      </c>
      <c r="I80" s="18"/>
      <c r="J80" s="17"/>
      <c r="K80" s="17">
        <v>0</v>
      </c>
      <c r="L80" s="17"/>
      <c r="M80" s="17"/>
      <c r="N80" s="17"/>
      <c r="O80" s="17"/>
      <c r="P80" s="17"/>
      <c r="Q80" s="17"/>
      <c r="R80" s="17"/>
      <c r="S80" s="17"/>
      <c r="T80" s="17"/>
      <c r="U80" s="18"/>
      <c r="V80" s="17"/>
      <c r="W80" s="17">
        <v>0</v>
      </c>
      <c r="X80" s="18"/>
      <c r="Y80" s="17"/>
      <c r="Z80" s="17">
        <v>0</v>
      </c>
      <c r="AA80" s="17"/>
      <c r="AB80" s="17"/>
      <c r="AC80" s="17"/>
      <c r="AD80" s="17"/>
      <c r="AE80" s="17"/>
      <c r="AF80" s="17"/>
      <c r="AG80" s="18"/>
      <c r="AH80" s="17"/>
      <c r="AI80" s="17">
        <v>0</v>
      </c>
      <c r="AJ80" s="17"/>
      <c r="AK80" s="17"/>
      <c r="AL80" s="17"/>
      <c r="AM80" s="18"/>
      <c r="AN80" s="17"/>
      <c r="AO80" s="17">
        <v>0</v>
      </c>
      <c r="AP80" s="17"/>
      <c r="AQ80" s="17"/>
      <c r="AR80" s="17"/>
      <c r="AS80" s="17"/>
      <c r="AT80" s="17"/>
      <c r="AU80" s="17"/>
      <c r="AV80" s="18"/>
      <c r="AW80" s="17"/>
      <c r="AX80" s="17">
        <v>0</v>
      </c>
      <c r="AY80" s="17"/>
      <c r="AZ80" s="17"/>
      <c r="BA80" s="17"/>
      <c r="BB80" s="141"/>
      <c r="BC80" s="17"/>
      <c r="BD80" s="17"/>
      <c r="BE80" s="18"/>
      <c r="BF80" s="17"/>
      <c r="BG80" s="17">
        <v>0</v>
      </c>
      <c r="BH80" s="17"/>
      <c r="BI80" s="17"/>
      <c r="BJ80" s="17"/>
      <c r="BK80" s="17"/>
      <c r="BL80" s="17"/>
      <c r="BM80" s="17"/>
      <c r="BN80" s="18"/>
      <c r="BO80" s="17"/>
      <c r="BP80" s="17">
        <v>0</v>
      </c>
      <c r="BQ80" s="18">
        <v>2</v>
      </c>
      <c r="BR80" s="17">
        <v>1134.79</v>
      </c>
      <c r="BS80" s="17">
        <v>2269.58</v>
      </c>
      <c r="BT80" s="18">
        <v>2</v>
      </c>
      <c r="BU80" s="17">
        <v>1134.79</v>
      </c>
      <c r="BV80" s="17">
        <v>2269.58</v>
      </c>
      <c r="BW80" s="18"/>
      <c r="BX80" s="17"/>
      <c r="BY80" s="17">
        <v>0</v>
      </c>
      <c r="BZ80" s="142">
        <v>1</v>
      </c>
      <c r="CA80" s="17">
        <v>1231.31</v>
      </c>
      <c r="CB80" s="17">
        <v>1231.31</v>
      </c>
      <c r="CC80" s="17"/>
      <c r="CD80" s="17"/>
      <c r="CE80" s="17"/>
      <c r="CF80" s="18"/>
      <c r="CG80" s="17"/>
      <c r="CH80" s="17">
        <v>0</v>
      </c>
      <c r="CI80" s="17"/>
      <c r="CJ80" s="17"/>
      <c r="CK80" s="17"/>
      <c r="CL80" s="18"/>
      <c r="CM80" s="17"/>
      <c r="CN80" s="17">
        <v>0</v>
      </c>
      <c r="CO80" s="17"/>
      <c r="CP80" s="17"/>
      <c r="CQ80" s="17"/>
      <c r="CR80" s="17"/>
      <c r="CS80" s="17"/>
      <c r="CT80" s="17">
        <v>0</v>
      </c>
      <c r="CU80" s="17"/>
      <c r="CV80" s="17"/>
      <c r="CW80" s="17"/>
      <c r="CX80" s="17"/>
      <c r="CY80" s="17"/>
      <c r="CZ80" s="17"/>
      <c r="DA80" s="18"/>
      <c r="DB80" s="17"/>
      <c r="DC80" s="17">
        <v>0</v>
      </c>
      <c r="DD80" s="143">
        <f t="shared" si="21"/>
        <v>5</v>
      </c>
      <c r="DE80" s="19">
        <f t="shared" si="22"/>
        <v>5770.4699999999993</v>
      </c>
      <c r="DF80" s="19"/>
      <c r="DG80" s="19"/>
      <c r="DH80" s="19">
        <v>328.9188815</v>
      </c>
      <c r="DI80" s="19"/>
      <c r="DJ80" s="19">
        <v>361.37903363636372</v>
      </c>
      <c r="DK80" s="19">
        <v>123.79527272727273</v>
      </c>
      <c r="DL80" s="19"/>
      <c r="DM80" s="19">
        <v>6584.5631878636359</v>
      </c>
      <c r="DN80" s="19"/>
      <c r="DO80" s="19">
        <v>1395</v>
      </c>
      <c r="DP80" s="19">
        <v>273.77180000000004</v>
      </c>
      <c r="DQ80" s="19"/>
      <c r="DR80" s="19">
        <v>15.600000000000001</v>
      </c>
      <c r="DS80" s="19">
        <v>0</v>
      </c>
      <c r="DT80" s="19">
        <v>0</v>
      </c>
      <c r="DU80" s="19">
        <v>0</v>
      </c>
      <c r="DV80" s="19">
        <v>0</v>
      </c>
      <c r="DW80" s="19">
        <v>1684.3717999999999</v>
      </c>
      <c r="DX80" s="19">
        <f>C80*'[1]Uniforme Apoio'!$BM$9+'Res. Geral apoio conferencia'!F80*'[1]Uniforme Apoio'!$BM$10+'Res. Geral apoio conferencia'!I80*'[1]Uniforme Apoio'!$BM$11+'Res. Geral apoio conferencia'!L80*'[1]Uniforme Apoio'!$BM$12+'Res. Geral apoio conferencia'!O80*'[1]Uniforme Apoio'!$BM$13+'Res. Geral apoio conferencia'!R80*'[1]Uniforme Apoio'!$BM$14+'Res. Geral apoio conferencia'!U80*'[1]Uniforme Apoio'!$BM$15+'Res. Geral apoio conferencia'!X80*'[1]Uniforme Apoio'!$BM$17+AA80*'[1]Uniforme Apoio'!$BM$16+'Res. Geral apoio conferencia'!AD80*'[1]Uniforme Apoio'!$BM$18+'Res. Geral apoio conferencia'!AG80*'[1]Uniforme Apoio'!$BM$19+'Res. Geral apoio conferencia'!AJ80*'[1]Uniforme Apoio'!$BM$20+'Res. Geral apoio conferencia'!AM80*'[1]Uniforme Apoio'!$BM$21+'Res. Geral apoio conferencia'!AP80*'[1]Uniforme Apoio'!$BM$22+'Res. Geral apoio conferencia'!AS80*'[1]Uniforme Apoio'!$BM$23+'Res. Geral apoio conferencia'!AV80*'[1]Uniforme Apoio'!$BM$24+'Res. Geral apoio conferencia'!AY80*'[1]Uniforme Apoio'!$BM$25+'Res. Geral apoio conferencia'!BB80*'[1]Uniforme Apoio'!$BM$26+BE80*'[1]Uniforme Apoio'!$BM$27+'Res. Geral apoio conferencia'!BH80*'[1]Uniforme Apoio'!$BM$28+'Res. Geral apoio conferencia'!BK80*'[1]Uniforme Apoio'!$BM$29+'Res. Geral apoio conferencia'!BN80*'[1]Uniforme Apoio'!$BM$30+'Res. Geral apoio conferencia'!BQ80*'[1]Uniforme Apoio'!$BM$30+'Res. Geral apoio conferencia'!BT80*'[1]Uniforme Apoio'!$BM$30+'Res. Geral apoio conferencia'!BW80*'[1]Uniforme Apoio'!$BM$31+'Res. Geral apoio conferencia'!BZ80*'[1]Uniforme Apoio'!$BM$31+'Res. Geral apoio conferencia'!CC80*'[1]Uniforme Apoio'!$BM$32+'Res. Geral apoio conferencia'!CF80*'[1]Uniforme Apoio'!$BM$33+'Res. Geral apoio conferencia'!CI80*'[1]Uniforme Apoio'!$BM$34+'Res. Geral apoio conferencia'!CL80*'[1]Uniforme Apoio'!$BM$35+'Res. Geral apoio conferencia'!CO80*'[1]Uniforme Apoio'!$BM$36+'Res. Geral apoio conferencia'!CR80*'[1]Uniforme Apoio'!$BM$37+'Res. Geral apoio conferencia'!CU80*'[1]Uniforme Apoio'!$BM$38+'Res. Geral apoio conferencia'!CX80*'[1]Uniforme Apoio'!$BM$39+'Res. Geral apoio conferencia'!DA80*'[1]Uniforme Apoio'!$BM$40</f>
        <v>424.15000000000003</v>
      </c>
      <c r="DY80" s="19"/>
      <c r="DZ80" s="19">
        <f>AP80*'[1]Equipamentos Jardinagem'!$H$7</f>
        <v>0</v>
      </c>
      <c r="EA80" s="19"/>
      <c r="EB80" s="19">
        <f t="shared" si="23"/>
        <v>424.15000000000003</v>
      </c>
      <c r="EC80" s="19">
        <v>1316.9126375727274</v>
      </c>
      <c r="ED80" s="19">
        <v>98.768447817954538</v>
      </c>
      <c r="EE80" s="19">
        <v>65.845631878636354</v>
      </c>
      <c r="EF80" s="19">
        <v>13.169126375727272</v>
      </c>
      <c r="EG80" s="19">
        <v>164.61407969659092</v>
      </c>
      <c r="EH80" s="19">
        <v>526.76505502909083</v>
      </c>
      <c r="EI80" s="19">
        <v>197.53689563590908</v>
      </c>
      <c r="EJ80" s="19">
        <v>39.507379127181814</v>
      </c>
      <c r="EK80" s="19">
        <v>2423.1192531338179</v>
      </c>
      <c r="EL80" s="19">
        <v>548.49411354904089</v>
      </c>
      <c r="EM80" s="19">
        <v>183.05085662260907</v>
      </c>
      <c r="EN80" s="19">
        <v>269.30863438362269</v>
      </c>
      <c r="EO80" s="19">
        <v>1000.8536045552727</v>
      </c>
      <c r="EP80" s="19">
        <v>8.5599321442227261</v>
      </c>
      <c r="EQ80" s="19">
        <v>3.292281593931818</v>
      </c>
      <c r="ER80" s="19">
        <v>11.852213738154544</v>
      </c>
      <c r="ES80" s="19">
        <v>49.384223908977269</v>
      </c>
      <c r="ET80" s="19">
        <v>3.9507379127181812</v>
      </c>
      <c r="EU80" s="19">
        <v>1.9753689563590906</v>
      </c>
      <c r="EV80" s="19">
        <v>23.045971157522725</v>
      </c>
      <c r="EW80" s="19">
        <v>8.5599321442227261</v>
      </c>
      <c r="EX80" s="19">
        <v>283.13621707813633</v>
      </c>
      <c r="EY80" s="19">
        <v>11.193757419368181</v>
      </c>
      <c r="EZ80" s="19">
        <v>381.24620857730451</v>
      </c>
      <c r="FA80" s="19">
        <v>548.49411354904089</v>
      </c>
      <c r="FB80" s="19">
        <v>91.525428311304537</v>
      </c>
      <c r="FC80" s="19">
        <v>55.310330778054535</v>
      </c>
      <c r="FD80" s="19">
        <v>21.729058519949998</v>
      </c>
      <c r="FE80" s="19">
        <v>0</v>
      </c>
      <c r="FF80" s="19">
        <v>264.04098383333178</v>
      </c>
      <c r="FG80" s="19">
        <v>981.09991499168166</v>
      </c>
      <c r="FH80" s="19">
        <f t="shared" si="18"/>
        <v>4798.1711949962319</v>
      </c>
      <c r="FI80" s="19">
        <f t="shared" si="19"/>
        <v>13491.256182859866</v>
      </c>
      <c r="FJ80" s="19" t="e">
        <f t="shared" si="24"/>
        <v>#VALUE!</v>
      </c>
      <c r="FK80" s="144">
        <f t="shared" si="20"/>
        <v>2</v>
      </c>
      <c r="FL80" s="144">
        <f t="shared" si="26"/>
        <v>11.25</v>
      </c>
      <c r="FM80" s="20">
        <f t="shared" si="27"/>
        <v>2.2535211267605644</v>
      </c>
      <c r="FN80" s="19" t="e">
        <f t="shared" si="28"/>
        <v>#VALUE!</v>
      </c>
      <c r="FO80" s="20">
        <f t="shared" si="5"/>
        <v>8.5633802816901436</v>
      </c>
      <c r="FP80" s="19" t="e">
        <f t="shared" si="29"/>
        <v>#VALUE!</v>
      </c>
      <c r="FQ80" s="20">
        <f t="shared" si="6"/>
        <v>1.8591549295774654</v>
      </c>
      <c r="FR80" s="19" t="e">
        <f t="shared" si="30"/>
        <v>#VALUE!</v>
      </c>
      <c r="FS80" s="19" t="e">
        <f t="shared" si="25"/>
        <v>#VALUE!</v>
      </c>
      <c r="FT80" s="19" t="e">
        <f t="shared" si="31"/>
        <v>#VALUE!</v>
      </c>
      <c r="FU80" s="145" t="e">
        <f>FI80+FT80</f>
        <v>#VALUE!</v>
      </c>
    </row>
    <row r="81" spans="1:179" ht="15" customHeight="1">
      <c r="A81" s="187" t="str">
        <f>[1]CCT!D88</f>
        <v>CCT Rodoviários de Belo Horizonte e RMBH + SEAC-MG</v>
      </c>
      <c r="B81" s="150" t="str">
        <f>[1]CCT!C88</f>
        <v>Vespasiano</v>
      </c>
      <c r="C81" s="141"/>
      <c r="D81" s="17"/>
      <c r="E81" s="17"/>
      <c r="F81" s="18"/>
      <c r="G81" s="17"/>
      <c r="H81" s="17"/>
      <c r="I81" s="18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8"/>
      <c r="V81" s="17"/>
      <c r="W81" s="17"/>
      <c r="X81" s="18"/>
      <c r="Y81" s="17"/>
      <c r="Z81" s="17"/>
      <c r="AA81" s="17"/>
      <c r="AB81" s="17"/>
      <c r="AC81" s="17"/>
      <c r="AD81" s="17"/>
      <c r="AE81" s="17"/>
      <c r="AF81" s="17"/>
      <c r="AG81" s="18"/>
      <c r="AH81" s="17"/>
      <c r="AI81" s="17"/>
      <c r="AJ81" s="17"/>
      <c r="AK81" s="17"/>
      <c r="AL81" s="17"/>
      <c r="AM81" s="18"/>
      <c r="AN81" s="17"/>
      <c r="AO81" s="17"/>
      <c r="AP81" s="17"/>
      <c r="AQ81" s="17"/>
      <c r="AR81" s="17"/>
      <c r="AS81" s="17"/>
      <c r="AT81" s="17"/>
      <c r="AU81" s="17"/>
      <c r="AV81" s="18"/>
      <c r="AW81" s="17"/>
      <c r="AX81" s="17"/>
      <c r="AY81" s="17"/>
      <c r="AZ81" s="17"/>
      <c r="BA81" s="17"/>
      <c r="BB81" s="141">
        <v>1</v>
      </c>
      <c r="BC81" s="17">
        <v>2507.27</v>
      </c>
      <c r="BD81" s="17">
        <v>2507.27</v>
      </c>
      <c r="BE81" s="18"/>
      <c r="BF81" s="17"/>
      <c r="BG81" s="17"/>
      <c r="BH81" s="17"/>
      <c r="BI81" s="17"/>
      <c r="BJ81" s="17"/>
      <c r="BK81" s="17"/>
      <c r="BL81" s="17"/>
      <c r="BM81" s="17"/>
      <c r="BN81" s="18"/>
      <c r="BO81" s="17"/>
      <c r="BP81" s="17"/>
      <c r="BQ81" s="18"/>
      <c r="BR81" s="17"/>
      <c r="BS81" s="17"/>
      <c r="BT81" s="18"/>
      <c r="BU81" s="17"/>
      <c r="BV81" s="17"/>
      <c r="BW81" s="18"/>
      <c r="BX81" s="17"/>
      <c r="BY81" s="17"/>
      <c r="BZ81" s="142"/>
      <c r="CA81" s="17"/>
      <c r="CB81" s="17"/>
      <c r="CC81" s="17"/>
      <c r="CD81" s="17"/>
      <c r="CE81" s="17"/>
      <c r="CF81" s="18"/>
      <c r="CG81" s="17"/>
      <c r="CH81" s="17"/>
      <c r="CI81" s="17"/>
      <c r="CJ81" s="17"/>
      <c r="CK81" s="17"/>
      <c r="CL81" s="18"/>
      <c r="CM81" s="17"/>
      <c r="CN81" s="17"/>
      <c r="CO81" s="17"/>
      <c r="CP81" s="17"/>
      <c r="CQ81" s="17"/>
      <c r="CR81" s="17"/>
      <c r="CS81" s="17"/>
      <c r="CT81" s="17">
        <v>0</v>
      </c>
      <c r="CU81" s="17"/>
      <c r="CV81" s="17"/>
      <c r="CW81" s="17"/>
      <c r="CX81" s="17"/>
      <c r="CY81" s="17"/>
      <c r="CZ81" s="17"/>
      <c r="DA81" s="18"/>
      <c r="DB81" s="17"/>
      <c r="DC81" s="17"/>
      <c r="DD81" s="143">
        <f t="shared" si="21"/>
        <v>1</v>
      </c>
      <c r="DE81" s="19">
        <f t="shared" si="22"/>
        <v>2507.27</v>
      </c>
      <c r="DF81" s="19"/>
      <c r="DG81" s="19"/>
      <c r="DH81" s="19">
        <v>0</v>
      </c>
      <c r="DI81" s="19"/>
      <c r="DJ81" s="19">
        <v>0</v>
      </c>
      <c r="DK81" s="19">
        <v>0</v>
      </c>
      <c r="DL81" s="19"/>
      <c r="DM81" s="19">
        <v>2507.27</v>
      </c>
      <c r="DN81" s="19"/>
      <c r="DO81" s="19">
        <v>279</v>
      </c>
      <c r="DP81" s="19">
        <v>0</v>
      </c>
      <c r="DQ81" s="19"/>
      <c r="DR81" s="19">
        <v>3.12</v>
      </c>
      <c r="DS81" s="19">
        <v>0</v>
      </c>
      <c r="DT81" s="19">
        <v>0</v>
      </c>
      <c r="DU81" s="19">
        <v>0</v>
      </c>
      <c r="DV81" s="19">
        <v>247.42</v>
      </c>
      <c r="DW81" s="19">
        <v>529.54</v>
      </c>
      <c r="DX81" s="19">
        <f>C81*'[1]Uniforme Apoio'!$BM$9+'Res. Geral apoio conferencia'!F81*'[1]Uniforme Apoio'!$BM$10+'Res. Geral apoio conferencia'!I81*'[1]Uniforme Apoio'!$BM$11+'Res. Geral apoio conferencia'!L81*'[1]Uniforme Apoio'!$BM$12+'Res. Geral apoio conferencia'!O81*'[1]Uniforme Apoio'!$BM$13+'Res. Geral apoio conferencia'!R81*'[1]Uniforme Apoio'!$BM$14+'Res. Geral apoio conferencia'!U81*'[1]Uniforme Apoio'!$BM$15+'Res. Geral apoio conferencia'!X81*'[1]Uniforme Apoio'!$BM$17+AA81*'[1]Uniforme Apoio'!$BM$16+'Res. Geral apoio conferencia'!AD81*'[1]Uniforme Apoio'!$BM$18+'Res. Geral apoio conferencia'!AG81*'[1]Uniforme Apoio'!$BM$19+'Res. Geral apoio conferencia'!AJ81*'[1]Uniforme Apoio'!$BM$20+'Res. Geral apoio conferencia'!AM81*'[1]Uniforme Apoio'!$BM$21+'Res. Geral apoio conferencia'!AP81*'[1]Uniforme Apoio'!$BM$22+'Res. Geral apoio conferencia'!AS81*'[1]Uniforme Apoio'!$BM$23+'Res. Geral apoio conferencia'!AV81*'[1]Uniforme Apoio'!$BM$24+'Res. Geral apoio conferencia'!AY81*'[1]Uniforme Apoio'!$BM$25+'Res. Geral apoio conferencia'!BB81*'[1]Uniforme Apoio'!$BM$26+BE81*'[1]Uniforme Apoio'!$BM$27+'Res. Geral apoio conferencia'!BH81*'[1]Uniforme Apoio'!$BM$28+'Res. Geral apoio conferencia'!BK81*'[1]Uniforme Apoio'!$BM$29+'Res. Geral apoio conferencia'!BN81*'[1]Uniforme Apoio'!$BM$30+'Res. Geral apoio conferencia'!BQ81*'[1]Uniforme Apoio'!$BM$30+'Res. Geral apoio conferencia'!BT81*'[1]Uniforme Apoio'!$BM$30+'Res. Geral apoio conferencia'!BW81*'[1]Uniforme Apoio'!$BM$31+'Res. Geral apoio conferencia'!BZ81*'[1]Uniforme Apoio'!$BM$31+'Res. Geral apoio conferencia'!CC81*'[1]Uniforme Apoio'!$BM$32+'Res. Geral apoio conferencia'!CF81*'[1]Uniforme Apoio'!$BM$33+'Res. Geral apoio conferencia'!CI81*'[1]Uniforme Apoio'!$BM$34+'Res. Geral apoio conferencia'!CL81*'[1]Uniforme Apoio'!$BM$35+'Res. Geral apoio conferencia'!CO81*'[1]Uniforme Apoio'!$BM$36+'Res. Geral apoio conferencia'!CR81*'[1]Uniforme Apoio'!$BM$37+'Res. Geral apoio conferencia'!CU81*'[1]Uniforme Apoio'!$BM$38+'Res. Geral apoio conferencia'!CX81*'[1]Uniforme Apoio'!$BM$39+'Res. Geral apoio conferencia'!DA81*'[1]Uniforme Apoio'!$BM$40</f>
        <v>103.18</v>
      </c>
      <c r="DY81" s="19"/>
      <c r="DZ81" s="19">
        <f>AP81*'[1]Equipamentos Jardinagem'!$H$7</f>
        <v>0</v>
      </c>
      <c r="EA81" s="19"/>
      <c r="EB81" s="19">
        <f t="shared" si="23"/>
        <v>103.18</v>
      </c>
      <c r="EC81" s="19">
        <v>501.45400000000001</v>
      </c>
      <c r="ED81" s="19">
        <v>37.609049999999996</v>
      </c>
      <c r="EE81" s="19">
        <v>25.072700000000001</v>
      </c>
      <c r="EF81" s="19">
        <v>5.0145400000000002</v>
      </c>
      <c r="EG81" s="19">
        <v>62.681750000000001</v>
      </c>
      <c r="EH81" s="19">
        <v>200.58160000000001</v>
      </c>
      <c r="EI81" s="19">
        <v>75.218099999999993</v>
      </c>
      <c r="EJ81" s="19">
        <v>15.043620000000001</v>
      </c>
      <c r="EK81" s="19">
        <v>922.67536000000007</v>
      </c>
      <c r="EL81" s="19">
        <v>208.855591</v>
      </c>
      <c r="EM81" s="19">
        <v>69.702106000000001</v>
      </c>
      <c r="EN81" s="19">
        <v>102.547343</v>
      </c>
      <c r="EO81" s="19">
        <v>381.10504000000003</v>
      </c>
      <c r="EP81" s="19">
        <v>3.2594509999999999</v>
      </c>
      <c r="EQ81" s="19">
        <v>1.2536350000000001</v>
      </c>
      <c r="ER81" s="19">
        <v>4.5130859999999995</v>
      </c>
      <c r="ES81" s="19">
        <v>18.804524999999998</v>
      </c>
      <c r="ET81" s="19">
        <v>1.5043619999999998</v>
      </c>
      <c r="EU81" s="19">
        <v>0.75218099999999988</v>
      </c>
      <c r="EV81" s="19">
        <v>8.7754449999999995</v>
      </c>
      <c r="EW81" s="19">
        <v>3.2594509999999999</v>
      </c>
      <c r="EX81" s="19">
        <v>107.81260999999999</v>
      </c>
      <c r="EY81" s="19">
        <v>4.262359</v>
      </c>
      <c r="EZ81" s="19">
        <v>145.17093299999999</v>
      </c>
      <c r="FA81" s="19">
        <v>208.855591</v>
      </c>
      <c r="FB81" s="19">
        <v>34.851053</v>
      </c>
      <c r="FC81" s="19">
        <v>21.061067999999999</v>
      </c>
      <c r="FD81" s="19">
        <v>8.2739910000000005</v>
      </c>
      <c r="FE81" s="19">
        <v>0</v>
      </c>
      <c r="FF81" s="19">
        <v>100.54152699999999</v>
      </c>
      <c r="FG81" s="19">
        <v>373.58323000000001</v>
      </c>
      <c r="FH81" s="19">
        <f t="shared" si="18"/>
        <v>1827.0476489999999</v>
      </c>
      <c r="FI81" s="19">
        <f t="shared" si="19"/>
        <v>4967.0376489999999</v>
      </c>
      <c r="FJ81" s="19" t="e">
        <f t="shared" si="24"/>
        <v>#VALUE!</v>
      </c>
      <c r="FK81" s="144">
        <f t="shared" si="20"/>
        <v>2</v>
      </c>
      <c r="FL81" s="144">
        <f t="shared" si="26"/>
        <v>11.25</v>
      </c>
      <c r="FM81" s="20">
        <f t="shared" si="27"/>
        <v>2.2535211267605644</v>
      </c>
      <c r="FN81" s="19" t="e">
        <f t="shared" si="28"/>
        <v>#VALUE!</v>
      </c>
      <c r="FO81" s="20">
        <f t="shared" si="5"/>
        <v>8.5633802816901436</v>
      </c>
      <c r="FP81" s="19" t="e">
        <f t="shared" si="29"/>
        <v>#VALUE!</v>
      </c>
      <c r="FQ81" s="20">
        <f t="shared" si="6"/>
        <v>1.8591549295774654</v>
      </c>
      <c r="FR81" s="19" t="e">
        <f t="shared" si="30"/>
        <v>#VALUE!</v>
      </c>
      <c r="FS81" s="19" t="e">
        <f t="shared" si="25"/>
        <v>#VALUE!</v>
      </c>
      <c r="FT81" s="19" t="e">
        <f t="shared" si="31"/>
        <v>#VALUE!</v>
      </c>
      <c r="FU81" s="145" t="e">
        <f>FI81+FT81</f>
        <v>#VALUE!</v>
      </c>
    </row>
    <row r="82" spans="1:179" ht="15" customHeight="1">
      <c r="A82" s="187" t="str">
        <f>[1]CCT!D90</f>
        <v>SEAC</v>
      </c>
      <c r="B82" s="191" t="str">
        <f>[1]CCT!C90</f>
        <v>Belo Horizonte</v>
      </c>
      <c r="C82" s="141">
        <v>6</v>
      </c>
      <c r="D82" s="17">
        <v>1220.6199999999999</v>
      </c>
      <c r="E82" s="17">
        <v>7323.7199999999993</v>
      </c>
      <c r="F82" s="18">
        <v>2</v>
      </c>
      <c r="G82" s="17">
        <v>921.07</v>
      </c>
      <c r="H82" s="17">
        <v>1842.14</v>
      </c>
      <c r="I82" s="18">
        <v>28</v>
      </c>
      <c r="J82" s="17">
        <v>1298.99</v>
      </c>
      <c r="K82" s="17">
        <v>36371.72</v>
      </c>
      <c r="L82" s="141">
        <v>12</v>
      </c>
      <c r="M82" s="17">
        <v>1298.99</v>
      </c>
      <c r="N82" s="17">
        <v>15587.880000000001</v>
      </c>
      <c r="O82" s="141">
        <v>10</v>
      </c>
      <c r="P82" s="17">
        <v>1302</v>
      </c>
      <c r="Q82" s="17">
        <v>13020</v>
      </c>
      <c r="R82" s="141">
        <v>3</v>
      </c>
      <c r="S82" s="17">
        <v>1953</v>
      </c>
      <c r="T82" s="17">
        <v>5859</v>
      </c>
      <c r="U82" s="18">
        <v>12</v>
      </c>
      <c r="V82" s="17">
        <v>876.66</v>
      </c>
      <c r="W82" s="17">
        <v>10519.92</v>
      </c>
      <c r="X82" s="18">
        <v>13</v>
      </c>
      <c r="Y82" s="17">
        <v>876.66</v>
      </c>
      <c r="Z82" s="17">
        <v>11396.58</v>
      </c>
      <c r="AA82" s="141">
        <v>16</v>
      </c>
      <c r="AB82" s="17">
        <v>876.66</v>
      </c>
      <c r="AC82" s="17">
        <v>14026.56</v>
      </c>
      <c r="AD82" s="141">
        <v>2</v>
      </c>
      <c r="AE82" s="17">
        <v>1958.29</v>
      </c>
      <c r="AF82" s="17">
        <v>3916.58</v>
      </c>
      <c r="AG82" s="18"/>
      <c r="AH82" s="17"/>
      <c r="AI82" s="17">
        <v>0</v>
      </c>
      <c r="AJ82" s="141">
        <v>10</v>
      </c>
      <c r="AK82" s="17">
        <v>1953</v>
      </c>
      <c r="AL82" s="17">
        <v>19530</v>
      </c>
      <c r="AM82" s="141">
        <v>12</v>
      </c>
      <c r="AN82" s="17">
        <v>1958.29</v>
      </c>
      <c r="AO82" s="17">
        <v>23499.48</v>
      </c>
      <c r="AP82" s="141">
        <v>2</v>
      </c>
      <c r="AQ82" s="17">
        <v>1220.5</v>
      </c>
      <c r="AR82" s="17">
        <v>2441</v>
      </c>
      <c r="AS82" s="141">
        <v>2</v>
      </c>
      <c r="AT82" s="17">
        <v>876.66</v>
      </c>
      <c r="AU82" s="17">
        <v>1753.32</v>
      </c>
      <c r="AV82" s="18">
        <v>5</v>
      </c>
      <c r="AW82" s="17">
        <v>1309.48</v>
      </c>
      <c r="AX82" s="17">
        <v>6547.4</v>
      </c>
      <c r="AY82" s="141">
        <v>7</v>
      </c>
      <c r="AZ82" s="17">
        <v>1953</v>
      </c>
      <c r="BA82" s="17">
        <v>13671</v>
      </c>
      <c r="BB82" s="141"/>
      <c r="BC82" s="17"/>
      <c r="BD82" s="17"/>
      <c r="BE82" s="18"/>
      <c r="BF82" s="17"/>
      <c r="BG82" s="17">
        <v>0</v>
      </c>
      <c r="BH82" s="141">
        <v>2</v>
      </c>
      <c r="BI82" s="17">
        <v>1953</v>
      </c>
      <c r="BJ82" s="17">
        <v>3906</v>
      </c>
      <c r="BK82" s="141">
        <v>3</v>
      </c>
      <c r="BL82" s="17">
        <v>1953</v>
      </c>
      <c r="BM82" s="17">
        <v>5859</v>
      </c>
      <c r="BN82" s="18">
        <v>4</v>
      </c>
      <c r="BO82" s="17">
        <v>1134.78</v>
      </c>
      <c r="BP82" s="17">
        <v>4539.12</v>
      </c>
      <c r="BQ82" s="18">
        <v>16</v>
      </c>
      <c r="BR82" s="17">
        <v>1134.78</v>
      </c>
      <c r="BS82" s="17">
        <v>18156.48</v>
      </c>
      <c r="BT82" s="18">
        <v>18</v>
      </c>
      <c r="BU82" s="17">
        <v>1134.78</v>
      </c>
      <c r="BV82" s="17">
        <v>20426.04</v>
      </c>
      <c r="BW82" s="18">
        <v>91</v>
      </c>
      <c r="BX82" s="17">
        <v>1805.92</v>
      </c>
      <c r="BY82" s="17">
        <v>164338.72</v>
      </c>
      <c r="BZ82" s="142">
        <v>5</v>
      </c>
      <c r="CA82" s="17">
        <v>1231.31</v>
      </c>
      <c r="CB82" s="17">
        <v>6156.5499999999993</v>
      </c>
      <c r="CC82" s="141">
        <v>1</v>
      </c>
      <c r="CD82" s="17">
        <v>1953</v>
      </c>
      <c r="CE82" s="17">
        <v>1953</v>
      </c>
      <c r="CF82" s="18">
        <v>1</v>
      </c>
      <c r="CG82" s="17">
        <v>2366.2600000000002</v>
      </c>
      <c r="CH82" s="17">
        <v>2366.2600000000002</v>
      </c>
      <c r="CI82" s="17"/>
      <c r="CJ82" s="17"/>
      <c r="CK82" s="17">
        <v>0</v>
      </c>
      <c r="CL82" s="18"/>
      <c r="CM82" s="17"/>
      <c r="CN82" s="17">
        <v>0</v>
      </c>
      <c r="CO82" s="17"/>
      <c r="CP82" s="17"/>
      <c r="CQ82" s="17"/>
      <c r="CR82" s="17"/>
      <c r="CS82" s="17"/>
      <c r="CT82" s="17">
        <v>0</v>
      </c>
      <c r="CU82" s="17"/>
      <c r="CV82" s="17"/>
      <c r="CW82" s="17"/>
      <c r="CX82" s="141">
        <v>1</v>
      </c>
      <c r="CY82" s="17">
        <v>1953</v>
      </c>
      <c r="CZ82" s="17">
        <v>1953</v>
      </c>
      <c r="DA82" s="18"/>
      <c r="DB82" s="17"/>
      <c r="DC82" s="17">
        <v>0</v>
      </c>
      <c r="DD82" s="143">
        <f t="shared" si="21"/>
        <v>284</v>
      </c>
      <c r="DE82" s="19">
        <f t="shared" si="22"/>
        <v>416960.47</v>
      </c>
      <c r="DF82" s="19">
        <v>5859</v>
      </c>
      <c r="DG82" s="19">
        <v>2679.2000000000003</v>
      </c>
      <c r="DH82" s="19">
        <v>2960.2438469999997</v>
      </c>
      <c r="DI82" s="19"/>
      <c r="DJ82" s="19">
        <v>3500.768164958678</v>
      </c>
      <c r="DK82" s="19">
        <v>1052.2505454545453</v>
      </c>
      <c r="DL82" s="19"/>
      <c r="DM82" s="19">
        <v>433011.93255741324</v>
      </c>
      <c r="DN82" s="19"/>
      <c r="DO82" s="19">
        <v>79236</v>
      </c>
      <c r="DP82" s="19">
        <v>27579.171799999996</v>
      </c>
      <c r="DQ82" s="19"/>
      <c r="DR82" s="19">
        <v>886.08</v>
      </c>
      <c r="DS82" s="19">
        <v>11652.52</v>
      </c>
      <c r="DT82" s="19">
        <v>0</v>
      </c>
      <c r="DU82" s="19">
        <v>2394.12</v>
      </c>
      <c r="DV82" s="19">
        <v>12507.36</v>
      </c>
      <c r="DW82" s="19">
        <v>134255.2518</v>
      </c>
      <c r="DX82" s="19">
        <f>C82*'[1]Uniforme Apoio'!$BM$9+'Res. Geral apoio conferencia'!F82*'[1]Uniforme Apoio'!$BM$10+'Res. Geral apoio conferencia'!I82*'[1]Uniforme Apoio'!$BM$11+'Res. Geral apoio conferencia'!L82*'[1]Uniforme Apoio'!$BM$12+'Res. Geral apoio conferencia'!O82*'[1]Uniforme Apoio'!$BM$13+'Res. Geral apoio conferencia'!R82*'[1]Uniforme Apoio'!$BM$14+'Res. Geral apoio conferencia'!U82*'[1]Uniforme Apoio'!$BM$15+'Res. Geral apoio conferencia'!X82*'[1]Uniforme Apoio'!$BM$17+AA82*'[1]Uniforme Apoio'!$BM$16+'Res. Geral apoio conferencia'!AD82*'[1]Uniforme Apoio'!$BM$18+'Res. Geral apoio conferencia'!AG82*'[1]Uniforme Apoio'!$BM$19+'Res. Geral apoio conferencia'!AJ82*'[1]Uniforme Apoio'!$BM$20+'Res. Geral apoio conferencia'!AM82*'[1]Uniforme Apoio'!$BM$21+'Res. Geral apoio conferencia'!AP82*'[1]Uniforme Apoio'!$BM$22+'Res. Geral apoio conferencia'!AS82*'[1]Uniforme Apoio'!$BM$23+'Res. Geral apoio conferencia'!AV82*'[1]Uniforme Apoio'!$BM$24+'Res. Geral apoio conferencia'!AY82*'[1]Uniforme Apoio'!$BM$25+'Res. Geral apoio conferencia'!BB82*'[1]Uniforme Apoio'!$BM$26+BE82*'[1]Uniforme Apoio'!$BM$27+'Res. Geral apoio conferencia'!BH82*'[1]Uniforme Apoio'!$BM$28+'Res. Geral apoio conferencia'!BK82*'[1]Uniforme Apoio'!$BM$29+'Res. Geral apoio conferencia'!BN82*'[1]Uniforme Apoio'!$BM$30+'Res. Geral apoio conferencia'!BQ82*'[1]Uniforme Apoio'!$BM$30+'Res. Geral apoio conferencia'!BT82*'[1]Uniforme Apoio'!$BM$30+'Res. Geral apoio conferencia'!BW82*'[1]Uniforme Apoio'!$BM$31+'Res. Geral apoio conferencia'!BZ82*'[1]Uniforme Apoio'!$BM$31+'Res. Geral apoio conferencia'!CC82*'[1]Uniforme Apoio'!$BM$32+'Res. Geral apoio conferencia'!CF82*'[1]Uniforme Apoio'!$BM$33+'Res. Geral apoio conferencia'!CI82*'[1]Uniforme Apoio'!$BM$34+'Res. Geral apoio conferencia'!CL82*'[1]Uniforme Apoio'!$BM$35+'Res. Geral apoio conferencia'!CO82*'[1]Uniforme Apoio'!$BM$36+'Res. Geral apoio conferencia'!CR82*'[1]Uniforme Apoio'!$BM$37+'Res. Geral apoio conferencia'!CU82*'[1]Uniforme Apoio'!$BM$38+'Res. Geral apoio conferencia'!CX82*'[1]Uniforme Apoio'!$BM$39+'Res. Geral apoio conferencia'!DA82*'[1]Uniforme Apoio'!$BM$40</f>
        <v>18451.600000000002</v>
      </c>
      <c r="DY82" s="19">
        <f>'[1]Material de consumo jardinagem'!G21*'Res. Geral apoio conferencia'!AP82</f>
        <v>81.34</v>
      </c>
      <c r="DZ82" s="19">
        <f>AP82*'[1]Equipamentos Jardinagem'!$H$7</f>
        <v>31.54</v>
      </c>
      <c r="EA82" s="19"/>
      <c r="EB82" s="19">
        <f t="shared" si="23"/>
        <v>18564.480000000003</v>
      </c>
      <c r="EC82" s="19">
        <v>86602.386511482648</v>
      </c>
      <c r="ED82" s="19">
        <v>6495.1789883611982</v>
      </c>
      <c r="EE82" s="19">
        <v>4330.1193255741327</v>
      </c>
      <c r="EF82" s="19">
        <v>866.02386511482655</v>
      </c>
      <c r="EG82" s="19">
        <v>10825.298313935331</v>
      </c>
      <c r="EH82" s="19">
        <v>34640.954604593062</v>
      </c>
      <c r="EI82" s="19">
        <v>12990.357976722396</v>
      </c>
      <c r="EJ82" s="19">
        <v>2598.0715953444796</v>
      </c>
      <c r="EK82" s="19">
        <v>159348.39118112807</v>
      </c>
      <c r="EL82" s="19">
        <v>36069.893982032525</v>
      </c>
      <c r="EM82" s="19">
        <v>12037.731725096088</v>
      </c>
      <c r="EN82" s="19">
        <v>17710.188041598201</v>
      </c>
      <c r="EO82" s="19">
        <v>65817.81374872681</v>
      </c>
      <c r="EP82" s="19">
        <v>562.91551232463723</v>
      </c>
      <c r="EQ82" s="19">
        <v>216.50596627870664</v>
      </c>
      <c r="ER82" s="19">
        <v>779.42147860334387</v>
      </c>
      <c r="ES82" s="19">
        <v>3247.5894941805991</v>
      </c>
      <c r="ET82" s="19">
        <v>259.80715953444792</v>
      </c>
      <c r="EU82" s="19">
        <v>129.90357976722396</v>
      </c>
      <c r="EV82" s="19">
        <v>1515.5417639509465</v>
      </c>
      <c r="EW82" s="19">
        <v>562.91551232463723</v>
      </c>
      <c r="EX82" s="19">
        <v>18619.513099968768</v>
      </c>
      <c r="EY82" s="19">
        <v>736.12028534760248</v>
      </c>
      <c r="EZ82" s="19">
        <v>25071.390895074226</v>
      </c>
      <c r="FA82" s="19">
        <v>36069.893982032525</v>
      </c>
      <c r="FB82" s="19">
        <v>6018.8658625480439</v>
      </c>
      <c r="FC82" s="19">
        <v>3637.3002334822709</v>
      </c>
      <c r="FD82" s="19">
        <v>1428.9393774394637</v>
      </c>
      <c r="FE82" s="19">
        <v>0</v>
      </c>
      <c r="FF82" s="19">
        <v>17363.778495552269</v>
      </c>
      <c r="FG82" s="19">
        <v>64518.777951054581</v>
      </c>
      <c r="FH82" s="19">
        <f t="shared" si="18"/>
        <v>315535.79525458708</v>
      </c>
      <c r="FI82" s="19">
        <f t="shared" si="19"/>
        <v>901367.45961200027</v>
      </c>
      <c r="FJ82" s="19" t="e">
        <f t="shared" si="24"/>
        <v>#VALUE!</v>
      </c>
      <c r="FK82" s="144">
        <f t="shared" si="20"/>
        <v>5</v>
      </c>
      <c r="FL82" s="144">
        <f t="shared" si="26"/>
        <v>14.25</v>
      </c>
      <c r="FM82" s="20">
        <f t="shared" si="27"/>
        <v>5.8309037900874632</v>
      </c>
      <c r="FN82" s="19" t="e">
        <f t="shared" si="28"/>
        <v>#VALUE!</v>
      </c>
      <c r="FO82" s="20">
        <f t="shared" si="5"/>
        <v>8.8629737609329435</v>
      </c>
      <c r="FP82" s="19" t="e">
        <f t="shared" si="29"/>
        <v>#VALUE!</v>
      </c>
      <c r="FQ82" s="20">
        <f t="shared" si="6"/>
        <v>1.9241982507288626</v>
      </c>
      <c r="FR82" s="19" t="e">
        <f t="shared" si="30"/>
        <v>#VALUE!</v>
      </c>
      <c r="FS82" s="19" t="e">
        <f t="shared" si="25"/>
        <v>#VALUE!</v>
      </c>
      <c r="FT82" s="19" t="e">
        <f t="shared" si="31"/>
        <v>#VALUE!</v>
      </c>
      <c r="FU82" s="145" t="e">
        <f>FI82+FT82</f>
        <v>#VALUE!</v>
      </c>
    </row>
    <row r="83" spans="1:179" ht="15" customHeight="1">
      <c r="A83" s="187" t="str">
        <f>[1]CCT!D91</f>
        <v>Settaspoc</v>
      </c>
      <c r="B83" s="188" t="str">
        <f>[1]CCT!C91</f>
        <v>Belo Horizonte</v>
      </c>
      <c r="C83" s="141"/>
      <c r="D83" s="17"/>
      <c r="E83" s="17"/>
      <c r="F83" s="18"/>
      <c r="G83" s="17"/>
      <c r="H83" s="17"/>
      <c r="I83" s="18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8"/>
      <c r="V83" s="17"/>
      <c r="W83" s="17"/>
      <c r="X83" s="18"/>
      <c r="Y83" s="17"/>
      <c r="Z83" s="17"/>
      <c r="AA83" s="17"/>
      <c r="AB83" s="17"/>
      <c r="AC83" s="17"/>
      <c r="AD83" s="17"/>
      <c r="AE83" s="17"/>
      <c r="AF83" s="17"/>
      <c r="AG83" s="18">
        <v>8</v>
      </c>
      <c r="AH83" s="17">
        <v>977.74</v>
      </c>
      <c r="AI83" s="17">
        <v>7821.92</v>
      </c>
      <c r="AJ83" s="17"/>
      <c r="AK83" s="17"/>
      <c r="AL83" s="17"/>
      <c r="AM83" s="18"/>
      <c r="AN83" s="17"/>
      <c r="AO83" s="17"/>
      <c r="AP83" s="17"/>
      <c r="AQ83" s="17"/>
      <c r="AR83" s="17"/>
      <c r="AS83" s="17"/>
      <c r="AT83" s="17"/>
      <c r="AU83" s="17"/>
      <c r="AV83" s="18"/>
      <c r="AW83" s="17"/>
      <c r="AX83" s="17"/>
      <c r="AY83" s="17"/>
      <c r="AZ83" s="17"/>
      <c r="BA83" s="17"/>
      <c r="BB83" s="141"/>
      <c r="BC83" s="17"/>
      <c r="BD83" s="17">
        <v>0</v>
      </c>
      <c r="BE83" s="18">
        <v>2</v>
      </c>
      <c r="BF83" s="17">
        <v>976.28</v>
      </c>
      <c r="BG83" s="17">
        <v>1952.56</v>
      </c>
      <c r="BH83" s="17"/>
      <c r="BI83" s="17"/>
      <c r="BJ83" s="17"/>
      <c r="BK83" s="17"/>
      <c r="BL83" s="17"/>
      <c r="BM83" s="17"/>
      <c r="BN83" s="18"/>
      <c r="BO83" s="17"/>
      <c r="BP83" s="17"/>
      <c r="BQ83" s="18"/>
      <c r="BR83" s="17"/>
      <c r="BS83" s="17"/>
      <c r="BT83" s="18"/>
      <c r="BU83" s="17"/>
      <c r="BV83" s="17"/>
      <c r="BW83" s="18"/>
      <c r="BX83" s="17"/>
      <c r="BY83" s="17"/>
      <c r="BZ83" s="142"/>
      <c r="CA83" s="17"/>
      <c r="CB83" s="17"/>
      <c r="CC83" s="17"/>
      <c r="CD83" s="17"/>
      <c r="CE83" s="17"/>
      <c r="CF83" s="18"/>
      <c r="CG83" s="17"/>
      <c r="CH83" s="17"/>
      <c r="CI83" s="17"/>
      <c r="CJ83" s="17"/>
      <c r="CK83" s="17"/>
      <c r="CL83" s="18">
        <v>1</v>
      </c>
      <c r="CM83" s="17">
        <v>2180.8200000000002</v>
      </c>
      <c r="CN83" s="17">
        <v>2180.8200000000002</v>
      </c>
      <c r="CO83" s="141">
        <v>18</v>
      </c>
      <c r="CP83" s="17">
        <v>2180.8200000000002</v>
      </c>
      <c r="CQ83" s="17">
        <v>39254.76</v>
      </c>
      <c r="CR83" s="17"/>
      <c r="CS83" s="17"/>
      <c r="CT83" s="17">
        <v>0</v>
      </c>
      <c r="CU83" s="141">
        <v>6</v>
      </c>
      <c r="CV83" s="17">
        <v>2616.9899999999998</v>
      </c>
      <c r="CW83" s="17">
        <v>15701.939999999999</v>
      </c>
      <c r="CX83" s="17"/>
      <c r="CY83" s="17"/>
      <c r="CZ83" s="17"/>
      <c r="DA83" s="18"/>
      <c r="DB83" s="17"/>
      <c r="DC83" s="17"/>
      <c r="DD83" s="143">
        <f t="shared" si="21"/>
        <v>35</v>
      </c>
      <c r="DE83" s="19">
        <f t="shared" si="22"/>
        <v>66912</v>
      </c>
      <c r="DF83" s="19"/>
      <c r="DG83" s="19"/>
      <c r="DH83" s="19">
        <v>0</v>
      </c>
      <c r="DI83" s="19"/>
      <c r="DJ83" s="19">
        <v>0</v>
      </c>
      <c r="DK83" s="19">
        <v>0</v>
      </c>
      <c r="DL83" s="19"/>
      <c r="DM83" s="19">
        <v>66912</v>
      </c>
      <c r="DN83" s="19"/>
      <c r="DO83" s="19">
        <v>9765</v>
      </c>
      <c r="DP83" s="19">
        <v>2467.2800000000002</v>
      </c>
      <c r="DQ83" s="19"/>
      <c r="DR83" s="19">
        <v>109.2</v>
      </c>
      <c r="DS83" s="19">
        <v>547.75</v>
      </c>
      <c r="DT83" s="19">
        <v>0</v>
      </c>
      <c r="DU83" s="19">
        <v>0</v>
      </c>
      <c r="DV83" s="19">
        <v>1541.3999999999999</v>
      </c>
      <c r="DW83" s="19">
        <v>14430.630000000001</v>
      </c>
      <c r="DX83" s="19">
        <f>C83*'[1]Uniforme Apoio'!$BM$9+'Res. Geral apoio conferencia'!F83*'[1]Uniforme Apoio'!$BM$10+'Res. Geral apoio conferencia'!I83*'[1]Uniforme Apoio'!$BM$11+'Res. Geral apoio conferencia'!L83*'[1]Uniforme Apoio'!$BM$12+'Res. Geral apoio conferencia'!O83*'[1]Uniforme Apoio'!$BM$13+'Res. Geral apoio conferencia'!R83*'[1]Uniforme Apoio'!$BM$14+'Res. Geral apoio conferencia'!U83*'[1]Uniforme Apoio'!$BM$15+'Res. Geral apoio conferencia'!X83*'[1]Uniforme Apoio'!$BM$17+AA83*'[1]Uniforme Apoio'!$BM$16+'Res. Geral apoio conferencia'!AD83*'[1]Uniforme Apoio'!$BM$18+'Res. Geral apoio conferencia'!AG83*'[1]Uniforme Apoio'!$BM$19+'Res. Geral apoio conferencia'!AJ83*'[1]Uniforme Apoio'!$BM$20+'Res. Geral apoio conferencia'!AM83*'[1]Uniforme Apoio'!$BM$21+'Res. Geral apoio conferencia'!AP83*'[1]Uniforme Apoio'!$BM$22+'Res. Geral apoio conferencia'!AS83*'[1]Uniforme Apoio'!$BM$23+'Res. Geral apoio conferencia'!AV83*'[1]Uniforme Apoio'!$BM$24+'Res. Geral apoio conferencia'!AY83*'[1]Uniforme Apoio'!$BM$25+'Res. Geral apoio conferencia'!BB83*'[1]Uniforme Apoio'!$BM$26+BE83*'[1]Uniforme Apoio'!$BM$27+'Res. Geral apoio conferencia'!BH83*'[1]Uniforme Apoio'!$BM$28+'Res. Geral apoio conferencia'!BK83*'[1]Uniforme Apoio'!$BM$29+'Res. Geral apoio conferencia'!BN83*'[1]Uniforme Apoio'!$BM$30+'Res. Geral apoio conferencia'!BQ83*'[1]Uniforme Apoio'!$BM$30+'Res. Geral apoio conferencia'!BT83*'[1]Uniforme Apoio'!$BM$30+'Res. Geral apoio conferencia'!BW83*'[1]Uniforme Apoio'!$BM$31+'Res. Geral apoio conferencia'!BZ83*'[1]Uniforme Apoio'!$BM$31+'Res. Geral apoio conferencia'!CC83*'[1]Uniforme Apoio'!$BM$32+'Res. Geral apoio conferencia'!CF83*'[1]Uniforme Apoio'!$BM$33+'Res. Geral apoio conferencia'!CI83*'[1]Uniforme Apoio'!$BM$34+'Res. Geral apoio conferencia'!CL83*'[1]Uniforme Apoio'!$BM$35+'Res. Geral apoio conferencia'!CO83*'[1]Uniforme Apoio'!$BM$36+'Res. Geral apoio conferencia'!CR83*'[1]Uniforme Apoio'!$BM$37+'Res. Geral apoio conferencia'!CU83*'[1]Uniforme Apoio'!$BM$38+'Res. Geral apoio conferencia'!CX83*'[1]Uniforme Apoio'!$BM$39+'Res. Geral apoio conferencia'!DA83*'[1]Uniforme Apoio'!$BM$40</f>
        <v>1256.5</v>
      </c>
      <c r="DY83" s="19"/>
      <c r="DZ83" s="19">
        <f>AP83*'[1]Equipamentos Jardinagem'!$H$7</f>
        <v>0</v>
      </c>
      <c r="EA83" s="19"/>
      <c r="EB83" s="19">
        <f t="shared" si="23"/>
        <v>1256.5</v>
      </c>
      <c r="EC83" s="19">
        <v>13382.400000000001</v>
      </c>
      <c r="ED83" s="19">
        <v>1003.68</v>
      </c>
      <c r="EE83" s="19">
        <v>669.12</v>
      </c>
      <c r="EF83" s="19">
        <v>133.82400000000001</v>
      </c>
      <c r="EG83" s="19">
        <v>1672.8000000000002</v>
      </c>
      <c r="EH83" s="19">
        <v>5352.96</v>
      </c>
      <c r="EI83" s="19">
        <v>2007.36</v>
      </c>
      <c r="EJ83" s="19">
        <v>401.47199999999998</v>
      </c>
      <c r="EK83" s="19">
        <v>24623.616000000005</v>
      </c>
      <c r="EL83" s="19">
        <v>5573.7695999999996</v>
      </c>
      <c r="EM83" s="19">
        <v>1860.1535999999999</v>
      </c>
      <c r="EN83" s="19">
        <v>2736.7008000000001</v>
      </c>
      <c r="EO83" s="19">
        <v>10170.624</v>
      </c>
      <c r="EP83" s="19">
        <v>86.985599999999991</v>
      </c>
      <c r="EQ83" s="19">
        <v>33.456000000000003</v>
      </c>
      <c r="ER83" s="19">
        <v>120.44159999999999</v>
      </c>
      <c r="ES83" s="19">
        <v>501.84</v>
      </c>
      <c r="ET83" s="19">
        <v>40.147199999999998</v>
      </c>
      <c r="EU83" s="19">
        <v>20.073599999999999</v>
      </c>
      <c r="EV83" s="19">
        <v>234.19200000000001</v>
      </c>
      <c r="EW83" s="19">
        <v>86.985599999999991</v>
      </c>
      <c r="EX83" s="19">
        <v>2877.2159999999999</v>
      </c>
      <c r="EY83" s="19">
        <v>113.7504</v>
      </c>
      <c r="EZ83" s="19">
        <v>3874.2047999999995</v>
      </c>
      <c r="FA83" s="19">
        <v>5573.7695999999996</v>
      </c>
      <c r="FB83" s="19">
        <v>930.07679999999993</v>
      </c>
      <c r="FC83" s="19">
        <v>562.06079999999997</v>
      </c>
      <c r="FD83" s="19">
        <v>220.80959999999999</v>
      </c>
      <c r="FE83" s="19">
        <v>0</v>
      </c>
      <c r="FF83" s="19">
        <v>2683.1711999999998</v>
      </c>
      <c r="FG83" s="19">
        <v>9969.887999999999</v>
      </c>
      <c r="FH83" s="19">
        <f t="shared" si="18"/>
        <v>48758.774400000002</v>
      </c>
      <c r="FI83" s="19">
        <f t="shared" si="19"/>
        <v>131357.9044</v>
      </c>
      <c r="FJ83" s="19" t="e">
        <f t="shared" si="24"/>
        <v>#VALUE!</v>
      </c>
      <c r="FK83" s="144">
        <f t="shared" si="20"/>
        <v>5</v>
      </c>
      <c r="FL83" s="144">
        <f t="shared" si="26"/>
        <v>14.25</v>
      </c>
      <c r="FM83" s="20">
        <f t="shared" si="27"/>
        <v>5.8309037900874632</v>
      </c>
      <c r="FN83" s="19" t="e">
        <f t="shared" si="28"/>
        <v>#VALUE!</v>
      </c>
      <c r="FO83" s="20">
        <f t="shared" si="5"/>
        <v>8.8629737609329435</v>
      </c>
      <c r="FP83" s="19" t="e">
        <f t="shared" si="29"/>
        <v>#VALUE!</v>
      </c>
      <c r="FQ83" s="20">
        <f t="shared" si="6"/>
        <v>1.9241982507288626</v>
      </c>
      <c r="FR83" s="19" t="e">
        <f t="shared" si="30"/>
        <v>#VALUE!</v>
      </c>
      <c r="FS83" s="19" t="e">
        <f t="shared" si="25"/>
        <v>#VALUE!</v>
      </c>
      <c r="FT83" s="19" t="e">
        <f t="shared" si="31"/>
        <v>#VALUE!</v>
      </c>
      <c r="FU83" s="145" t="e">
        <f t="shared" si="32"/>
        <v>#VALUE!</v>
      </c>
    </row>
    <row r="84" spans="1:179" ht="15" customHeight="1">
      <c r="A84" s="187" t="str">
        <f>[1]CCT!D92</f>
        <v>Sintel</v>
      </c>
      <c r="B84" s="188" t="str">
        <f>[1]CCT!C92</f>
        <v>Belo Horizonte</v>
      </c>
      <c r="C84" s="141"/>
      <c r="D84" s="151"/>
      <c r="E84" s="17">
        <v>0</v>
      </c>
      <c r="F84" s="18"/>
      <c r="G84" s="151"/>
      <c r="H84" s="17">
        <v>0</v>
      </c>
      <c r="I84" s="18"/>
      <c r="J84" s="151"/>
      <c r="K84" s="17">
        <v>0</v>
      </c>
      <c r="L84" s="17"/>
      <c r="M84" s="17"/>
      <c r="N84" s="17"/>
      <c r="O84" s="17"/>
      <c r="P84" s="17"/>
      <c r="Q84" s="17"/>
      <c r="R84" s="17"/>
      <c r="S84" s="17"/>
      <c r="T84" s="17"/>
      <c r="U84" s="18"/>
      <c r="V84" s="151"/>
      <c r="W84" s="17">
        <v>0</v>
      </c>
      <c r="X84" s="18"/>
      <c r="Y84" s="151"/>
      <c r="Z84" s="17">
        <v>0</v>
      </c>
      <c r="AA84" s="17"/>
      <c r="AB84" s="17"/>
      <c r="AC84" s="17"/>
      <c r="AD84" s="17"/>
      <c r="AE84" s="17"/>
      <c r="AF84" s="17"/>
      <c r="AG84" s="18"/>
      <c r="AH84" s="17"/>
      <c r="AI84" s="17">
        <v>0</v>
      </c>
      <c r="AJ84" s="17"/>
      <c r="AK84" s="17"/>
      <c r="AL84" s="17"/>
      <c r="AM84" s="18"/>
      <c r="AN84" s="151"/>
      <c r="AO84" s="17">
        <v>0</v>
      </c>
      <c r="AP84" s="17"/>
      <c r="AQ84" s="17"/>
      <c r="AR84" s="17"/>
      <c r="AS84" s="17"/>
      <c r="AT84" s="17"/>
      <c r="AU84" s="17"/>
      <c r="AV84" s="152"/>
      <c r="AW84" s="151"/>
      <c r="AX84" s="17">
        <v>0</v>
      </c>
      <c r="AY84" s="17"/>
      <c r="AZ84" s="17"/>
      <c r="BA84" s="17"/>
      <c r="BB84" s="141"/>
      <c r="BC84" s="17"/>
      <c r="BD84" s="17"/>
      <c r="BE84" s="152"/>
      <c r="BF84" s="151"/>
      <c r="BG84" s="17">
        <v>0</v>
      </c>
      <c r="BH84" s="17"/>
      <c r="BI84" s="17"/>
      <c r="BJ84" s="17"/>
      <c r="BK84" s="17"/>
      <c r="BL84" s="17"/>
      <c r="BM84" s="17"/>
      <c r="BN84" s="18"/>
      <c r="BO84" s="17"/>
      <c r="BP84" s="17">
        <v>0</v>
      </c>
      <c r="BQ84" s="18"/>
      <c r="BR84" s="17"/>
      <c r="BS84" s="17">
        <v>0</v>
      </c>
      <c r="BT84" s="18"/>
      <c r="BU84" s="17"/>
      <c r="BV84" s="17">
        <v>0</v>
      </c>
      <c r="BW84" s="18"/>
      <c r="BX84" s="17"/>
      <c r="BY84" s="17">
        <v>0</v>
      </c>
      <c r="BZ84" s="153"/>
      <c r="CA84" s="151"/>
      <c r="CB84" s="17">
        <v>0</v>
      </c>
      <c r="CC84" s="17"/>
      <c r="CD84" s="17"/>
      <c r="CE84" s="17"/>
      <c r="CF84" s="152"/>
      <c r="CG84" s="151"/>
      <c r="CH84" s="17">
        <v>0</v>
      </c>
      <c r="CI84" s="17"/>
      <c r="CJ84" s="17"/>
      <c r="CK84" s="17"/>
      <c r="CL84" s="152"/>
      <c r="CM84" s="151"/>
      <c r="CN84" s="17">
        <v>0</v>
      </c>
      <c r="CO84" s="17"/>
      <c r="CP84" s="17"/>
      <c r="CQ84" s="17"/>
      <c r="CR84" s="17"/>
      <c r="CS84" s="17"/>
      <c r="CT84" s="17">
        <v>0</v>
      </c>
      <c r="CU84" s="17"/>
      <c r="CV84" s="17"/>
      <c r="CW84" s="17"/>
      <c r="CX84" s="17"/>
      <c r="CY84" s="17"/>
      <c r="CZ84" s="17"/>
      <c r="DA84" s="152">
        <v>5</v>
      </c>
      <c r="DB84" s="151">
        <v>1355.23</v>
      </c>
      <c r="DC84" s="17">
        <v>6776.15</v>
      </c>
      <c r="DD84" s="143">
        <f t="shared" si="21"/>
        <v>5</v>
      </c>
      <c r="DE84" s="19">
        <f t="shared" si="22"/>
        <v>6776.15</v>
      </c>
      <c r="DF84" s="19"/>
      <c r="DG84" s="19"/>
      <c r="DH84" s="19">
        <v>0</v>
      </c>
      <c r="DI84" s="19"/>
      <c r="DJ84" s="19">
        <v>0</v>
      </c>
      <c r="DK84" s="19">
        <v>0</v>
      </c>
      <c r="DL84" s="19"/>
      <c r="DM84" s="19">
        <v>6776.15</v>
      </c>
      <c r="DN84" s="19"/>
      <c r="DO84" s="19">
        <v>1278</v>
      </c>
      <c r="DP84" s="19">
        <v>519.43100000000004</v>
      </c>
      <c r="DQ84" s="19"/>
      <c r="DR84" s="19">
        <v>15.600000000000001</v>
      </c>
      <c r="DS84" s="19">
        <v>0</v>
      </c>
      <c r="DT84" s="19">
        <v>0</v>
      </c>
      <c r="DU84" s="19">
        <v>0</v>
      </c>
      <c r="DV84" s="19">
        <v>220.2</v>
      </c>
      <c r="DW84" s="19">
        <v>2033.231</v>
      </c>
      <c r="DX84" s="19">
        <f>C84*'[1]Uniforme Apoio'!$BM$9+'Res. Geral apoio conferencia'!F84*'[1]Uniforme Apoio'!$BM$10+'Res. Geral apoio conferencia'!I84*'[1]Uniforme Apoio'!$BM$11+'Res. Geral apoio conferencia'!L84*'[1]Uniforme Apoio'!$BM$12+'Res. Geral apoio conferencia'!O84*'[1]Uniforme Apoio'!$BM$13+'Res. Geral apoio conferencia'!R84*'[1]Uniforme Apoio'!$BM$14+'Res. Geral apoio conferencia'!U84*'[1]Uniforme Apoio'!$BM$15+'Res. Geral apoio conferencia'!X84*'[1]Uniforme Apoio'!$BM$17+AA84*'[1]Uniforme Apoio'!$BM$16+'Res. Geral apoio conferencia'!AD84*'[1]Uniforme Apoio'!$BM$18+'Res. Geral apoio conferencia'!AG84*'[1]Uniforme Apoio'!$BM$19+'Res. Geral apoio conferencia'!AJ84*'[1]Uniforme Apoio'!$BM$20+'Res. Geral apoio conferencia'!AM84*'[1]Uniforme Apoio'!$BM$21+'Res. Geral apoio conferencia'!AP84*'[1]Uniforme Apoio'!$BM$22+'Res. Geral apoio conferencia'!AS84*'[1]Uniforme Apoio'!$BM$23+'Res. Geral apoio conferencia'!AV84*'[1]Uniforme Apoio'!$BM$24+'Res. Geral apoio conferencia'!AY84*'[1]Uniforme Apoio'!$BM$25+'Res. Geral apoio conferencia'!BB84*'[1]Uniforme Apoio'!$BM$26+BE84*'[1]Uniforme Apoio'!$BM$27+'Res. Geral apoio conferencia'!BH84*'[1]Uniforme Apoio'!$BM$28+'Res. Geral apoio conferencia'!BK84*'[1]Uniforme Apoio'!$BM$29+'Res. Geral apoio conferencia'!BN84*'[1]Uniforme Apoio'!$BM$30+'Res. Geral apoio conferencia'!BQ84*'[1]Uniforme Apoio'!$BM$30+'Res. Geral apoio conferencia'!BT84*'[1]Uniforme Apoio'!$BM$30+'Res. Geral apoio conferencia'!BW84*'[1]Uniforme Apoio'!$BM$31+'Res. Geral apoio conferencia'!BZ84*'[1]Uniforme Apoio'!$BM$31+'Res. Geral apoio conferencia'!CC84*'[1]Uniforme Apoio'!$BM$32+'Res. Geral apoio conferencia'!CF84*'[1]Uniforme Apoio'!$BM$33+'Res. Geral apoio conferencia'!CI84*'[1]Uniforme Apoio'!$BM$34+'Res. Geral apoio conferencia'!CL84*'[1]Uniforme Apoio'!$BM$35+'Res. Geral apoio conferencia'!CO84*'[1]Uniforme Apoio'!$BM$36+'Res. Geral apoio conferencia'!CR84*'[1]Uniforme Apoio'!$BM$37+'Res. Geral apoio conferencia'!CU84*'[1]Uniforme Apoio'!$BM$38+'Res. Geral apoio conferencia'!CX84*'[1]Uniforme Apoio'!$BM$39+'Res. Geral apoio conferencia'!DA84*'[1]Uniforme Apoio'!$BM$40</f>
        <v>407.15000000000003</v>
      </c>
      <c r="DY84" s="19"/>
      <c r="DZ84" s="19">
        <f>AP84*'[1]Equipamentos Jardinagem'!$H$7</f>
        <v>0</v>
      </c>
      <c r="EA84" s="19"/>
      <c r="EB84" s="19">
        <f t="shared" si="23"/>
        <v>407.15000000000003</v>
      </c>
      <c r="EC84" s="19">
        <v>1355.23</v>
      </c>
      <c r="ED84" s="19">
        <v>101.64224999999999</v>
      </c>
      <c r="EE84" s="19">
        <v>67.761499999999998</v>
      </c>
      <c r="EF84" s="19">
        <v>13.552299999999999</v>
      </c>
      <c r="EG84" s="19">
        <v>169.40375</v>
      </c>
      <c r="EH84" s="19">
        <v>542.09199999999998</v>
      </c>
      <c r="EI84" s="19">
        <v>203.28449999999998</v>
      </c>
      <c r="EJ84" s="19">
        <v>40.6569</v>
      </c>
      <c r="EK84" s="19">
        <v>2493.6232</v>
      </c>
      <c r="EL84" s="19">
        <v>564.45329499999991</v>
      </c>
      <c r="EM84" s="19">
        <v>188.37696999999997</v>
      </c>
      <c r="EN84" s="19">
        <v>277.14453499999996</v>
      </c>
      <c r="EO84" s="19">
        <v>1029.9747999999997</v>
      </c>
      <c r="EP84" s="19">
        <v>8.8089949999999995</v>
      </c>
      <c r="EQ84" s="19">
        <v>3.3880749999999997</v>
      </c>
      <c r="ER84" s="19">
        <v>12.19707</v>
      </c>
      <c r="ES84" s="19">
        <v>50.821124999999995</v>
      </c>
      <c r="ET84" s="19">
        <v>4.0656899999999991</v>
      </c>
      <c r="EU84" s="19">
        <v>2.0328449999999996</v>
      </c>
      <c r="EV84" s="19">
        <v>23.716525000000001</v>
      </c>
      <c r="EW84" s="19">
        <v>8.8089949999999995</v>
      </c>
      <c r="EX84" s="19">
        <v>291.37444999999997</v>
      </c>
      <c r="EY84" s="19">
        <v>11.519454999999999</v>
      </c>
      <c r="EZ84" s="19">
        <v>392.33908499999995</v>
      </c>
      <c r="FA84" s="19">
        <v>564.45329499999991</v>
      </c>
      <c r="FB84" s="19">
        <v>94.188484999999986</v>
      </c>
      <c r="FC84" s="19">
        <v>56.919659999999993</v>
      </c>
      <c r="FD84" s="19">
        <v>22.361294999999998</v>
      </c>
      <c r="FE84" s="19">
        <v>0</v>
      </c>
      <c r="FF84" s="19">
        <v>271.72361499999994</v>
      </c>
      <c r="FG84" s="19">
        <v>1009.64635</v>
      </c>
      <c r="FH84" s="19">
        <f t="shared" si="18"/>
        <v>4937.7805050000006</v>
      </c>
      <c r="FI84" s="19">
        <f t="shared" si="19"/>
        <v>14154.311505</v>
      </c>
      <c r="FJ84" s="19" t="e">
        <f t="shared" si="24"/>
        <v>#VALUE!</v>
      </c>
      <c r="FK84" s="144">
        <f t="shared" si="20"/>
        <v>5</v>
      </c>
      <c r="FL84" s="144">
        <f t="shared" si="26"/>
        <v>14.25</v>
      </c>
      <c r="FM84" s="20">
        <f t="shared" si="27"/>
        <v>5.8309037900874632</v>
      </c>
      <c r="FN84" s="19" t="e">
        <f t="shared" si="28"/>
        <v>#VALUE!</v>
      </c>
      <c r="FO84" s="20">
        <f t="shared" si="5"/>
        <v>8.8629737609329435</v>
      </c>
      <c r="FP84" s="19" t="e">
        <f t="shared" si="29"/>
        <v>#VALUE!</v>
      </c>
      <c r="FQ84" s="20">
        <f t="shared" si="6"/>
        <v>1.9241982507288626</v>
      </c>
      <c r="FR84" s="19" t="e">
        <f t="shared" si="30"/>
        <v>#VALUE!</v>
      </c>
      <c r="FS84" s="19" t="e">
        <f t="shared" si="25"/>
        <v>#VALUE!</v>
      </c>
      <c r="FT84" s="19" t="e">
        <f t="shared" si="31"/>
        <v>#VALUE!</v>
      </c>
      <c r="FU84" s="145" t="e">
        <f t="shared" si="32"/>
        <v>#VALUE!</v>
      </c>
    </row>
    <row r="85" spans="1:179" ht="15" customHeight="1">
      <c r="A85" s="187" t="str">
        <f>[1]CCT!D93</f>
        <v>Sintert</v>
      </c>
      <c r="B85" s="188" t="str">
        <f>[1]CCT!C93</f>
        <v>Belo Horizonte</v>
      </c>
      <c r="C85" s="141"/>
      <c r="D85" s="151"/>
      <c r="E85" s="17"/>
      <c r="F85" s="18"/>
      <c r="G85" s="151"/>
      <c r="H85" s="17"/>
      <c r="I85" s="18"/>
      <c r="J85" s="151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8"/>
      <c r="V85" s="151"/>
      <c r="W85" s="17"/>
      <c r="X85" s="18"/>
      <c r="Y85" s="151"/>
      <c r="Z85" s="17"/>
      <c r="AA85" s="17"/>
      <c r="AB85" s="17"/>
      <c r="AC85" s="17"/>
      <c r="AD85" s="17"/>
      <c r="AE85" s="17"/>
      <c r="AF85" s="17"/>
      <c r="AG85" s="18"/>
      <c r="AH85" s="17"/>
      <c r="AI85" s="17"/>
      <c r="AJ85" s="17"/>
      <c r="AK85" s="17"/>
      <c r="AL85" s="17"/>
      <c r="AM85" s="18"/>
      <c r="AN85" s="151"/>
      <c r="AO85" s="17"/>
      <c r="AP85" s="17"/>
      <c r="AQ85" s="17"/>
      <c r="AR85" s="17"/>
      <c r="AS85" s="17"/>
      <c r="AT85" s="17"/>
      <c r="AU85" s="17"/>
      <c r="AV85" s="152"/>
      <c r="AW85" s="151"/>
      <c r="AX85" s="17"/>
      <c r="AY85" s="17"/>
      <c r="AZ85" s="17"/>
      <c r="BA85" s="17"/>
      <c r="BB85" s="141"/>
      <c r="BC85" s="17"/>
      <c r="BD85" s="17"/>
      <c r="BE85" s="152"/>
      <c r="BF85" s="151"/>
      <c r="BG85" s="17"/>
      <c r="BH85" s="17"/>
      <c r="BI85" s="17"/>
      <c r="BJ85" s="17"/>
      <c r="BK85" s="17"/>
      <c r="BL85" s="17"/>
      <c r="BM85" s="17"/>
      <c r="BN85" s="18"/>
      <c r="BO85" s="17"/>
      <c r="BP85" s="17"/>
      <c r="BQ85" s="18"/>
      <c r="BR85" s="17"/>
      <c r="BS85" s="17"/>
      <c r="BT85" s="18"/>
      <c r="BU85" s="17"/>
      <c r="BV85" s="17"/>
      <c r="BW85" s="18"/>
      <c r="BX85" s="17"/>
      <c r="BY85" s="17"/>
      <c r="BZ85" s="153"/>
      <c r="CA85" s="151"/>
      <c r="CB85" s="17"/>
      <c r="CC85" s="17"/>
      <c r="CD85" s="17"/>
      <c r="CE85" s="17"/>
      <c r="CF85" s="152"/>
      <c r="CG85" s="151"/>
      <c r="CH85" s="17"/>
      <c r="CI85" s="142">
        <f>[1]CCT!BJ93</f>
        <v>4</v>
      </c>
      <c r="CJ85" s="17">
        <f>[1]CCT!BI93</f>
        <v>2180.8200000000002</v>
      </c>
      <c r="CK85" s="17">
        <f>CI85*CJ85</f>
        <v>8723.2800000000007</v>
      </c>
      <c r="CL85" s="152"/>
      <c r="CM85" s="151"/>
      <c r="CN85" s="17"/>
      <c r="CO85" s="17"/>
      <c r="CP85" s="17"/>
      <c r="CQ85" s="17"/>
      <c r="CR85" s="17"/>
      <c r="CS85" s="17"/>
      <c r="CT85" s="17"/>
      <c r="CU85" s="17"/>
      <c r="CV85" s="17"/>
      <c r="CW85" s="17"/>
      <c r="CX85" s="17"/>
      <c r="CY85" s="17"/>
      <c r="CZ85" s="17"/>
      <c r="DA85" s="152"/>
      <c r="DB85" s="151"/>
      <c r="DC85" s="17"/>
      <c r="DD85" s="143">
        <f t="shared" si="21"/>
        <v>4</v>
      </c>
      <c r="DE85" s="19">
        <f t="shared" si="22"/>
        <v>8723.2800000000007</v>
      </c>
      <c r="DF85" s="19"/>
      <c r="DG85" s="19"/>
      <c r="DH85" s="19">
        <v>0</v>
      </c>
      <c r="DI85" s="19"/>
      <c r="DJ85" s="19">
        <v>0</v>
      </c>
      <c r="DK85" s="19">
        <v>0</v>
      </c>
      <c r="DL85" s="19"/>
      <c r="DM85" s="19">
        <v>8723.2800000000007</v>
      </c>
      <c r="DN85" s="19"/>
      <c r="DO85" s="19">
        <v>1116</v>
      </c>
      <c r="DP85" s="19">
        <v>217.40319999999997</v>
      </c>
      <c r="DQ85" s="19"/>
      <c r="DR85" s="19">
        <v>12.48</v>
      </c>
      <c r="DS85" s="19">
        <v>164.12</v>
      </c>
      <c r="DT85" s="19">
        <v>0</v>
      </c>
      <c r="DU85" s="19">
        <v>33.72</v>
      </c>
      <c r="DV85" s="19">
        <v>176.16</v>
      </c>
      <c r="DW85" s="19">
        <v>1719.8832000000002</v>
      </c>
      <c r="DX85" s="19">
        <f>C85*'[1]Uniforme Apoio'!$BM$9+'Res. Geral apoio conferencia'!F85*'[1]Uniforme Apoio'!$BM$10+'Res. Geral apoio conferencia'!I85*'[1]Uniforme Apoio'!$BM$11+'Res. Geral apoio conferencia'!L85*'[1]Uniforme Apoio'!$BM$12+'Res. Geral apoio conferencia'!O85*'[1]Uniforme Apoio'!$BM$13+'Res. Geral apoio conferencia'!R85*'[1]Uniforme Apoio'!$BM$14+'Res. Geral apoio conferencia'!U85*'[1]Uniforme Apoio'!$BM$15+'Res. Geral apoio conferencia'!X85*'[1]Uniforme Apoio'!$BM$17+AA85*'[1]Uniforme Apoio'!$BM$16+'Res. Geral apoio conferencia'!AD85*'[1]Uniforme Apoio'!$BM$18+'Res. Geral apoio conferencia'!AG85*'[1]Uniforme Apoio'!$BM$19+'Res. Geral apoio conferencia'!AJ85*'[1]Uniforme Apoio'!$BM$20+'Res. Geral apoio conferencia'!AM85*'[1]Uniforme Apoio'!$BM$21+'Res. Geral apoio conferencia'!AP85*'[1]Uniforme Apoio'!$BM$22+'Res. Geral apoio conferencia'!AS85*'[1]Uniforme Apoio'!$BM$23+'Res. Geral apoio conferencia'!AV85*'[1]Uniforme Apoio'!$BM$24+'Res. Geral apoio conferencia'!AY85*'[1]Uniforme Apoio'!$BM$25+'Res. Geral apoio conferencia'!BB85*'[1]Uniforme Apoio'!$BM$26+BE85*'[1]Uniforme Apoio'!$BM$27+'Res. Geral apoio conferencia'!BH85*'[1]Uniforme Apoio'!$BM$28+'Res. Geral apoio conferencia'!BK85*'[1]Uniforme Apoio'!$BM$29+'Res. Geral apoio conferencia'!BN85*'[1]Uniforme Apoio'!$BM$30+'Res. Geral apoio conferencia'!BQ85*'[1]Uniforme Apoio'!$BM$30+'Res. Geral apoio conferencia'!BT85*'[1]Uniforme Apoio'!$BM$30+'Res. Geral apoio conferencia'!BW85*'[1]Uniforme Apoio'!$BM$31+'Res. Geral apoio conferencia'!BZ85*'[1]Uniforme Apoio'!$BM$31+'Res. Geral apoio conferencia'!CC85*'[1]Uniforme Apoio'!$BM$32+'Res. Geral apoio conferencia'!CF85*'[1]Uniforme Apoio'!$BM$33+'Res. Geral apoio conferencia'!CI85*'[1]Uniforme Apoio'!$BM$34+'Res. Geral apoio conferencia'!CL85*'[1]Uniforme Apoio'!$BM$35+'Res. Geral apoio conferencia'!CO85*'[1]Uniforme Apoio'!$BM$36+'Res. Geral apoio conferencia'!CR85*'[1]Uniforme Apoio'!$BM$37+'Res. Geral apoio conferencia'!CU85*'[1]Uniforme Apoio'!$BM$38+'Res. Geral apoio conferencia'!CX85*'[1]Uniforme Apoio'!$BM$39+'Res. Geral apoio conferencia'!DA85*'[1]Uniforme Apoio'!$BM$40</f>
        <v>282.68</v>
      </c>
      <c r="DY85" s="19"/>
      <c r="DZ85" s="19">
        <f>AP85*'[1]Equipamentos Jardinagem'!$H$7</f>
        <v>0</v>
      </c>
      <c r="EA85" s="19"/>
      <c r="EB85" s="19">
        <f t="shared" si="23"/>
        <v>282.68</v>
      </c>
      <c r="EC85" s="19">
        <v>1744.6560000000002</v>
      </c>
      <c r="ED85" s="19">
        <v>130.8492</v>
      </c>
      <c r="EE85" s="19">
        <v>87.232800000000012</v>
      </c>
      <c r="EF85" s="19">
        <v>17.446560000000002</v>
      </c>
      <c r="EG85" s="19">
        <v>218.08200000000002</v>
      </c>
      <c r="EH85" s="19">
        <v>697.86240000000009</v>
      </c>
      <c r="EI85" s="19">
        <v>261.69839999999999</v>
      </c>
      <c r="EJ85" s="19">
        <v>52.339680000000008</v>
      </c>
      <c r="EK85" s="19">
        <v>3210.1670400000003</v>
      </c>
      <c r="EL85" s="19">
        <v>726.649224</v>
      </c>
      <c r="EM85" s="19">
        <v>242.507184</v>
      </c>
      <c r="EN85" s="19">
        <v>356.782152</v>
      </c>
      <c r="EO85" s="19">
        <v>1325.9385600000001</v>
      </c>
      <c r="EP85" s="19">
        <v>11.340263999999999</v>
      </c>
      <c r="EQ85" s="19">
        <v>4.3616400000000004</v>
      </c>
      <c r="ER85" s="19">
        <v>15.701903999999999</v>
      </c>
      <c r="ES85" s="19">
        <v>65.424599999999998</v>
      </c>
      <c r="ET85" s="19">
        <v>5.233968</v>
      </c>
      <c r="EU85" s="19">
        <v>2.616984</v>
      </c>
      <c r="EV85" s="19">
        <v>30.531480000000002</v>
      </c>
      <c r="EW85" s="19">
        <v>11.340263999999999</v>
      </c>
      <c r="EX85" s="19">
        <v>375.10104000000001</v>
      </c>
      <c r="EY85" s="19">
        <v>14.829575999999999</v>
      </c>
      <c r="EZ85" s="19">
        <v>505.07791199999997</v>
      </c>
      <c r="FA85" s="19">
        <v>726.649224</v>
      </c>
      <c r="FB85" s="19">
        <v>121.253592</v>
      </c>
      <c r="FC85" s="19">
        <v>73.275552000000005</v>
      </c>
      <c r="FD85" s="19">
        <v>28.786824000000003</v>
      </c>
      <c r="FE85" s="19">
        <v>0</v>
      </c>
      <c r="FF85" s="19">
        <v>349.80352799999997</v>
      </c>
      <c r="FG85" s="19">
        <v>1299.76872</v>
      </c>
      <c r="FH85" s="19">
        <f t="shared" si="18"/>
        <v>6356.6541360000001</v>
      </c>
      <c r="FI85" s="19">
        <f t="shared" si="19"/>
        <v>17082.497336</v>
      </c>
      <c r="FJ85" s="19" t="e">
        <f t="shared" si="24"/>
        <v>#VALUE!</v>
      </c>
      <c r="FK85" s="144">
        <f t="shared" si="20"/>
        <v>5</v>
      </c>
      <c r="FL85" s="144">
        <f t="shared" si="26"/>
        <v>14.25</v>
      </c>
      <c r="FM85" s="20">
        <f t="shared" si="27"/>
        <v>5.8309037900874632</v>
      </c>
      <c r="FN85" s="19" t="e">
        <f t="shared" si="28"/>
        <v>#VALUE!</v>
      </c>
      <c r="FO85" s="20">
        <f t="shared" si="5"/>
        <v>8.8629737609329435</v>
      </c>
      <c r="FP85" s="19" t="e">
        <f t="shared" si="29"/>
        <v>#VALUE!</v>
      </c>
      <c r="FQ85" s="20">
        <f t="shared" si="6"/>
        <v>1.9241982507288626</v>
      </c>
      <c r="FR85" s="19" t="e">
        <f t="shared" si="30"/>
        <v>#VALUE!</v>
      </c>
      <c r="FS85" s="19" t="e">
        <f t="shared" si="25"/>
        <v>#VALUE!</v>
      </c>
      <c r="FT85" s="19" t="e">
        <f t="shared" si="31"/>
        <v>#VALUE!</v>
      </c>
      <c r="FU85" s="145" t="e">
        <f t="shared" si="32"/>
        <v>#VALUE!</v>
      </c>
    </row>
    <row r="86" spans="1:179" ht="15" customHeight="1">
      <c r="A86" s="187" t="str">
        <f>[1]CCT!D94</f>
        <v>Rodoviários de Belo Horizonte + SEAC-MG</v>
      </c>
      <c r="B86" s="188" t="str">
        <f>[1]CCT!C94</f>
        <v>Belo Horizonte</v>
      </c>
      <c r="C86" s="141"/>
      <c r="D86" s="151"/>
      <c r="E86" s="17"/>
      <c r="F86" s="18"/>
      <c r="G86" s="151"/>
      <c r="H86" s="17"/>
      <c r="I86" s="18"/>
      <c r="J86" s="151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8"/>
      <c r="V86" s="151"/>
      <c r="W86" s="17"/>
      <c r="X86" s="18"/>
      <c r="Y86" s="151"/>
      <c r="Z86" s="17"/>
      <c r="AA86" s="17"/>
      <c r="AB86" s="17"/>
      <c r="AC86" s="17"/>
      <c r="AD86" s="17"/>
      <c r="AE86" s="17"/>
      <c r="AF86" s="17"/>
      <c r="AG86" s="18"/>
      <c r="AH86" s="17"/>
      <c r="AI86" s="17"/>
      <c r="AJ86" s="17"/>
      <c r="AK86" s="17"/>
      <c r="AL86" s="17"/>
      <c r="AM86" s="18"/>
      <c r="AN86" s="151"/>
      <c r="AO86" s="17"/>
      <c r="AP86" s="17"/>
      <c r="AQ86" s="17"/>
      <c r="AR86" s="17"/>
      <c r="AS86" s="17"/>
      <c r="AT86" s="17"/>
      <c r="AU86" s="17"/>
      <c r="AV86" s="152"/>
      <c r="AW86" s="151"/>
      <c r="AX86" s="17"/>
      <c r="AY86" s="17"/>
      <c r="AZ86" s="17"/>
      <c r="BA86" s="17"/>
      <c r="BB86" s="141">
        <f>[1]CCT!AN94</f>
        <v>50</v>
      </c>
      <c r="BC86" s="17">
        <f>[1]CCT!AM94</f>
        <v>2507.27</v>
      </c>
      <c r="BD86" s="17">
        <f>BB86*BC86</f>
        <v>125363.5</v>
      </c>
      <c r="BE86" s="152"/>
      <c r="BF86" s="151"/>
      <c r="BG86" s="17"/>
      <c r="BH86" s="17"/>
      <c r="BI86" s="17"/>
      <c r="BJ86" s="17"/>
      <c r="BK86" s="17"/>
      <c r="BL86" s="17"/>
      <c r="BM86" s="17"/>
      <c r="BN86" s="18"/>
      <c r="BO86" s="17"/>
      <c r="BP86" s="17"/>
      <c r="BQ86" s="18"/>
      <c r="BR86" s="17"/>
      <c r="BS86" s="17"/>
      <c r="BT86" s="18"/>
      <c r="BU86" s="17"/>
      <c r="BV86" s="17"/>
      <c r="BW86" s="18"/>
      <c r="BX86" s="17"/>
      <c r="BY86" s="17"/>
      <c r="BZ86" s="153"/>
      <c r="CA86" s="151"/>
      <c r="CB86" s="17"/>
      <c r="CC86" s="17"/>
      <c r="CD86" s="17"/>
      <c r="CE86" s="17"/>
      <c r="CF86" s="152"/>
      <c r="CG86" s="151"/>
      <c r="CH86" s="17"/>
      <c r="CI86" s="17"/>
      <c r="CJ86" s="17"/>
      <c r="CK86" s="17"/>
      <c r="CL86" s="152"/>
      <c r="CM86" s="151"/>
      <c r="CN86" s="17"/>
      <c r="CO86" s="17"/>
      <c r="CP86" s="17"/>
      <c r="CQ86" s="17"/>
      <c r="CR86" s="17"/>
      <c r="CS86" s="17"/>
      <c r="CT86" s="17">
        <f t="shared" ref="CT86" si="33">CR86*CS86</f>
        <v>0</v>
      </c>
      <c r="CU86" s="17"/>
      <c r="CV86" s="17"/>
      <c r="CW86" s="17"/>
      <c r="CX86" s="17"/>
      <c r="CY86" s="17"/>
      <c r="CZ86" s="17"/>
      <c r="DA86" s="152"/>
      <c r="DB86" s="151"/>
      <c r="DC86" s="17"/>
      <c r="DD86" s="143">
        <f t="shared" si="21"/>
        <v>50</v>
      </c>
      <c r="DE86" s="19">
        <f t="shared" si="22"/>
        <v>125363.5</v>
      </c>
      <c r="DF86" s="19"/>
      <c r="DG86" s="19"/>
      <c r="DH86" s="19">
        <v>0</v>
      </c>
      <c r="DI86" s="19"/>
      <c r="DJ86" s="19">
        <v>0</v>
      </c>
      <c r="DK86" s="19">
        <v>0</v>
      </c>
      <c r="DL86" s="19"/>
      <c r="DM86" s="19">
        <v>125363.5</v>
      </c>
      <c r="DN86" s="19"/>
      <c r="DO86" s="19">
        <v>13950</v>
      </c>
      <c r="DP86" s="19">
        <v>1738.1900000000005</v>
      </c>
      <c r="DQ86" s="19"/>
      <c r="DR86" s="19">
        <v>156</v>
      </c>
      <c r="DS86" s="19">
        <v>0</v>
      </c>
      <c r="DT86" s="19">
        <v>0</v>
      </c>
      <c r="DU86" s="19">
        <v>0</v>
      </c>
      <c r="DV86" s="19">
        <v>12371</v>
      </c>
      <c r="DW86" s="19">
        <v>28215.190000000002</v>
      </c>
      <c r="DX86" s="19">
        <f>C86*'[1]Uniforme Apoio'!$BM$9+'Res. Geral apoio conferencia'!F86*'[1]Uniforme Apoio'!$BM$10+'Res. Geral apoio conferencia'!I86*'[1]Uniforme Apoio'!$BM$11+'Res. Geral apoio conferencia'!L86*'[1]Uniforme Apoio'!$BM$12+'Res. Geral apoio conferencia'!O86*'[1]Uniforme Apoio'!$BM$13+'Res. Geral apoio conferencia'!R86*'[1]Uniforme Apoio'!$BM$14+'Res. Geral apoio conferencia'!U86*'[1]Uniforme Apoio'!$BM$15+'Res. Geral apoio conferencia'!X86*'[1]Uniforme Apoio'!$BM$17+AA86*'[1]Uniforme Apoio'!$BM$16+'Res. Geral apoio conferencia'!AD86*'[1]Uniforme Apoio'!$BM$18+'Res. Geral apoio conferencia'!AG86*'[1]Uniforme Apoio'!$BM$19+'Res. Geral apoio conferencia'!AJ86*'[1]Uniforme Apoio'!$BM$20+'Res. Geral apoio conferencia'!AM86*'[1]Uniforme Apoio'!$BM$21+'Res. Geral apoio conferencia'!AP86*'[1]Uniforme Apoio'!$BM$22+'Res. Geral apoio conferencia'!AS86*'[1]Uniforme Apoio'!$BM$23+'Res. Geral apoio conferencia'!AV86*'[1]Uniforme Apoio'!$BM$24+'Res. Geral apoio conferencia'!AY86*'[1]Uniforme Apoio'!$BM$25+'Res. Geral apoio conferencia'!BB86*'[1]Uniforme Apoio'!$BM$26+BE86*'[1]Uniforme Apoio'!$BM$27+'Res. Geral apoio conferencia'!BH86*'[1]Uniforme Apoio'!$BM$28+'Res. Geral apoio conferencia'!BK86*'[1]Uniforme Apoio'!$BM$29+'Res. Geral apoio conferencia'!BN86*'[1]Uniforme Apoio'!$BM$30+'Res. Geral apoio conferencia'!BQ86*'[1]Uniforme Apoio'!$BM$30+'Res. Geral apoio conferencia'!BT86*'[1]Uniforme Apoio'!$BM$30+'Res. Geral apoio conferencia'!BW86*'[1]Uniforme Apoio'!$BM$31+'Res. Geral apoio conferencia'!BZ86*'[1]Uniforme Apoio'!$BM$31+'Res. Geral apoio conferencia'!CC86*'[1]Uniforme Apoio'!$BM$32+'Res. Geral apoio conferencia'!CF86*'[1]Uniforme Apoio'!$BM$33+'Res. Geral apoio conferencia'!CI86*'[1]Uniforme Apoio'!$BM$34+'Res. Geral apoio conferencia'!CL86*'[1]Uniforme Apoio'!$BM$35+'Res. Geral apoio conferencia'!CO86*'[1]Uniforme Apoio'!$BM$36+'Res. Geral apoio conferencia'!CR86*'[1]Uniforme Apoio'!$BM$37+'Res. Geral apoio conferencia'!CU86*'[1]Uniforme Apoio'!$BM$38+'Res. Geral apoio conferencia'!CX86*'[1]Uniforme Apoio'!$BM$39+'Res. Geral apoio conferencia'!DA86*'[1]Uniforme Apoio'!$BM$40</f>
        <v>5159</v>
      </c>
      <c r="DY86" s="19"/>
      <c r="DZ86" s="19">
        <f>AP86*'[1]Equipamentos Jardinagem'!$H$7</f>
        <v>0</v>
      </c>
      <c r="EA86" s="19"/>
      <c r="EB86" s="19">
        <f>SUM(DX86:EA86)</f>
        <v>5159</v>
      </c>
      <c r="EC86" s="19">
        <v>25072.7</v>
      </c>
      <c r="ED86" s="19">
        <v>1880.4524999999999</v>
      </c>
      <c r="EE86" s="19">
        <v>1253.635</v>
      </c>
      <c r="EF86" s="19">
        <v>250.727</v>
      </c>
      <c r="EG86" s="19">
        <v>3134.0875000000001</v>
      </c>
      <c r="EH86" s="19">
        <v>10029.08</v>
      </c>
      <c r="EI86" s="19">
        <v>3760.9049999999997</v>
      </c>
      <c r="EJ86" s="19">
        <v>752.18100000000004</v>
      </c>
      <c r="EK86" s="19">
        <v>46133.767999999996</v>
      </c>
      <c r="EL86" s="19">
        <v>10442.779549999999</v>
      </c>
      <c r="EM86" s="19">
        <v>3485.1052999999997</v>
      </c>
      <c r="EN86" s="19">
        <v>5127.36715</v>
      </c>
      <c r="EO86" s="19">
        <v>19055.252</v>
      </c>
      <c r="EP86" s="19">
        <v>162.97254999999998</v>
      </c>
      <c r="EQ86" s="19">
        <v>62.681750000000001</v>
      </c>
      <c r="ER86" s="19">
        <v>225.65429999999998</v>
      </c>
      <c r="ES86" s="19">
        <v>940.22624999999994</v>
      </c>
      <c r="ET86" s="19">
        <v>75.218099999999993</v>
      </c>
      <c r="EU86" s="19">
        <v>37.609049999999996</v>
      </c>
      <c r="EV86" s="19">
        <v>438.77224999999999</v>
      </c>
      <c r="EW86" s="19">
        <v>162.97254999999998</v>
      </c>
      <c r="EX86" s="19">
        <v>5390.6304999999993</v>
      </c>
      <c r="EY86" s="19">
        <v>213.11794999999998</v>
      </c>
      <c r="EZ86" s="19">
        <v>7258.5466499999993</v>
      </c>
      <c r="FA86" s="19">
        <v>10442.779549999999</v>
      </c>
      <c r="FB86" s="19">
        <v>1742.5526499999999</v>
      </c>
      <c r="FC86" s="19">
        <v>1053.0534</v>
      </c>
      <c r="FD86" s="19">
        <v>413.69954999999999</v>
      </c>
      <c r="FE86" s="19">
        <v>0</v>
      </c>
      <c r="FF86" s="19">
        <v>5027.0763499999994</v>
      </c>
      <c r="FG86" s="19">
        <v>18679.161499999998</v>
      </c>
      <c r="FH86" s="19">
        <f>EK86+EO86+ER86+EZ86+FG86</f>
        <v>91352.382450000005</v>
      </c>
      <c r="FI86" s="19">
        <f t="shared" si="19"/>
        <v>250090.07245000001</v>
      </c>
      <c r="FJ86" s="19" t="e">
        <f t="shared" si="24"/>
        <v>#VALUE!</v>
      </c>
      <c r="FK86" s="144">
        <f t="shared" si="20"/>
        <v>5</v>
      </c>
      <c r="FL86" s="144">
        <f t="shared" si="26"/>
        <v>14.25</v>
      </c>
      <c r="FM86" s="20">
        <f t="shared" si="27"/>
        <v>5.8309037900874632</v>
      </c>
      <c r="FN86" s="19" t="e">
        <f t="shared" si="28"/>
        <v>#VALUE!</v>
      </c>
      <c r="FO86" s="20">
        <f t="shared" si="5"/>
        <v>8.8629737609329435</v>
      </c>
      <c r="FP86" s="19" t="e">
        <f t="shared" si="29"/>
        <v>#VALUE!</v>
      </c>
      <c r="FQ86" s="20">
        <f t="shared" si="6"/>
        <v>1.9241982507288626</v>
      </c>
      <c r="FR86" s="19" t="e">
        <f t="shared" si="30"/>
        <v>#VALUE!</v>
      </c>
      <c r="FS86" s="19" t="e">
        <f t="shared" si="25"/>
        <v>#VALUE!</v>
      </c>
      <c r="FT86" s="19" t="e">
        <f t="shared" si="31"/>
        <v>#VALUE!</v>
      </c>
      <c r="FU86" s="145" t="e">
        <f t="shared" si="32"/>
        <v>#VALUE!</v>
      </c>
    </row>
    <row r="87" spans="1:179" ht="15" customHeight="1" thickBot="1">
      <c r="A87" s="160"/>
      <c r="B87" s="161"/>
      <c r="C87" s="141"/>
      <c r="D87" s="17"/>
      <c r="E87" s="17"/>
      <c r="F87" s="18"/>
      <c r="G87" s="17"/>
      <c r="H87" s="17"/>
      <c r="I87" s="18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8"/>
      <c r="V87" s="17"/>
      <c r="W87" s="17"/>
      <c r="X87" s="18"/>
      <c r="Y87" s="17"/>
      <c r="Z87" s="17"/>
      <c r="AA87" s="17"/>
      <c r="AB87" s="17"/>
      <c r="AC87" s="17"/>
      <c r="AD87" s="17"/>
      <c r="AE87" s="17"/>
      <c r="AF87" s="17"/>
      <c r="AG87" s="18"/>
      <c r="AH87" s="17"/>
      <c r="AI87" s="17"/>
      <c r="AJ87" s="17"/>
      <c r="AK87" s="17"/>
      <c r="AL87" s="17"/>
      <c r="AM87" s="18"/>
      <c r="AN87" s="17"/>
      <c r="AO87" s="17"/>
      <c r="AP87" s="17"/>
      <c r="AQ87" s="17"/>
      <c r="AR87" s="17"/>
      <c r="AS87" s="17"/>
      <c r="AT87" s="17"/>
      <c r="AU87" s="17"/>
      <c r="AV87" s="18"/>
      <c r="AW87" s="17"/>
      <c r="AX87" s="17"/>
      <c r="AY87" s="17"/>
      <c r="AZ87" s="17"/>
      <c r="BA87" s="17"/>
      <c r="BB87" s="17"/>
      <c r="BC87" s="17"/>
      <c r="BD87" s="17"/>
      <c r="BE87" s="18"/>
      <c r="BF87" s="17"/>
      <c r="BG87" s="17"/>
      <c r="BH87" s="17"/>
      <c r="BI87" s="17"/>
      <c r="BJ87" s="17"/>
      <c r="BK87" s="17"/>
      <c r="BL87" s="17"/>
      <c r="BM87" s="17"/>
      <c r="BN87" s="18"/>
      <c r="BO87" s="17"/>
      <c r="BP87" s="17"/>
      <c r="BQ87" s="18"/>
      <c r="BR87" s="17"/>
      <c r="BS87" s="17"/>
      <c r="BT87" s="18"/>
      <c r="BU87" s="17"/>
      <c r="BV87" s="17"/>
      <c r="BW87" s="18"/>
      <c r="BX87" s="17"/>
      <c r="BY87" s="17"/>
      <c r="BZ87" s="142"/>
      <c r="CA87" s="17"/>
      <c r="CB87" s="17"/>
      <c r="CC87" s="17"/>
      <c r="CD87" s="17"/>
      <c r="CE87" s="17"/>
      <c r="CF87" s="18"/>
      <c r="CG87" s="17"/>
      <c r="CH87" s="17"/>
      <c r="CI87" s="17"/>
      <c r="CJ87" s="17"/>
      <c r="CK87" s="17"/>
      <c r="CL87" s="18"/>
      <c r="CM87" s="17"/>
      <c r="CN87" s="17"/>
      <c r="CO87" s="17"/>
      <c r="CP87" s="17"/>
      <c r="CQ87" s="17"/>
      <c r="CR87" s="17"/>
      <c r="CS87" s="17"/>
      <c r="CT87" s="17"/>
      <c r="CU87" s="17"/>
      <c r="CV87" s="17"/>
      <c r="CW87" s="17"/>
      <c r="CX87" s="17"/>
      <c r="CY87" s="17"/>
      <c r="CZ87" s="17"/>
      <c r="DA87" s="18"/>
      <c r="DB87" s="17"/>
      <c r="DC87" s="17"/>
      <c r="DD87" s="162"/>
      <c r="DE87" s="19"/>
      <c r="DF87" s="19"/>
      <c r="DG87" s="19"/>
      <c r="DH87" s="19"/>
      <c r="DI87" s="19"/>
      <c r="DJ87" s="19"/>
      <c r="DK87" s="19"/>
      <c r="DL87" s="19"/>
      <c r="DM87" s="19"/>
      <c r="DN87" s="19"/>
      <c r="DO87" s="19"/>
      <c r="DP87" s="19"/>
      <c r="DQ87" s="19"/>
      <c r="DR87" s="19"/>
      <c r="DS87" s="19"/>
      <c r="DT87" s="19"/>
      <c r="DU87" s="19"/>
      <c r="DV87" s="19"/>
      <c r="DW87" s="19"/>
      <c r="DX87" s="19"/>
      <c r="DY87" s="19"/>
      <c r="DZ87" s="19"/>
      <c r="EA87" s="19"/>
      <c r="EB87" s="19"/>
      <c r="EC87" s="19"/>
      <c r="ED87" s="19"/>
      <c r="EE87" s="19"/>
      <c r="EF87" s="19"/>
      <c r="EG87" s="19"/>
      <c r="EH87" s="19"/>
      <c r="EI87" s="19"/>
      <c r="EJ87" s="19"/>
      <c r="EK87" s="19"/>
      <c r="EL87" s="19"/>
      <c r="EM87" s="19"/>
      <c r="EN87" s="19"/>
      <c r="EO87" s="19"/>
      <c r="EP87" s="19"/>
      <c r="EQ87" s="19"/>
      <c r="ER87" s="19"/>
      <c r="ES87" s="19"/>
      <c r="ET87" s="19"/>
      <c r="EU87" s="19"/>
      <c r="EV87" s="19"/>
      <c r="EW87" s="19"/>
      <c r="EX87" s="19"/>
      <c r="EY87" s="19"/>
      <c r="EZ87" s="19"/>
      <c r="FA87" s="19"/>
      <c r="FB87" s="19"/>
      <c r="FC87" s="19"/>
      <c r="FD87" s="19"/>
      <c r="FE87" s="19"/>
      <c r="FF87" s="19"/>
      <c r="FG87" s="19"/>
      <c r="FH87" s="19"/>
      <c r="FI87" s="19"/>
      <c r="FJ87" s="19"/>
      <c r="FK87" s="144"/>
      <c r="FL87" s="144"/>
      <c r="FM87" s="20"/>
      <c r="FN87" s="19"/>
      <c r="FO87" s="20"/>
      <c r="FP87" s="19"/>
      <c r="FQ87" s="20"/>
      <c r="FR87" s="19"/>
      <c r="FS87" s="19"/>
      <c r="FT87" s="19"/>
      <c r="FU87" s="145"/>
    </row>
    <row r="88" spans="1:179" ht="27.75" customHeight="1" thickBot="1">
      <c r="A88" s="163"/>
      <c r="B88" s="164"/>
      <c r="C88" s="23">
        <f>SUM(C4:C87)</f>
        <v>6</v>
      </c>
      <c r="D88" s="24"/>
      <c r="E88" s="24">
        <f>SUM(E4:E87)</f>
        <v>7323.7199999999993</v>
      </c>
      <c r="F88" s="23">
        <f>SUM(F4:F87)</f>
        <v>2</v>
      </c>
      <c r="G88" s="24"/>
      <c r="H88" s="24">
        <f>SUM(H4:H87)</f>
        <v>1842.14</v>
      </c>
      <c r="I88" s="23">
        <f>SUM(I4:I87)</f>
        <v>28</v>
      </c>
      <c r="J88" s="24"/>
      <c r="K88" s="24">
        <f>SUM(K4:K87)</f>
        <v>36371.72</v>
      </c>
      <c r="L88" s="23">
        <f>SUM(L4:L87)</f>
        <v>12</v>
      </c>
      <c r="M88" s="24"/>
      <c r="N88" s="24">
        <f>SUM(N4:N87)</f>
        <v>15587.880000000001</v>
      </c>
      <c r="O88" s="165">
        <f>SUM(O4:O87)</f>
        <v>10</v>
      </c>
      <c r="P88" s="24"/>
      <c r="Q88" s="24">
        <f>SUM(Q4:Q87)</f>
        <v>13020</v>
      </c>
      <c r="R88" s="165">
        <f>SUM(R4:R87)</f>
        <v>3</v>
      </c>
      <c r="S88" s="24"/>
      <c r="T88" s="24">
        <f>SUM(T4:T87)</f>
        <v>5859</v>
      </c>
      <c r="U88" s="23">
        <f>SUM(U4:U87)</f>
        <v>12</v>
      </c>
      <c r="V88" s="24"/>
      <c r="W88" s="24">
        <f>SUM(W4:W87)</f>
        <v>10519.92</v>
      </c>
      <c r="X88" s="23">
        <f>SUM(X4:X87)</f>
        <v>14</v>
      </c>
      <c r="Y88" s="24"/>
      <c r="Z88" s="24">
        <f>SUM(Z4:Z87)</f>
        <v>12273.24</v>
      </c>
      <c r="AA88" s="23">
        <f>SUM(AA4:AA87)</f>
        <v>16</v>
      </c>
      <c r="AB88" s="24"/>
      <c r="AC88" s="24">
        <f>SUM(AC4:AC87)</f>
        <v>14026.56</v>
      </c>
      <c r="AD88" s="23">
        <f>SUM(AD4:AD87)</f>
        <v>2</v>
      </c>
      <c r="AE88" s="24"/>
      <c r="AF88" s="24">
        <f>SUM(AF4:AF87)</f>
        <v>3916.58</v>
      </c>
      <c r="AG88" s="23">
        <f>SUM(AG4:AG87)</f>
        <v>8</v>
      </c>
      <c r="AH88" s="24"/>
      <c r="AI88" s="24">
        <f>SUM(AI4:AI87)</f>
        <v>7821.92</v>
      </c>
      <c r="AJ88" s="165">
        <f>SUM(AJ4:AJ87)</f>
        <v>10</v>
      </c>
      <c r="AK88" s="24"/>
      <c r="AL88" s="24">
        <f>SUM(AL4:AL87)</f>
        <v>19530</v>
      </c>
      <c r="AM88" s="23">
        <f>SUM(AM4:AM87)</f>
        <v>12</v>
      </c>
      <c r="AN88" s="24"/>
      <c r="AO88" s="24">
        <f>SUM(AO4:AO87)</f>
        <v>23499.48</v>
      </c>
      <c r="AP88" s="23">
        <f>SUM(AP4:AP87)</f>
        <v>2</v>
      </c>
      <c r="AQ88" s="24"/>
      <c r="AR88" s="24">
        <f>SUM(AR4:AR87)</f>
        <v>2441</v>
      </c>
      <c r="AS88" s="165">
        <f>SUM(AS4:AS87)</f>
        <v>2</v>
      </c>
      <c r="AT88" s="24"/>
      <c r="AU88" s="24">
        <f>SUM(AU4:AU87)</f>
        <v>1753.32</v>
      </c>
      <c r="AV88" s="23">
        <f>SUM(AV4:AV87)</f>
        <v>5</v>
      </c>
      <c r="AW88" s="24"/>
      <c r="AX88" s="24">
        <f>SUM(AX4:AX87)</f>
        <v>6547.4</v>
      </c>
      <c r="AY88" s="165">
        <f>SUM(AY4:AY87)</f>
        <v>7</v>
      </c>
      <c r="AZ88" s="24"/>
      <c r="BA88" s="24">
        <f>SUM(BA4:BA87)</f>
        <v>13671</v>
      </c>
      <c r="BB88" s="165">
        <f>SUM(BB4:BB87)</f>
        <v>97</v>
      </c>
      <c r="BC88" s="24"/>
      <c r="BD88" s="24">
        <f>SUM(BD4:BD87)</f>
        <v>241865</v>
      </c>
      <c r="BE88" s="23">
        <f>SUM(BE4:BE87)</f>
        <v>2</v>
      </c>
      <c r="BF88" s="24"/>
      <c r="BG88" s="24">
        <f>SUM(BG4:BG87)</f>
        <v>1952.56</v>
      </c>
      <c r="BH88" s="23">
        <f>SUM(BH4:BH87)</f>
        <v>2</v>
      </c>
      <c r="BI88" s="24"/>
      <c r="BJ88" s="24">
        <f>SUM(BJ4:BJ87)</f>
        <v>3906</v>
      </c>
      <c r="BK88" s="23">
        <f>SUM(BK4:BK87)</f>
        <v>3</v>
      </c>
      <c r="BL88" s="24"/>
      <c r="BM88" s="24">
        <f>SUM(BM4:BM87)</f>
        <v>5859</v>
      </c>
      <c r="BN88" s="23">
        <f>SUM(BN4:BN87)</f>
        <v>28</v>
      </c>
      <c r="BO88" s="24"/>
      <c r="BP88" s="24">
        <f>SUM(BP4:BP87)</f>
        <v>29771.470000000005</v>
      </c>
      <c r="BQ88" s="23">
        <f>SUM(BQ4:BQ87)</f>
        <v>46</v>
      </c>
      <c r="BR88" s="24"/>
      <c r="BS88" s="24">
        <f>SUM(BS4:BS87)</f>
        <v>51289.64</v>
      </c>
      <c r="BT88" s="23">
        <f>SUM(BT4:BT87)</f>
        <v>48</v>
      </c>
      <c r="BU88" s="24"/>
      <c r="BV88" s="24">
        <f>SUM(BV4:BV87)</f>
        <v>53559.199999999997</v>
      </c>
      <c r="BW88" s="23">
        <f>SUM(BW4:BW87)</f>
        <v>91</v>
      </c>
      <c r="BX88" s="24"/>
      <c r="BY88" s="24">
        <f>SUM(BY4:BY87)</f>
        <v>164338.72</v>
      </c>
      <c r="BZ88" s="23">
        <f>SUM(BZ4:BZ87)</f>
        <v>24</v>
      </c>
      <c r="CA88" s="24"/>
      <c r="CB88" s="24">
        <f>SUM(CB4:CB87)</f>
        <v>29551.429999999997</v>
      </c>
      <c r="CC88" s="23">
        <f>SUM(CC4:CC87)</f>
        <v>1</v>
      </c>
      <c r="CD88" s="24"/>
      <c r="CE88" s="24">
        <f>SUM(CE4:CE87)</f>
        <v>1953</v>
      </c>
      <c r="CF88" s="23">
        <f>SUM(CF4:CF87)</f>
        <v>1</v>
      </c>
      <c r="CG88" s="24"/>
      <c r="CH88" s="24">
        <f>SUM(CH4:CH87)</f>
        <v>2366.2600000000002</v>
      </c>
      <c r="CI88" s="23">
        <f>SUM(CI4:CI87)</f>
        <v>4</v>
      </c>
      <c r="CJ88" s="24"/>
      <c r="CK88" s="24">
        <f>SUM(CK4:CK87)</f>
        <v>8723.2800000000007</v>
      </c>
      <c r="CL88" s="23">
        <f>SUM(CL4:CL87)</f>
        <v>1</v>
      </c>
      <c r="CM88" s="24"/>
      <c r="CN88" s="24">
        <f>SUM(CN4:CN87)</f>
        <v>2180.8200000000002</v>
      </c>
      <c r="CO88" s="23">
        <f>SUM(CO4:CO87)</f>
        <v>18</v>
      </c>
      <c r="CP88" s="24"/>
      <c r="CQ88" s="24">
        <f>SUM(CQ4:CQ87)</f>
        <v>39254.76</v>
      </c>
      <c r="CR88" s="23">
        <f>SUM(CR4:CR87)</f>
        <v>6</v>
      </c>
      <c r="CS88" s="24"/>
      <c r="CT88" s="24">
        <f>SUM(CT4:CT87)</f>
        <v>13084.92</v>
      </c>
      <c r="CU88" s="23">
        <f>SUM(CU4:CU87)</f>
        <v>6</v>
      </c>
      <c r="CV88" s="24"/>
      <c r="CW88" s="24">
        <f>SUM(CW4:CW87)</f>
        <v>15701.939999999999</v>
      </c>
      <c r="CX88" s="23">
        <f>SUM(CX4:CX87)</f>
        <v>1</v>
      </c>
      <c r="CY88" s="24"/>
      <c r="CZ88" s="24">
        <f>SUM(CZ4:CZ87)</f>
        <v>1953</v>
      </c>
      <c r="DA88" s="23">
        <f>SUM(DA4:DA87)</f>
        <v>6</v>
      </c>
      <c r="DB88" s="24"/>
      <c r="DC88" s="24">
        <f t="shared" ref="DC88:DJ88" si="34">SUM(DC4:DC87)</f>
        <v>8131.3799999999992</v>
      </c>
      <c r="DD88" s="165">
        <f t="shared" si="34"/>
        <v>536</v>
      </c>
      <c r="DE88" s="24">
        <f t="shared" si="34"/>
        <v>871447.26</v>
      </c>
      <c r="DF88" s="24">
        <f t="shared" si="34"/>
        <v>5859</v>
      </c>
      <c r="DG88" s="24">
        <f>SUM(DG4:DG87)</f>
        <v>2679.2000000000003</v>
      </c>
      <c r="DH88" s="24">
        <f t="shared" si="34"/>
        <v>7762.0670599999985</v>
      </c>
      <c r="DI88" s="24">
        <f t="shared" si="34"/>
        <v>0</v>
      </c>
      <c r="DJ88" s="24">
        <f t="shared" si="34"/>
        <v>11070.320868595039</v>
      </c>
      <c r="DK88" s="24">
        <f>SUM(DK4:DK87)</f>
        <v>2859.5138181818179</v>
      </c>
      <c r="DL88" s="24">
        <f>SUM(DL4:DL87)</f>
        <v>0</v>
      </c>
      <c r="DM88" s="25">
        <f>SUM(DM4:DM87)</f>
        <v>901677.36174677697</v>
      </c>
      <c r="DN88" s="25">
        <f t="shared" ref="DN88:FJ88" si="35">SUM(DN4:DN87)</f>
        <v>0</v>
      </c>
      <c r="DO88" s="25">
        <f t="shared" si="35"/>
        <v>148519.78</v>
      </c>
      <c r="DP88" s="25">
        <f t="shared" si="35"/>
        <v>38513.949599999993</v>
      </c>
      <c r="DQ88" s="25">
        <f t="shared" si="35"/>
        <v>0</v>
      </c>
      <c r="DR88" s="25">
        <f t="shared" si="35"/>
        <v>1672.3200000000004</v>
      </c>
      <c r="DS88" s="25">
        <f t="shared" si="35"/>
        <v>14030.230000000001</v>
      </c>
      <c r="DT88" s="25">
        <f t="shared" si="35"/>
        <v>492.36</v>
      </c>
      <c r="DU88" s="25">
        <f t="shared" si="35"/>
        <v>2663.8799999999997</v>
      </c>
      <c r="DV88" s="25">
        <f>SUM(DV4:DV87)</f>
        <v>38444.86</v>
      </c>
      <c r="DW88" s="25">
        <f>SUM(DW4:DW87)</f>
        <v>244337.37960000001</v>
      </c>
      <c r="DX88" s="25">
        <f t="shared" si="35"/>
        <v>39491.540000000008</v>
      </c>
      <c r="DY88" s="25">
        <f>SUM(DY4:DY87)</f>
        <v>81.34</v>
      </c>
      <c r="DZ88" s="25">
        <f t="shared" si="35"/>
        <v>31.54</v>
      </c>
      <c r="EA88" s="25"/>
      <c r="EB88" s="25">
        <f>SUM(EB4:EB87)</f>
        <v>39604.420000000013</v>
      </c>
      <c r="EC88" s="24">
        <f t="shared" si="35"/>
        <v>180335.47234935538</v>
      </c>
      <c r="ED88" s="24">
        <f t="shared" si="35"/>
        <v>13525.160426201655</v>
      </c>
      <c r="EE88" s="24">
        <f t="shared" si="35"/>
        <v>9016.7736174677684</v>
      </c>
      <c r="EF88" s="24">
        <f t="shared" si="35"/>
        <v>1803.3547234935543</v>
      </c>
      <c r="EG88" s="24">
        <f t="shared" si="35"/>
        <v>22541.934043669422</v>
      </c>
      <c r="EH88" s="24">
        <f t="shared" si="35"/>
        <v>72134.188939742147</v>
      </c>
      <c r="EI88" s="24">
        <f t="shared" si="35"/>
        <v>27050.320852403311</v>
      </c>
      <c r="EJ88" s="24">
        <f t="shared" si="35"/>
        <v>5410.0641704806621</v>
      </c>
      <c r="EK88" s="24">
        <f t="shared" si="35"/>
        <v>331817.26912281377</v>
      </c>
      <c r="EL88" s="24">
        <f t="shared" si="35"/>
        <v>75109.724233506509</v>
      </c>
      <c r="EM88" s="24">
        <f t="shared" si="35"/>
        <v>25066.630656560395</v>
      </c>
      <c r="EN88" s="24">
        <f t="shared" si="35"/>
        <v>36878.604095443174</v>
      </c>
      <c r="EO88" s="24">
        <f t="shared" si="35"/>
        <v>137054.95898551008</v>
      </c>
      <c r="EP88" s="24">
        <f t="shared" si="35"/>
        <v>1172.1805702708102</v>
      </c>
      <c r="EQ88" s="24">
        <f t="shared" si="35"/>
        <v>450.83868087338857</v>
      </c>
      <c r="ER88" s="24">
        <f t="shared" si="35"/>
        <v>1623.0192511441978</v>
      </c>
      <c r="ES88" s="24">
        <f t="shared" si="35"/>
        <v>6762.5802131008277</v>
      </c>
      <c r="ET88" s="24">
        <f t="shared" si="35"/>
        <v>541.00641704806617</v>
      </c>
      <c r="EU88" s="24">
        <f t="shared" si="35"/>
        <v>270.50320852403308</v>
      </c>
      <c r="EV88" s="24">
        <f t="shared" si="35"/>
        <v>3155.8707661137191</v>
      </c>
      <c r="EW88" s="24">
        <f t="shared" si="35"/>
        <v>1172.1805702708102</v>
      </c>
      <c r="EX88" s="24">
        <f t="shared" si="35"/>
        <v>38772.126555111412</v>
      </c>
      <c r="EY88" s="24">
        <f t="shared" si="35"/>
        <v>1532.8515149695208</v>
      </c>
      <c r="EZ88" s="24">
        <f t="shared" si="35"/>
        <v>52207.119245138376</v>
      </c>
      <c r="FA88" s="24">
        <f t="shared" si="35"/>
        <v>75109.724233506509</v>
      </c>
      <c r="FB88" s="24">
        <f t="shared" si="35"/>
        <v>12533.315328280198</v>
      </c>
      <c r="FC88" s="24">
        <f t="shared" si="35"/>
        <v>7574.089838672925</v>
      </c>
      <c r="FD88" s="24">
        <f t="shared" si="35"/>
        <v>2975.5352937643638</v>
      </c>
      <c r="FE88" s="24">
        <f t="shared" si="35"/>
        <v>0</v>
      </c>
      <c r="FF88" s="24">
        <f t="shared" si="35"/>
        <v>36157.262206045751</v>
      </c>
      <c r="FG88" s="24">
        <f t="shared" si="35"/>
        <v>134349.92690026975</v>
      </c>
      <c r="FH88" s="24">
        <f t="shared" si="35"/>
        <v>657052.29350487632</v>
      </c>
      <c r="FI88" s="24">
        <f>SUM(FI4:FI87)</f>
        <v>1842671.4548516534</v>
      </c>
      <c r="FJ88" s="26" t="e">
        <f t="shared" si="35"/>
        <v>#VALUE!</v>
      </c>
      <c r="FK88" s="166"/>
      <c r="FL88" s="166"/>
      <c r="FM88" s="27"/>
      <c r="FN88" s="24" t="e">
        <f>SUM(FN4:FN87)</f>
        <v>#VALUE!</v>
      </c>
      <c r="FO88" s="24"/>
      <c r="FP88" s="24" t="e">
        <f>SUM(FP4:FP87)</f>
        <v>#VALUE!</v>
      </c>
      <c r="FQ88" s="24"/>
      <c r="FR88" s="24" t="e">
        <f>SUM(FR4:FR87)</f>
        <v>#VALUE!</v>
      </c>
      <c r="FS88" s="26" t="e">
        <f>SUM(FS4:FS87)</f>
        <v>#VALUE!</v>
      </c>
      <c r="FT88" s="24" t="e">
        <f>SUM(FT4:FT87)</f>
        <v>#VALUE!</v>
      </c>
      <c r="FU88" s="28" t="e">
        <f>SUM(FU4:FU87)</f>
        <v>#VALUE!</v>
      </c>
      <c r="FV88" s="29"/>
      <c r="FW88" s="30"/>
    </row>
    <row r="89" spans="1:179" ht="12" customHeight="1">
      <c r="B89" s="258"/>
      <c r="C89" s="259"/>
      <c r="D89" s="259"/>
      <c r="E89" s="259"/>
      <c r="DE89" s="30"/>
      <c r="DF89" s="30"/>
      <c r="DG89" s="30"/>
      <c r="DH89" s="30"/>
      <c r="DI89" s="30"/>
      <c r="DJ89" s="30"/>
      <c r="DK89" s="30"/>
      <c r="DL89" s="30"/>
      <c r="DM89" s="30"/>
      <c r="DN89" s="30"/>
      <c r="DO89" s="30"/>
      <c r="DP89" s="30"/>
      <c r="DQ89" s="30"/>
      <c r="DR89" s="30"/>
      <c r="DS89" s="30"/>
      <c r="DT89" s="30"/>
      <c r="DU89" s="30"/>
      <c r="DV89" s="30"/>
      <c r="DW89" s="30"/>
      <c r="DX89" s="30"/>
      <c r="DY89" s="30"/>
      <c r="DZ89" s="30"/>
      <c r="EA89" s="30"/>
      <c r="EB89" s="30"/>
      <c r="FI89" s="30">
        <f>FI88*12</f>
        <v>22112057.458219841</v>
      </c>
    </row>
    <row r="90" spans="1:179" ht="12.75" customHeight="1">
      <c r="C90" s="167"/>
      <c r="F90" s="167"/>
      <c r="I90" s="167"/>
      <c r="BH90" s="4"/>
      <c r="BI90" s="4"/>
      <c r="BJ90" s="4"/>
      <c r="BK90" s="4"/>
      <c r="BL90" s="4"/>
      <c r="BM90" s="4"/>
      <c r="BN90" s="31"/>
      <c r="BO90" s="4"/>
      <c r="BP90" s="4"/>
      <c r="BQ90" s="32"/>
      <c r="BR90" s="4"/>
      <c r="BS90" s="4"/>
      <c r="BT90" s="32"/>
      <c r="BU90" s="4"/>
      <c r="BV90" s="4"/>
      <c r="DE90" s="30">
        <f>DE88-[1]CCT!DG96</f>
        <v>0</v>
      </c>
      <c r="DG90" s="2"/>
      <c r="DM90" s="30"/>
      <c r="DN90" s="30"/>
      <c r="DO90" s="30"/>
      <c r="DP90" s="30"/>
      <c r="DQ90" s="30"/>
      <c r="DR90" s="30"/>
      <c r="DS90" s="30"/>
      <c r="DT90" s="30"/>
      <c r="DU90" s="30"/>
      <c r="DV90" s="30"/>
      <c r="DW90" s="30"/>
      <c r="DX90" s="30"/>
      <c r="DY90" s="30"/>
      <c r="DZ90" s="30"/>
      <c r="EA90" s="30"/>
      <c r="EB90" s="30"/>
      <c r="FI90" s="171">
        <f>FI89+'Res. Geral limpeza conferencia'!BY115</f>
        <v>27249636.961667158</v>
      </c>
      <c r="FJ90" s="171" t="e">
        <f>FJ88*12</f>
        <v>#VALUE!</v>
      </c>
      <c r="FR90" s="33"/>
      <c r="FS90" s="260" t="s">
        <v>43</v>
      </c>
      <c r="FT90" s="261"/>
      <c r="FU90" s="168" t="e">
        <f>FU88*12</f>
        <v>#VALUE!</v>
      </c>
      <c r="FV90" s="169"/>
      <c r="FW90" s="34"/>
    </row>
    <row r="91" spans="1:179" ht="12.75" customHeight="1">
      <c r="B91" s="179"/>
      <c r="C91" s="167"/>
      <c r="D91" s="179"/>
      <c r="E91" s="179"/>
      <c r="F91" s="179"/>
      <c r="G91" s="179"/>
      <c r="H91" s="179"/>
      <c r="I91" s="179"/>
      <c r="J91" s="179"/>
      <c r="K91" s="179"/>
      <c r="L91" s="179"/>
      <c r="M91" s="179"/>
      <c r="N91" s="179"/>
      <c r="O91" s="179"/>
      <c r="P91" s="179"/>
      <c r="Q91" s="179"/>
      <c r="R91" s="179"/>
      <c r="S91" s="179"/>
      <c r="T91" s="179"/>
      <c r="U91" s="179"/>
      <c r="V91" s="179"/>
      <c r="BH91" s="4"/>
      <c r="BI91" s="4"/>
      <c r="BJ91" s="4"/>
      <c r="BK91" s="4"/>
      <c r="BL91" s="4"/>
      <c r="BM91" s="4"/>
      <c r="BN91" s="32"/>
      <c r="BO91" s="4"/>
      <c r="BP91" s="4"/>
      <c r="BQ91" s="31"/>
      <c r="BR91" s="4"/>
      <c r="BS91" s="4"/>
      <c r="BT91" s="4"/>
      <c r="BU91" s="4"/>
      <c r="BV91" s="4"/>
      <c r="DW91" s="170"/>
      <c r="FR91" s="35"/>
      <c r="FS91" s="35"/>
    </row>
    <row r="92" spans="1:179" ht="12.75" customHeight="1">
      <c r="C92" s="167"/>
      <c r="BH92" s="4"/>
      <c r="BI92" s="4"/>
      <c r="BJ92" s="4"/>
      <c r="BK92" s="4"/>
      <c r="BL92" s="4"/>
      <c r="BM92" s="4"/>
      <c r="BN92" s="31"/>
      <c r="BO92" s="4"/>
      <c r="BP92" s="4"/>
      <c r="BQ92" s="31"/>
      <c r="BR92" s="4"/>
      <c r="BS92" s="4"/>
      <c r="BT92" s="4"/>
      <c r="BU92" s="4"/>
      <c r="BV92" s="4"/>
      <c r="DF92" s="31"/>
      <c r="FJ92" s="171"/>
      <c r="FU92" s="34"/>
    </row>
    <row r="93" spans="1:179" ht="12.75" customHeight="1">
      <c r="B93" s="179"/>
      <c r="C93" s="167"/>
      <c r="D93" s="179"/>
      <c r="E93" s="179"/>
      <c r="F93" s="179"/>
      <c r="G93" s="179"/>
      <c r="H93" s="179"/>
      <c r="I93" s="172"/>
      <c r="J93" s="172"/>
      <c r="FS93" s="36"/>
    </row>
    <row r="94" spans="1:179" ht="12.75" customHeight="1">
      <c r="B94" s="179"/>
      <c r="C94" s="167"/>
      <c r="D94" s="179"/>
      <c r="E94" s="179"/>
      <c r="F94" s="179"/>
      <c r="G94" s="179"/>
      <c r="H94" s="179"/>
      <c r="I94" s="179"/>
      <c r="FU94" s="34" t="e">
        <f>FU90+'Res. Geral limpeza conferencia'!CK116</f>
        <v>#VALUE!</v>
      </c>
    </row>
    <row r="95" spans="1:179" ht="12.75" customHeight="1">
      <c r="C95" s="167"/>
      <c r="DP95" s="192"/>
    </row>
    <row r="96" spans="1:179" ht="12.75" customHeight="1">
      <c r="B96" s="179"/>
      <c r="C96" s="167"/>
      <c r="D96" s="179"/>
      <c r="E96" s="179"/>
      <c r="F96" s="179"/>
      <c r="G96" s="179"/>
      <c r="H96" s="179"/>
      <c r="I96" s="179"/>
    </row>
    <row r="97" spans="2:166" ht="12.75" customHeight="1">
      <c r="C97" s="16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</row>
    <row r="98" spans="2:166" ht="12.75" customHeight="1">
      <c r="C98" s="167"/>
    </row>
    <row r="99" spans="2:166" ht="12.75" customHeight="1">
      <c r="C99" s="167"/>
    </row>
    <row r="100" spans="2:166" ht="12.75" customHeight="1">
      <c r="C100" s="167"/>
    </row>
    <row r="101" spans="2:166" ht="12.75" customHeight="1">
      <c r="C101" s="167"/>
    </row>
    <row r="102" spans="2:166" ht="12.75" customHeight="1">
      <c r="C102" s="167"/>
    </row>
    <row r="103" spans="2:166" ht="12.75" customHeight="1">
      <c r="B103" s="180"/>
      <c r="C103" s="167"/>
      <c r="D103" s="180"/>
      <c r="E103" s="180"/>
      <c r="F103" s="180"/>
      <c r="G103" s="180"/>
      <c r="H103" s="180"/>
      <c r="I103" s="180"/>
      <c r="J103" s="180"/>
      <c r="K103" s="180"/>
      <c r="L103" s="180"/>
      <c r="M103" s="180"/>
      <c r="N103" s="180"/>
      <c r="O103" s="180"/>
      <c r="P103" s="180"/>
      <c r="Q103" s="180"/>
      <c r="R103" s="180"/>
      <c r="S103" s="180"/>
      <c r="T103" s="180"/>
      <c r="U103" s="180"/>
      <c r="V103" s="180"/>
      <c r="W103" s="180"/>
      <c r="X103" s="180"/>
      <c r="Y103" s="180"/>
      <c r="Z103" s="180"/>
      <c r="AA103" s="180"/>
      <c r="AB103" s="180"/>
      <c r="AC103" s="180"/>
      <c r="AD103" s="180"/>
      <c r="AE103" s="180"/>
      <c r="AF103" s="180"/>
      <c r="AG103" s="180"/>
      <c r="AH103" s="180"/>
      <c r="AI103" s="180"/>
      <c r="AJ103" s="180"/>
      <c r="AK103" s="180"/>
      <c r="AL103" s="180"/>
      <c r="AM103" s="180"/>
      <c r="AN103" s="180"/>
      <c r="AO103" s="180"/>
      <c r="AP103" s="180"/>
      <c r="AQ103" s="180"/>
      <c r="AR103" s="180"/>
      <c r="AS103" s="180"/>
      <c r="AT103" s="180"/>
      <c r="AU103" s="180"/>
      <c r="AV103" s="180"/>
      <c r="AW103" s="180"/>
      <c r="AX103" s="180"/>
      <c r="AY103" s="180"/>
      <c r="AZ103" s="180"/>
      <c r="BA103" s="180"/>
      <c r="BB103" s="180"/>
      <c r="BC103" s="180"/>
      <c r="BD103" s="180"/>
      <c r="BE103" s="180"/>
      <c r="BF103" s="180"/>
      <c r="BG103" s="180"/>
      <c r="BH103" s="180"/>
      <c r="BI103" s="180"/>
      <c r="BJ103" s="180"/>
      <c r="BK103" s="180"/>
      <c r="BL103" s="180"/>
      <c r="BM103" s="180"/>
      <c r="BN103" s="180"/>
      <c r="BO103" s="180"/>
      <c r="BP103" s="180"/>
      <c r="BQ103" s="180"/>
      <c r="BR103" s="180"/>
      <c r="BS103" s="180"/>
      <c r="BT103" s="180"/>
      <c r="BU103" s="180"/>
      <c r="BV103" s="180"/>
      <c r="BW103" s="180"/>
      <c r="BX103" s="180"/>
      <c r="BY103" s="180"/>
      <c r="BZ103" s="180"/>
      <c r="CA103" s="180"/>
      <c r="CB103" s="180"/>
      <c r="CC103" s="180"/>
      <c r="CD103" s="180"/>
      <c r="CE103" s="180"/>
      <c r="CF103" s="180"/>
      <c r="CG103" s="180"/>
      <c r="CH103" s="180"/>
      <c r="CI103" s="180"/>
      <c r="CJ103" s="180"/>
      <c r="CK103" s="180"/>
      <c r="CL103" s="180"/>
      <c r="CM103" s="180"/>
      <c r="CN103" s="180"/>
      <c r="CO103" s="180"/>
      <c r="CP103" s="180"/>
      <c r="CQ103" s="180"/>
      <c r="CR103" s="180"/>
      <c r="CS103" s="180"/>
      <c r="CT103" s="180"/>
      <c r="CU103" s="180"/>
      <c r="CV103" s="180"/>
      <c r="CW103" s="180"/>
      <c r="CX103" s="180"/>
      <c r="CY103" s="180"/>
      <c r="CZ103" s="180"/>
      <c r="DA103" s="180"/>
      <c r="DB103" s="180"/>
      <c r="DC103" s="180"/>
      <c r="DD103" s="180"/>
      <c r="DE103" s="180"/>
      <c r="DF103" s="180"/>
      <c r="DG103" s="180"/>
      <c r="DH103" s="180"/>
      <c r="DI103" s="180"/>
      <c r="DJ103" s="180"/>
      <c r="DK103" s="180"/>
      <c r="DL103" s="180"/>
      <c r="DM103" s="180"/>
      <c r="DN103" s="180"/>
      <c r="DO103" s="180"/>
      <c r="DP103" s="180"/>
      <c r="DQ103" s="180"/>
      <c r="DR103" s="180"/>
      <c r="DS103" s="180"/>
      <c r="DT103" s="180"/>
      <c r="DU103" s="180"/>
      <c r="DV103" s="180"/>
      <c r="DW103" s="180"/>
      <c r="DX103" s="180"/>
      <c r="DY103" s="180"/>
      <c r="DZ103" s="180"/>
      <c r="EA103" s="180"/>
      <c r="EB103" s="180"/>
      <c r="EC103" s="180"/>
      <c r="ED103" s="180"/>
      <c r="EE103" s="180"/>
      <c r="EF103" s="180"/>
      <c r="EG103" s="180"/>
      <c r="EH103" s="180"/>
      <c r="EI103" s="180"/>
      <c r="EJ103" s="180"/>
      <c r="EK103" s="180"/>
      <c r="EL103" s="180"/>
      <c r="EM103" s="180"/>
      <c r="EN103" s="180"/>
      <c r="EO103" s="180"/>
      <c r="EP103" s="180"/>
      <c r="EQ103" s="180"/>
      <c r="ER103" s="180"/>
      <c r="ES103" s="180"/>
      <c r="ET103" s="180"/>
      <c r="EU103" s="180"/>
      <c r="EV103" s="180"/>
      <c r="EW103" s="180"/>
      <c r="EX103" s="180"/>
      <c r="EY103" s="180"/>
      <c r="EZ103" s="180"/>
      <c r="FA103" s="180"/>
      <c r="FB103" s="180"/>
      <c r="FC103" s="180"/>
      <c r="FD103" s="180"/>
      <c r="FE103" s="180"/>
      <c r="FF103" s="180"/>
      <c r="FG103" s="180"/>
      <c r="FH103" s="180"/>
      <c r="FI103" s="180"/>
      <c r="FJ103" s="180"/>
    </row>
    <row r="104" spans="2:166" ht="12.75" customHeight="1">
      <c r="B104" s="180"/>
      <c r="C104" s="167"/>
      <c r="D104" s="37"/>
      <c r="E104" s="37"/>
      <c r="F104" s="180"/>
      <c r="G104" s="37"/>
      <c r="H104" s="37"/>
      <c r="I104" s="180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180"/>
      <c r="V104" s="37"/>
      <c r="W104" s="37"/>
      <c r="X104" s="180"/>
      <c r="Y104" s="37"/>
      <c r="Z104" s="37"/>
      <c r="AA104" s="37"/>
      <c r="AB104" s="37"/>
      <c r="AC104" s="37"/>
      <c r="AD104" s="37"/>
      <c r="AE104" s="37"/>
      <c r="AF104" s="37"/>
      <c r="AG104" s="180"/>
      <c r="AH104" s="37"/>
      <c r="AI104" s="37"/>
      <c r="AJ104" s="37"/>
      <c r="AK104" s="37"/>
      <c r="AL104" s="37"/>
      <c r="AM104" s="180"/>
      <c r="AN104" s="37"/>
      <c r="AO104" s="37"/>
      <c r="AP104" s="37"/>
      <c r="AQ104" s="37"/>
      <c r="AR104" s="37"/>
      <c r="AS104" s="37"/>
      <c r="AT104" s="37"/>
      <c r="AU104" s="37"/>
      <c r="AV104" s="180"/>
      <c r="AW104" s="37"/>
      <c r="AX104" s="37"/>
      <c r="AY104" s="37"/>
      <c r="AZ104" s="37"/>
      <c r="BA104" s="37"/>
      <c r="BB104" s="37"/>
      <c r="BC104" s="37"/>
      <c r="BD104" s="37"/>
      <c r="BE104" s="180"/>
      <c r="BF104" s="37"/>
      <c r="BG104" s="37"/>
      <c r="BH104" s="37"/>
      <c r="BI104" s="37"/>
      <c r="BJ104" s="37"/>
      <c r="BK104" s="37"/>
      <c r="BL104" s="37"/>
      <c r="BM104" s="37"/>
      <c r="BN104" s="180"/>
      <c r="BO104" s="37"/>
      <c r="BP104" s="37"/>
      <c r="BQ104" s="180"/>
      <c r="BR104" s="37"/>
      <c r="BS104" s="37"/>
      <c r="BT104" s="37"/>
      <c r="BU104" s="37"/>
      <c r="BV104" s="37"/>
      <c r="BW104" s="37"/>
      <c r="BX104" s="37"/>
      <c r="BY104" s="37"/>
      <c r="BZ104" s="37"/>
      <c r="CA104" s="37"/>
      <c r="CB104" s="37"/>
      <c r="CC104" s="37"/>
      <c r="CD104" s="37"/>
      <c r="CE104" s="37"/>
      <c r="CF104" s="37"/>
      <c r="CG104" s="37"/>
      <c r="CH104" s="37"/>
      <c r="CI104" s="37"/>
      <c r="CJ104" s="37"/>
      <c r="CK104" s="37"/>
      <c r="CL104" s="37"/>
      <c r="CM104" s="37"/>
      <c r="CN104" s="37"/>
      <c r="CO104" s="37"/>
      <c r="CP104" s="37"/>
      <c r="CQ104" s="37"/>
      <c r="CR104" s="37"/>
      <c r="CS104" s="37"/>
      <c r="CT104" s="37"/>
      <c r="CU104" s="37"/>
      <c r="CV104" s="37"/>
      <c r="CW104" s="37"/>
      <c r="CX104" s="37"/>
      <c r="CY104" s="37"/>
      <c r="CZ104" s="37"/>
      <c r="DA104" s="37"/>
      <c r="DB104" s="37"/>
      <c r="DC104" s="37"/>
      <c r="DD104" s="180"/>
      <c r="DE104" s="180"/>
      <c r="DF104" s="180"/>
      <c r="DG104" s="180"/>
      <c r="DH104" s="180"/>
      <c r="DI104" s="180"/>
      <c r="DJ104" s="180"/>
      <c r="DK104" s="180"/>
      <c r="DL104" s="180"/>
      <c r="DM104" s="180"/>
      <c r="DN104" s="180"/>
      <c r="DO104" s="180"/>
      <c r="DP104" s="180"/>
      <c r="DQ104" s="180"/>
      <c r="DR104" s="180"/>
      <c r="DS104" s="180"/>
      <c r="DT104" s="180"/>
      <c r="DU104" s="180"/>
      <c r="DV104" s="180"/>
      <c r="DW104" s="180"/>
      <c r="DX104" s="180"/>
      <c r="DY104" s="180"/>
      <c r="DZ104" s="180"/>
      <c r="EA104" s="180"/>
      <c r="EB104" s="180"/>
      <c r="EC104" s="180"/>
      <c r="ED104" s="180"/>
      <c r="EE104" s="180"/>
      <c r="EF104" s="180"/>
      <c r="EG104" s="180"/>
      <c r="EH104" s="180"/>
      <c r="EI104" s="180"/>
      <c r="EJ104" s="180"/>
      <c r="EK104" s="180"/>
      <c r="EL104" s="180"/>
      <c r="EM104" s="180"/>
      <c r="EN104" s="180"/>
      <c r="EO104" s="180"/>
      <c r="EP104" s="180"/>
      <c r="EQ104" s="180"/>
      <c r="ER104" s="180"/>
      <c r="ES104" s="180"/>
      <c r="ET104" s="180"/>
      <c r="EU104" s="180"/>
      <c r="EV104" s="180"/>
      <c r="EW104" s="180"/>
      <c r="EX104" s="180"/>
      <c r="EY104" s="180"/>
      <c r="EZ104" s="180"/>
      <c r="FA104" s="180"/>
      <c r="FB104" s="180"/>
      <c r="FC104" s="180"/>
      <c r="FD104" s="180"/>
      <c r="FE104" s="180"/>
      <c r="FF104" s="180"/>
      <c r="FG104" s="180"/>
      <c r="FH104" s="180"/>
      <c r="FI104" s="180"/>
      <c r="FJ104" s="180"/>
    </row>
    <row r="105" spans="2:166" ht="12.75" customHeight="1">
      <c r="C105" s="167"/>
    </row>
    <row r="106" spans="2:166" ht="12.75" customHeight="1">
      <c r="C106" s="167"/>
    </row>
    <row r="107" spans="2:166" ht="12.75" customHeight="1">
      <c r="C107" s="167"/>
    </row>
    <row r="108" spans="2:166" ht="12.75" customHeight="1">
      <c r="C108" s="167"/>
    </row>
    <row r="109" spans="2:166" ht="12.75" customHeight="1">
      <c r="C109" s="167"/>
    </row>
    <row r="110" spans="2:166" ht="12.75" customHeight="1">
      <c r="C110" s="167"/>
    </row>
    <row r="111" spans="2:166" ht="12.75" customHeight="1">
      <c r="C111" s="167"/>
    </row>
    <row r="112" spans="2:166" ht="12.75" customHeight="1">
      <c r="C112" s="167"/>
    </row>
    <row r="113" spans="3:3" ht="12.75" customHeight="1">
      <c r="C113" s="167"/>
    </row>
    <row r="114" spans="3:3" ht="12.75" customHeight="1">
      <c r="C114" s="167"/>
    </row>
    <row r="115" spans="3:3" ht="12.75" customHeight="1">
      <c r="C115" s="167"/>
    </row>
    <row r="116" spans="3:3" ht="12.75" customHeight="1">
      <c r="C116" s="167"/>
    </row>
    <row r="117" spans="3:3" ht="12.75" customHeight="1">
      <c r="C117" s="167"/>
    </row>
    <row r="118" spans="3:3" ht="12.75" customHeight="1">
      <c r="C118" s="167"/>
    </row>
    <row r="119" spans="3:3" ht="12.75" customHeight="1">
      <c r="C119" s="167"/>
    </row>
    <row r="120" spans="3:3" ht="12.75" customHeight="1">
      <c r="C120" s="167"/>
    </row>
    <row r="121" spans="3:3" ht="12.75" customHeight="1">
      <c r="C121" s="167"/>
    </row>
    <row r="122" spans="3:3" ht="12.75" customHeight="1">
      <c r="C122" s="167"/>
    </row>
    <row r="123" spans="3:3" ht="12.75" customHeight="1">
      <c r="C123" s="167"/>
    </row>
    <row r="124" spans="3:3" ht="12.75" customHeight="1">
      <c r="C124" s="167"/>
    </row>
    <row r="125" spans="3:3" ht="12.75" customHeight="1">
      <c r="C125" s="167"/>
    </row>
    <row r="126" spans="3:3" ht="12.75" customHeight="1">
      <c r="C126" s="167"/>
    </row>
    <row r="127" spans="3:3" ht="12.75" customHeight="1">
      <c r="C127" s="167"/>
    </row>
    <row r="128" spans="3:3" ht="12.75" customHeight="1">
      <c r="C128" s="167"/>
    </row>
    <row r="129" spans="3:3" ht="12.75" customHeight="1">
      <c r="C129" s="167"/>
    </row>
    <row r="130" spans="3:3" ht="12.75" customHeight="1">
      <c r="C130" s="167"/>
    </row>
    <row r="131" spans="3:3" ht="12.75" customHeight="1">
      <c r="C131" s="167"/>
    </row>
    <row r="132" spans="3:3" ht="12.75" customHeight="1">
      <c r="C132" s="167"/>
    </row>
    <row r="133" spans="3:3" ht="12.75" customHeight="1">
      <c r="C133" s="167"/>
    </row>
    <row r="134" spans="3:3" ht="12.75" customHeight="1">
      <c r="C134" s="167"/>
    </row>
    <row r="135" spans="3:3" ht="12.75" customHeight="1">
      <c r="C135" s="167"/>
    </row>
    <row r="136" spans="3:3" ht="12.75" customHeight="1">
      <c r="C136" s="167"/>
    </row>
    <row r="137" spans="3:3" ht="12.75" customHeight="1">
      <c r="C137" s="167"/>
    </row>
    <row r="138" spans="3:3" ht="12.75" customHeight="1">
      <c r="C138" s="167"/>
    </row>
    <row r="139" spans="3:3" ht="12.75" customHeight="1">
      <c r="C139" s="167"/>
    </row>
    <row r="140" spans="3:3" ht="12.75" customHeight="1">
      <c r="C140" s="167"/>
    </row>
    <row r="141" spans="3:3" ht="12.75" customHeight="1">
      <c r="C141" s="167"/>
    </row>
    <row r="142" spans="3:3" ht="12.75" customHeight="1">
      <c r="C142" s="167"/>
    </row>
    <row r="143" spans="3:3" ht="12.75" customHeight="1">
      <c r="C143" s="167"/>
    </row>
    <row r="144" spans="3:3" ht="12.75" customHeight="1">
      <c r="C144" s="167"/>
    </row>
    <row r="145" spans="3:3" ht="12.75" customHeight="1">
      <c r="C145" s="167"/>
    </row>
    <row r="146" spans="3:3" ht="12.75" customHeight="1">
      <c r="C146" s="167"/>
    </row>
    <row r="147" spans="3:3" ht="12.75" customHeight="1">
      <c r="C147" s="167"/>
    </row>
    <row r="148" spans="3:3" ht="12.75" customHeight="1">
      <c r="C148" s="167"/>
    </row>
    <row r="149" spans="3:3" ht="12.75" customHeight="1">
      <c r="C149" s="167"/>
    </row>
    <row r="150" spans="3:3" ht="12.75" customHeight="1">
      <c r="C150" s="167"/>
    </row>
    <row r="151" spans="3:3" ht="12.75" customHeight="1">
      <c r="C151" s="167"/>
    </row>
    <row r="152" spans="3:3" ht="12.75" customHeight="1">
      <c r="C152" s="167"/>
    </row>
    <row r="153" spans="3:3" ht="12.75" customHeight="1">
      <c r="C153" s="167"/>
    </row>
    <row r="154" spans="3:3" ht="12.75" customHeight="1">
      <c r="C154" s="167"/>
    </row>
    <row r="155" spans="3:3" ht="12.75" customHeight="1">
      <c r="C155" s="167"/>
    </row>
    <row r="156" spans="3:3" ht="12.75" customHeight="1">
      <c r="C156" s="167"/>
    </row>
    <row r="157" spans="3:3" ht="12.75" customHeight="1">
      <c r="C157" s="167"/>
    </row>
    <row r="158" spans="3:3" ht="12.75" customHeight="1">
      <c r="C158" s="167"/>
    </row>
    <row r="159" spans="3:3" ht="12.75" customHeight="1">
      <c r="C159" s="167"/>
    </row>
    <row r="160" spans="3:3" ht="12.75" customHeight="1">
      <c r="C160" s="167"/>
    </row>
    <row r="161" spans="3:3" ht="12.75" customHeight="1">
      <c r="C161" s="167"/>
    </row>
    <row r="162" spans="3:3" ht="12.75" customHeight="1">
      <c r="C162" s="167"/>
    </row>
    <row r="163" spans="3:3" ht="12.75" customHeight="1">
      <c r="C163" s="167"/>
    </row>
    <row r="164" spans="3:3" ht="12.75" customHeight="1">
      <c r="C164" s="167"/>
    </row>
    <row r="165" spans="3:3" ht="12.75" customHeight="1">
      <c r="C165" s="167"/>
    </row>
    <row r="166" spans="3:3" ht="12.75" customHeight="1">
      <c r="C166" s="167"/>
    </row>
    <row r="167" spans="3:3" ht="12.75" customHeight="1">
      <c r="C167" s="167"/>
    </row>
    <row r="168" spans="3:3" ht="12.75" customHeight="1">
      <c r="C168" s="167"/>
    </row>
    <row r="169" spans="3:3" ht="12.75" customHeight="1">
      <c r="C169" s="167"/>
    </row>
    <row r="170" spans="3:3" ht="12.75" customHeight="1">
      <c r="C170" s="167"/>
    </row>
    <row r="171" spans="3:3" ht="12.75" customHeight="1">
      <c r="C171" s="167"/>
    </row>
    <row r="172" spans="3:3" ht="12.75" customHeight="1">
      <c r="C172" s="167"/>
    </row>
    <row r="173" spans="3:3" ht="12.75" customHeight="1">
      <c r="C173" s="167"/>
    </row>
    <row r="174" spans="3:3" ht="12.75" customHeight="1">
      <c r="C174" s="167"/>
    </row>
    <row r="175" spans="3:3" ht="12.75" customHeight="1">
      <c r="C175" s="167"/>
    </row>
    <row r="176" spans="3:3" ht="12.75" customHeight="1">
      <c r="C176" s="167"/>
    </row>
    <row r="177" spans="3:3" ht="12.75" customHeight="1">
      <c r="C177" s="167"/>
    </row>
    <row r="178" spans="3:3" ht="12.75" customHeight="1">
      <c r="C178" s="167"/>
    </row>
    <row r="179" spans="3:3" ht="12.75" customHeight="1">
      <c r="C179" s="167"/>
    </row>
    <row r="180" spans="3:3" ht="12.75" customHeight="1">
      <c r="C180" s="167"/>
    </row>
    <row r="181" spans="3:3" ht="12.75" customHeight="1">
      <c r="C181" s="167"/>
    </row>
    <row r="182" spans="3:3" ht="12.75" customHeight="1">
      <c r="C182" s="167"/>
    </row>
    <row r="183" spans="3:3" ht="12.75" customHeight="1">
      <c r="C183" s="167"/>
    </row>
    <row r="184" spans="3:3" ht="12.75" customHeight="1">
      <c r="C184" s="167"/>
    </row>
    <row r="185" spans="3:3" ht="12.75" customHeight="1">
      <c r="C185" s="167"/>
    </row>
    <row r="186" spans="3:3" ht="12.75" customHeight="1">
      <c r="C186" s="167"/>
    </row>
    <row r="187" spans="3:3" ht="12.75" customHeight="1">
      <c r="C187" s="167"/>
    </row>
    <row r="188" spans="3:3" ht="12.75" customHeight="1">
      <c r="C188" s="167"/>
    </row>
    <row r="189" spans="3:3" ht="12.75" customHeight="1">
      <c r="C189" s="167"/>
    </row>
    <row r="190" spans="3:3" ht="12.75" customHeight="1">
      <c r="C190" s="167"/>
    </row>
    <row r="191" spans="3:3" ht="12.75" customHeight="1">
      <c r="C191" s="167"/>
    </row>
    <row r="192" spans="3:3" ht="12.75" customHeight="1">
      <c r="C192" s="167"/>
    </row>
    <row r="193" spans="3:3" ht="12.75" customHeight="1">
      <c r="C193" s="167"/>
    </row>
    <row r="194" spans="3:3" ht="12.75" customHeight="1">
      <c r="C194" s="167"/>
    </row>
    <row r="195" spans="3:3" ht="12.75" customHeight="1">
      <c r="C195" s="167"/>
    </row>
    <row r="196" spans="3:3" ht="12.75" customHeight="1">
      <c r="C196" s="167"/>
    </row>
    <row r="197" spans="3:3" ht="12.75" customHeight="1">
      <c r="C197" s="167"/>
    </row>
    <row r="198" spans="3:3" ht="12.75" customHeight="1">
      <c r="C198" s="167"/>
    </row>
    <row r="199" spans="3:3" ht="12.75" customHeight="1">
      <c r="C199" s="167"/>
    </row>
    <row r="200" spans="3:3" ht="12.75" customHeight="1">
      <c r="C200" s="167"/>
    </row>
    <row r="201" spans="3:3" ht="12.75" customHeight="1">
      <c r="C201" s="167"/>
    </row>
    <row r="202" spans="3:3" ht="12.75" customHeight="1">
      <c r="C202" s="167"/>
    </row>
    <row r="203" spans="3:3" ht="12.75" customHeight="1">
      <c r="C203" s="167"/>
    </row>
    <row r="204" spans="3:3" ht="12.75" customHeight="1">
      <c r="C204" s="167"/>
    </row>
    <row r="205" spans="3:3" ht="12.75" customHeight="1">
      <c r="C205" s="167"/>
    </row>
    <row r="206" spans="3:3" ht="12.75" customHeight="1">
      <c r="C206" s="167"/>
    </row>
    <row r="207" spans="3:3" ht="12.75" customHeight="1">
      <c r="C207" s="167"/>
    </row>
    <row r="208" spans="3:3" ht="12.75" customHeight="1">
      <c r="C208" s="167"/>
    </row>
    <row r="209" spans="3:3" ht="12.75" customHeight="1">
      <c r="C209" s="167"/>
    </row>
    <row r="210" spans="3:3" ht="12.75" customHeight="1">
      <c r="C210" s="167"/>
    </row>
    <row r="211" spans="3:3" ht="12.75" customHeight="1">
      <c r="C211" s="167"/>
    </row>
    <row r="212" spans="3:3" ht="12.75" customHeight="1">
      <c r="C212" s="167"/>
    </row>
    <row r="213" spans="3:3" ht="12.75" customHeight="1">
      <c r="C213" s="167"/>
    </row>
    <row r="214" spans="3:3" ht="12.75" customHeight="1">
      <c r="C214" s="167"/>
    </row>
    <row r="215" spans="3:3" ht="12.75" customHeight="1">
      <c r="C215" s="167"/>
    </row>
    <row r="216" spans="3:3" ht="12.75" customHeight="1">
      <c r="C216" s="167"/>
    </row>
    <row r="217" spans="3:3" ht="12.75" customHeight="1">
      <c r="C217" s="167"/>
    </row>
    <row r="218" spans="3:3" ht="12.75" customHeight="1">
      <c r="C218" s="167"/>
    </row>
    <row r="219" spans="3:3" ht="12.75" customHeight="1">
      <c r="C219" s="167"/>
    </row>
    <row r="220" spans="3:3" ht="12.75" customHeight="1">
      <c r="C220" s="167"/>
    </row>
    <row r="221" spans="3:3" ht="12.75" customHeight="1">
      <c r="C221" s="167"/>
    </row>
    <row r="222" spans="3:3" ht="12.75" customHeight="1">
      <c r="C222" s="167"/>
    </row>
    <row r="223" spans="3:3" ht="12.75" customHeight="1">
      <c r="C223" s="167"/>
    </row>
  </sheetData>
  <sheetProtection password="86B7" sheet="1" objects="1" scenarios="1"/>
  <autoFilter ref="A3:FW88"/>
  <mergeCells count="2">
    <mergeCell ref="B89:E89"/>
    <mergeCell ref="FS90:FT90"/>
  </mergeCells>
  <dataValidations count="2">
    <dataValidation type="list" allowBlank="1" showInputMessage="1" showErrorMessage="1" sqref="A4:A9 A87 A78:A80 A75:A76 A72:A73 A69:A70 A67 A57 A55 A49:A52 A47 A39 A35:A37 A27:A33 A24:A25 A41:A44 A20 A17:A18 A15 A13 A11">
      <formula1>conven</formula1>
    </dataValidation>
    <dataValidation type="list" allowBlank="1" showInputMessage="1" showErrorMessage="1" sqref="B4:B9 B87 B72:B81 B69:B70 B67 B61:B62 B47:B59 B41:B44 B39 B35:B37 B27:B33 B24:B25 B22 B20 B17:B18 B15 B13 B11">
      <formula1>cidades</formula1>
    </dataValidation>
  </dataValidations>
  <pageMargins left="0.23622047244094491" right="0.23622047244094491" top="0.74803149606299213" bottom="0.74803149606299213" header="0.31496062992125984" footer="0.31496062992125984"/>
  <pageSetup paperSize="9" scale="53" firstPageNumber="38" orientation="portrait" horizontalDpi="300" verticalDpi="300" r:id="rId1"/>
  <headerFooter alignWithMargins="0"/>
  <colBreaks count="1" manualBreakCount="1">
    <brk id="83" min="1" max="90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2:R28"/>
  <sheetViews>
    <sheetView showGridLines="0" topLeftCell="D1" zoomScaleNormal="100" workbookViewId="0">
      <selection activeCell="F15" sqref="F15"/>
    </sheetView>
  </sheetViews>
  <sheetFormatPr defaultRowHeight="15"/>
  <cols>
    <col min="1" max="1" width="16.140625" customWidth="1"/>
    <col min="2" max="2" width="26.5703125" customWidth="1"/>
    <col min="3" max="3" width="19.85546875" customWidth="1"/>
    <col min="4" max="4" width="25.7109375" customWidth="1"/>
    <col min="5" max="5" width="24" customWidth="1"/>
    <col min="6" max="6" width="22.28515625" customWidth="1"/>
    <col min="7" max="7" width="23.7109375" customWidth="1"/>
    <col min="8" max="8" width="25.7109375" customWidth="1"/>
    <col min="9" max="9" width="18.28515625" customWidth="1"/>
    <col min="10" max="10" width="25.7109375" customWidth="1"/>
    <col min="11" max="11" width="17.140625" customWidth="1"/>
    <col min="12" max="12" width="25.7109375" customWidth="1"/>
    <col min="13" max="13" width="22.28515625" customWidth="1"/>
    <col min="14" max="14" width="23.42578125" customWidth="1"/>
    <col min="15" max="15" width="27.28515625" customWidth="1"/>
    <col min="16" max="16" width="25.7109375" customWidth="1"/>
    <col min="17" max="17" width="43.5703125" customWidth="1"/>
    <col min="18" max="18" width="20.28515625" customWidth="1"/>
  </cols>
  <sheetData>
    <row r="2" spans="1:18" ht="15.75">
      <c r="A2" s="268" t="s">
        <v>160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</row>
    <row r="3" spans="1:18" ht="63">
      <c r="A3" s="208" t="s">
        <v>145</v>
      </c>
      <c r="B3" s="208" t="s">
        <v>138</v>
      </c>
      <c r="C3" s="209" t="s">
        <v>83</v>
      </c>
      <c r="D3" s="209" t="s">
        <v>164</v>
      </c>
      <c r="E3" s="209" t="s">
        <v>139</v>
      </c>
      <c r="F3" s="209" t="s">
        <v>140</v>
      </c>
      <c r="G3" s="209" t="s">
        <v>151</v>
      </c>
      <c r="H3" s="209" t="s">
        <v>152</v>
      </c>
      <c r="I3" s="209" t="s">
        <v>147</v>
      </c>
      <c r="J3" s="209" t="s">
        <v>141</v>
      </c>
      <c r="K3" s="209" t="s">
        <v>148</v>
      </c>
      <c r="L3" s="209" t="s">
        <v>142</v>
      </c>
      <c r="M3" s="209" t="s">
        <v>153</v>
      </c>
      <c r="N3" s="209" t="s">
        <v>154</v>
      </c>
      <c r="O3" s="209" t="s">
        <v>155</v>
      </c>
      <c r="P3" s="209" t="s">
        <v>156</v>
      </c>
      <c r="Q3" s="209" t="s">
        <v>137</v>
      </c>
      <c r="R3" s="125"/>
    </row>
    <row r="4" spans="1:18" ht="15.75">
      <c r="A4" s="210">
        <v>1</v>
      </c>
      <c r="B4" s="211" t="s">
        <v>78</v>
      </c>
      <c r="C4" s="212">
        <v>536</v>
      </c>
      <c r="D4" s="213">
        <v>22112057.460000001</v>
      </c>
      <c r="E4" s="214">
        <f>E6*0.81</f>
        <v>1324332.3562560002</v>
      </c>
      <c r="F4" s="215">
        <f>F6*0.81</f>
        <v>935861.53175424004</v>
      </c>
      <c r="G4" s="215">
        <f>G6*0.81</f>
        <v>354103.04250000004</v>
      </c>
      <c r="H4" s="215">
        <f>E4+F4+G4</f>
        <v>2614296.9305102401</v>
      </c>
      <c r="I4" s="216">
        <f>E4/H4</f>
        <v>0.5065730448597231</v>
      </c>
      <c r="J4" s="215" t="e">
        <f>J6*0.81</f>
        <v>#VALUE!</v>
      </c>
      <c r="K4" s="217">
        <f>F4/H4</f>
        <v>0.35797828503420426</v>
      </c>
      <c r="L4" s="215" t="e">
        <f>L6*0.81</f>
        <v>#VALUE!</v>
      </c>
      <c r="M4" s="216">
        <f>G4/H4</f>
        <v>0.13544867010607273</v>
      </c>
      <c r="N4" s="215" t="e">
        <f>N6*0.81</f>
        <v>#VALUE!</v>
      </c>
      <c r="O4" s="215">
        <f>O6*0.81</f>
        <v>3470391.7911</v>
      </c>
      <c r="P4" s="213" t="e">
        <f>Q4-D4-O4</f>
        <v>#VALUE!</v>
      </c>
      <c r="Q4" s="218" t="e">
        <f>0.81*Q6</f>
        <v>#VALUE!</v>
      </c>
      <c r="R4" s="174"/>
    </row>
    <row r="5" spans="1:18" ht="15.75">
      <c r="A5" s="210">
        <v>2</v>
      </c>
      <c r="B5" s="211" t="s">
        <v>79</v>
      </c>
      <c r="C5" s="212">
        <v>223</v>
      </c>
      <c r="D5" s="213">
        <v>5137579.5</v>
      </c>
      <c r="E5" s="214">
        <f>E6-E4</f>
        <v>310645.86134399986</v>
      </c>
      <c r="F5" s="215">
        <f>F6-F4</f>
        <v>219523.07534975989</v>
      </c>
      <c r="G5" s="215">
        <f>G6-G4</f>
        <v>83061.20749999996</v>
      </c>
      <c r="H5" s="215">
        <f>E5+F5+G5</f>
        <v>613230.14419375965</v>
      </c>
      <c r="I5" s="216">
        <f>E5/H5</f>
        <v>0.5065730448597231</v>
      </c>
      <c r="J5" s="215" t="e">
        <f>J6-J4</f>
        <v>#VALUE!</v>
      </c>
      <c r="K5" s="217">
        <f>F5/H5</f>
        <v>0.35797828503420431</v>
      </c>
      <c r="L5" s="215" t="e">
        <f>L6-L4</f>
        <v>#VALUE!</v>
      </c>
      <c r="M5" s="216">
        <f t="shared" ref="M5:M6" si="0">G5/H5</f>
        <v>0.13544867010607273</v>
      </c>
      <c r="N5" s="215" t="e">
        <f>N6-N4</f>
        <v>#VALUE!</v>
      </c>
      <c r="O5" s="215">
        <f>O6-O4</f>
        <v>814042.51889999956</v>
      </c>
      <c r="P5" s="213" t="e">
        <f>Q5-D5-O5</f>
        <v>#VALUE!</v>
      </c>
      <c r="Q5" s="218" t="e">
        <f>Q6-Q4</f>
        <v>#VALUE!</v>
      </c>
      <c r="R5" s="174"/>
    </row>
    <row r="6" spans="1:18" s="177" customFormat="1" ht="15.75">
      <c r="A6" s="269" t="s">
        <v>82</v>
      </c>
      <c r="B6" s="269"/>
      <c r="C6" s="219">
        <f>C4+C5</f>
        <v>759</v>
      </c>
      <c r="D6" s="220">
        <v>27249636.960000001</v>
      </c>
      <c r="E6" s="220">
        <f>D6*6%</f>
        <v>1634978.2176000001</v>
      </c>
      <c r="F6" s="220">
        <f>4%*(D6+E6)</f>
        <v>1155384.6071039999</v>
      </c>
      <c r="G6" s="220">
        <v>437164.25</v>
      </c>
      <c r="H6" s="220">
        <f>E6+F6+G6</f>
        <v>3227527.0747039998</v>
      </c>
      <c r="I6" s="221">
        <f>E6/H6</f>
        <v>0.5065730448597231</v>
      </c>
      <c r="J6" s="220" t="e">
        <f>I6*P6</f>
        <v>#VALUE!</v>
      </c>
      <c r="K6" s="221">
        <f>F6/H6</f>
        <v>0.35797828503420426</v>
      </c>
      <c r="L6" s="220" t="e">
        <f>K6*P6</f>
        <v>#VALUE!</v>
      </c>
      <c r="M6" s="222">
        <f t="shared" si="0"/>
        <v>0.13544867010607273</v>
      </c>
      <c r="N6" s="223" t="e">
        <f>M6*P6</f>
        <v>#VALUE!</v>
      </c>
      <c r="O6" s="220">
        <v>4284434.3099999996</v>
      </c>
      <c r="P6" s="220" t="e">
        <f>Q6-D6-O6</f>
        <v>#VALUE!</v>
      </c>
      <c r="Q6" s="224" t="str">
        <f>IF(Q10&gt;34759604.04,"VALOR ACIMA DO PREÇO MÁXIMO",IF(Q10&lt;=31534071.27,"VALOR INFERIOR AO CUSTO FIXO",Q10))</f>
        <v>VALOR INFERIOR AO CUSTO FIXO</v>
      </c>
      <c r="R6" s="174"/>
    </row>
    <row r="7" spans="1:18" ht="15.75">
      <c r="A7" s="225"/>
      <c r="B7" s="225"/>
      <c r="C7" s="225"/>
      <c r="D7" s="225"/>
      <c r="E7" s="225"/>
      <c r="F7" s="225"/>
      <c r="G7" s="225"/>
      <c r="H7" s="225"/>
      <c r="I7" s="225"/>
      <c r="J7" s="226"/>
      <c r="K7" s="226"/>
      <c r="L7" s="227"/>
      <c r="M7" s="227"/>
      <c r="N7" s="227"/>
      <c r="O7" s="227"/>
      <c r="P7" s="227"/>
      <c r="Q7" s="225"/>
    </row>
    <row r="8" spans="1:18" ht="15.75">
      <c r="A8" s="270" t="s">
        <v>162</v>
      </c>
      <c r="B8" s="270"/>
      <c r="C8" s="270"/>
      <c r="D8" s="270"/>
      <c r="E8" s="270"/>
      <c r="F8" s="270"/>
      <c r="G8" s="228"/>
      <c r="H8" s="225"/>
      <c r="I8" s="225"/>
      <c r="J8" s="225"/>
      <c r="K8" s="225"/>
      <c r="L8" s="225"/>
      <c r="M8" s="225"/>
      <c r="N8" s="271"/>
      <c r="O8" s="271"/>
      <c r="P8" s="229"/>
      <c r="Q8" s="225"/>
    </row>
    <row r="9" spans="1:18" ht="31.5">
      <c r="A9" s="230" t="s">
        <v>145</v>
      </c>
      <c r="B9" s="230" t="s">
        <v>146</v>
      </c>
      <c r="C9" s="231" t="s">
        <v>80</v>
      </c>
      <c r="D9" s="231" t="s">
        <v>143</v>
      </c>
      <c r="E9" s="231" t="s">
        <v>81</v>
      </c>
      <c r="F9" s="231" t="s">
        <v>144</v>
      </c>
      <c r="G9" s="232"/>
      <c r="H9" s="225"/>
      <c r="I9" s="225"/>
      <c r="J9" s="225"/>
      <c r="K9" s="225"/>
      <c r="L9" s="225"/>
      <c r="M9" s="225"/>
      <c r="N9" s="233"/>
      <c r="O9" s="234"/>
      <c r="P9" s="232"/>
      <c r="Q9" s="231" t="s">
        <v>159</v>
      </c>
    </row>
    <row r="10" spans="1:18" ht="21" customHeight="1">
      <c r="A10" s="235">
        <v>1</v>
      </c>
      <c r="B10" s="236" t="s">
        <v>78</v>
      </c>
      <c r="C10" s="272" t="e">
        <f>(J6)/D6</f>
        <v>#VALUE!</v>
      </c>
      <c r="D10" s="237" t="e">
        <f>D4*C10/C4/12</f>
        <v>#VALUE!</v>
      </c>
      <c r="E10" s="273" t="e">
        <f>L6/(D6+J6)</f>
        <v>#VALUE!</v>
      </c>
      <c r="F10" s="237" t="e">
        <f>(D4+J4)*E10/C4/12</f>
        <v>#VALUE!</v>
      </c>
      <c r="G10" s="238"/>
      <c r="H10" s="225"/>
      <c r="I10" s="225"/>
      <c r="J10" s="225"/>
      <c r="K10" s="225"/>
      <c r="L10" s="225"/>
      <c r="M10" s="225"/>
      <c r="N10" s="233"/>
      <c r="O10" s="234"/>
      <c r="P10" s="238"/>
      <c r="Q10" s="237">
        <v>0</v>
      </c>
    </row>
    <row r="11" spans="1:18" ht="15.75">
      <c r="A11" s="235">
        <v>2</v>
      </c>
      <c r="B11" s="236" t="s">
        <v>79</v>
      </c>
      <c r="C11" s="272"/>
      <c r="D11" s="237" t="e">
        <f>D5*C10/C5/12</f>
        <v>#VALUE!</v>
      </c>
      <c r="E11" s="273"/>
      <c r="F11" s="237" t="e">
        <f>(D5+J5)*E10/C5/12</f>
        <v>#VALUE!</v>
      </c>
      <c r="G11" s="225"/>
      <c r="H11" s="225"/>
      <c r="I11" s="225"/>
      <c r="J11" s="225"/>
      <c r="K11" s="225"/>
      <c r="L11" s="225"/>
      <c r="M11" s="225"/>
      <c r="N11" s="239"/>
      <c r="O11" s="239"/>
      <c r="P11" s="225"/>
      <c r="Q11" s="225"/>
    </row>
    <row r="12" spans="1:18" ht="15.75">
      <c r="A12" s="225"/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7"/>
      <c r="Q12" s="225"/>
    </row>
    <row r="13" spans="1:18" ht="15.75">
      <c r="A13" s="225"/>
      <c r="B13" s="225"/>
      <c r="C13" s="225"/>
      <c r="D13" s="225"/>
      <c r="E13" s="225"/>
      <c r="F13" s="225"/>
      <c r="G13" s="240"/>
      <c r="H13" s="241"/>
      <c r="I13" s="225"/>
      <c r="J13" s="225"/>
      <c r="K13" s="225"/>
      <c r="L13" s="225"/>
      <c r="M13" s="225"/>
      <c r="N13" s="225"/>
      <c r="O13" s="225"/>
      <c r="P13" s="225"/>
      <c r="Q13" s="225"/>
    </row>
    <row r="14" spans="1:18" ht="15.75">
      <c r="A14" s="225"/>
      <c r="B14" s="225"/>
      <c r="C14" s="225"/>
      <c r="D14" s="225"/>
      <c r="E14" s="225"/>
      <c r="F14" s="225"/>
      <c r="G14" s="240"/>
      <c r="H14" s="241"/>
      <c r="I14" s="225"/>
      <c r="J14" s="225"/>
      <c r="K14" s="225"/>
      <c r="L14" s="225"/>
      <c r="M14" s="242"/>
      <c r="N14" s="225"/>
      <c r="O14" s="243"/>
      <c r="P14" s="243"/>
      <c r="Q14" s="225"/>
    </row>
    <row r="15" spans="1:18" ht="15.75">
      <c r="A15" s="225"/>
      <c r="B15" s="225"/>
      <c r="C15" s="225"/>
      <c r="D15" s="225"/>
      <c r="E15" s="225"/>
      <c r="F15" s="225"/>
      <c r="G15" s="225"/>
      <c r="H15" s="225"/>
      <c r="I15" s="225"/>
      <c r="J15" s="225"/>
      <c r="K15" s="225"/>
      <c r="L15" s="225"/>
      <c r="M15" s="227"/>
      <c r="N15" s="225"/>
      <c r="O15" s="226"/>
      <c r="P15" s="239"/>
      <c r="Q15" s="225"/>
    </row>
    <row r="16" spans="1:18" ht="15.75">
      <c r="A16" s="225"/>
      <c r="B16" s="225"/>
      <c r="C16" s="244"/>
      <c r="D16" s="225"/>
      <c r="E16" s="225"/>
      <c r="F16" s="225"/>
      <c r="G16" s="225"/>
      <c r="H16" s="225"/>
      <c r="I16" s="225"/>
      <c r="J16" s="225"/>
      <c r="K16" s="225"/>
      <c r="L16" s="225"/>
      <c r="M16" s="225"/>
      <c r="N16" s="225"/>
      <c r="O16" s="243"/>
      <c r="P16" s="239"/>
      <c r="Q16" s="225"/>
    </row>
    <row r="17" spans="1:18" ht="15.75">
      <c r="A17" s="225"/>
      <c r="B17" s="225"/>
      <c r="C17" s="225"/>
      <c r="D17" s="225"/>
      <c r="E17" s="225"/>
      <c r="F17" s="225"/>
      <c r="G17" s="225"/>
      <c r="H17" s="225"/>
      <c r="I17" s="225"/>
      <c r="J17" s="225"/>
      <c r="K17" s="225"/>
      <c r="L17" s="225"/>
      <c r="M17" s="225"/>
      <c r="N17" s="225"/>
      <c r="O17" s="239"/>
      <c r="P17" s="227"/>
      <c r="Q17" s="225"/>
    </row>
    <row r="18" spans="1:18" ht="15.75">
      <c r="A18" s="225"/>
      <c r="B18" s="225"/>
      <c r="C18" s="225"/>
      <c r="D18" s="225"/>
      <c r="E18" s="225"/>
      <c r="F18" s="225"/>
      <c r="G18" s="225"/>
      <c r="H18" s="225"/>
      <c r="I18" s="225"/>
      <c r="J18" s="225"/>
      <c r="K18" s="262"/>
      <c r="L18" s="262"/>
      <c r="M18" s="239"/>
      <c r="N18" s="239"/>
      <c r="O18" s="239"/>
      <c r="P18" s="225"/>
      <c r="Q18" s="225"/>
    </row>
    <row r="19" spans="1:18" ht="15.75">
      <c r="A19" s="225"/>
      <c r="B19" s="225"/>
      <c r="C19" s="225"/>
      <c r="D19" s="225"/>
      <c r="E19" s="225"/>
      <c r="F19" s="225"/>
      <c r="G19" s="225"/>
      <c r="H19" s="225"/>
      <c r="I19" s="225"/>
      <c r="J19" s="225"/>
      <c r="K19" s="243"/>
      <c r="L19" s="239"/>
      <c r="M19" s="239"/>
      <c r="N19" s="239"/>
      <c r="O19" s="239"/>
      <c r="P19" s="225"/>
      <c r="Q19" s="225"/>
    </row>
    <row r="20" spans="1:18" ht="27.75" customHeight="1">
      <c r="A20" s="263" t="s">
        <v>157</v>
      </c>
      <c r="B20" s="264"/>
      <c r="C20" s="264"/>
      <c r="D20" s="265"/>
      <c r="E20" s="225"/>
      <c r="F20" s="225"/>
      <c r="G20" s="225"/>
      <c r="H20" s="225"/>
      <c r="I20" s="225"/>
      <c r="J20" s="225"/>
      <c r="K20" s="239"/>
      <c r="L20" s="239"/>
      <c r="M20" s="239"/>
      <c r="N20" s="239"/>
      <c r="O20" s="225"/>
      <c r="P20" s="239"/>
      <c r="Q20" s="239"/>
      <c r="R20" s="175"/>
    </row>
    <row r="21" spans="1:18" ht="63">
      <c r="A21" s="245" t="s">
        <v>145</v>
      </c>
      <c r="B21" s="245" t="s">
        <v>146</v>
      </c>
      <c r="C21" s="245" t="s">
        <v>149</v>
      </c>
      <c r="D21" s="245" t="s">
        <v>150</v>
      </c>
      <c r="E21" s="225"/>
      <c r="F21" s="225"/>
      <c r="G21" s="225"/>
      <c r="H21" s="225"/>
      <c r="I21" s="225"/>
      <c r="J21" s="225"/>
      <c r="K21" s="239"/>
      <c r="L21" s="239"/>
      <c r="M21" s="239"/>
      <c r="N21" s="239"/>
      <c r="O21" s="225"/>
      <c r="P21" s="225"/>
      <c r="Q21" s="225"/>
    </row>
    <row r="22" spans="1:18" ht="15.75">
      <c r="A22" s="246">
        <v>1</v>
      </c>
      <c r="B22" s="247" t="s">
        <v>78</v>
      </c>
      <c r="C22" s="248" t="e">
        <f>'Res. Geral apoio conferencia'!FU90</f>
        <v>#VALUE!</v>
      </c>
      <c r="D22" s="248" t="e">
        <f>Q4-C22</f>
        <v>#VALUE!</v>
      </c>
      <c r="E22" s="249"/>
      <c r="F22" s="250"/>
      <c r="G22" s="243"/>
      <c r="H22" s="239"/>
      <c r="I22" s="225"/>
      <c r="J22" s="225"/>
      <c r="K22" s="225"/>
      <c r="L22" s="225"/>
      <c r="M22" s="225"/>
      <c r="N22" s="225"/>
      <c r="O22" s="225"/>
      <c r="P22" s="225"/>
      <c r="Q22" s="225"/>
    </row>
    <row r="23" spans="1:18" ht="15.75">
      <c r="A23" s="246">
        <v>2</v>
      </c>
      <c r="B23" s="247" t="s">
        <v>79</v>
      </c>
      <c r="C23" s="248" t="e">
        <f>'Res. Geral limpeza conferencia'!CK116</f>
        <v>#VALUE!</v>
      </c>
      <c r="D23" s="248" t="e">
        <f>Q5-C23</f>
        <v>#VALUE!</v>
      </c>
      <c r="E23" s="249"/>
      <c r="F23" s="242"/>
      <c r="G23" s="225"/>
      <c r="H23" s="225"/>
      <c r="I23" s="225"/>
      <c r="J23" s="225"/>
      <c r="K23" s="225"/>
      <c r="L23" s="225"/>
      <c r="M23" s="225"/>
      <c r="N23" s="225"/>
      <c r="O23" s="225"/>
      <c r="P23" s="239"/>
      <c r="Q23" s="226"/>
    </row>
    <row r="24" spans="1:18" ht="15.75">
      <c r="A24" s="266" t="s">
        <v>158</v>
      </c>
      <c r="B24" s="267"/>
      <c r="C24" s="251" t="e">
        <f>'Res. Geral apoio conferencia'!FU90+'Res. Geral limpeza conferencia'!CK116</f>
        <v>#VALUE!</v>
      </c>
      <c r="D24" s="252" t="e">
        <f>Q6-C24</f>
        <v>#VALUE!</v>
      </c>
      <c r="E24" s="225"/>
      <c r="F24" s="225"/>
      <c r="G24" s="225"/>
      <c r="H24" s="225"/>
      <c r="I24" s="225"/>
      <c r="J24" s="225"/>
      <c r="K24" s="225"/>
      <c r="L24" s="225"/>
      <c r="M24" s="225"/>
      <c r="N24" s="225"/>
      <c r="O24" s="225"/>
      <c r="P24" s="227"/>
      <c r="Q24" s="225"/>
    </row>
    <row r="25" spans="1:18">
      <c r="L25" s="181"/>
      <c r="M25" s="181"/>
      <c r="N25" s="181"/>
      <c r="O25" s="176"/>
      <c r="P25" s="126"/>
    </row>
    <row r="26" spans="1:18">
      <c r="L26" s="126"/>
      <c r="M26" s="126"/>
      <c r="N26" s="126"/>
    </row>
    <row r="27" spans="1:18">
      <c r="L27" s="126"/>
      <c r="M27" s="126"/>
      <c r="N27" s="126"/>
    </row>
    <row r="28" spans="1:18">
      <c r="E28" s="175"/>
      <c r="L28" s="126"/>
      <c r="M28" s="126"/>
      <c r="N28" s="126"/>
    </row>
  </sheetData>
  <sheetProtection password="86B7" sheet="1" objects="1" scenarios="1"/>
  <protectedRanges>
    <protectedRange sqref="Q10" name="Intervalo1"/>
  </protectedRanges>
  <mergeCells count="9">
    <mergeCell ref="K18:L18"/>
    <mergeCell ref="A20:D20"/>
    <mergeCell ref="A24:B24"/>
    <mergeCell ref="A2:Q2"/>
    <mergeCell ref="A6:B6"/>
    <mergeCell ref="A8:F8"/>
    <mergeCell ref="N8:O8"/>
    <mergeCell ref="C10:C11"/>
    <mergeCell ref="E10:E11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K18"/>
  <sheetViews>
    <sheetView showGridLines="0" tabSelected="1" topLeftCell="A31" workbookViewId="0">
      <selection activeCell="N10" sqref="N10"/>
    </sheetView>
  </sheetViews>
  <sheetFormatPr defaultRowHeight="15"/>
  <sheetData>
    <row r="2" spans="2:11">
      <c r="B2" s="274" t="s">
        <v>163</v>
      </c>
      <c r="C2" s="274"/>
      <c r="D2" s="274"/>
      <c r="E2" s="274"/>
      <c r="F2" s="274"/>
      <c r="G2" s="274"/>
      <c r="H2" s="274"/>
      <c r="I2" s="274"/>
      <c r="J2" s="274"/>
      <c r="K2" s="274"/>
    </row>
    <row r="4" spans="2:11">
      <c r="B4" s="275"/>
      <c r="C4" s="276"/>
      <c r="D4" s="276"/>
      <c r="E4" s="276"/>
      <c r="F4" s="276"/>
      <c r="G4" s="276"/>
      <c r="H4" s="276"/>
      <c r="I4" s="276"/>
      <c r="J4" s="276"/>
      <c r="K4" s="277"/>
    </row>
    <row r="5" spans="2:11">
      <c r="B5" s="278"/>
      <c r="C5" s="279"/>
      <c r="D5" s="279"/>
      <c r="E5" s="279"/>
      <c r="F5" s="279"/>
      <c r="G5" s="279"/>
      <c r="H5" s="279"/>
      <c r="I5" s="279"/>
      <c r="J5" s="279"/>
      <c r="K5" s="280"/>
    </row>
    <row r="6" spans="2:11">
      <c r="B6" s="278"/>
      <c r="C6" s="279"/>
      <c r="D6" s="279"/>
      <c r="E6" s="279"/>
      <c r="F6" s="279"/>
      <c r="G6" s="279"/>
      <c r="H6" s="279"/>
      <c r="I6" s="279"/>
      <c r="J6" s="279"/>
      <c r="K6" s="280"/>
    </row>
    <row r="7" spans="2:11" ht="30.75" customHeight="1">
      <c r="B7" s="278"/>
      <c r="C7" s="279"/>
      <c r="D7" s="279"/>
      <c r="E7" s="279"/>
      <c r="F7" s="279"/>
      <c r="G7" s="279"/>
      <c r="H7" s="279"/>
      <c r="I7" s="279"/>
      <c r="J7" s="279"/>
      <c r="K7" s="280"/>
    </row>
    <row r="8" spans="2:11" ht="35.25" customHeight="1">
      <c r="B8" s="278"/>
      <c r="C8" s="279"/>
      <c r="D8" s="279"/>
      <c r="E8" s="279"/>
      <c r="F8" s="279"/>
      <c r="G8" s="279"/>
      <c r="H8" s="279"/>
      <c r="I8" s="279"/>
      <c r="J8" s="279"/>
      <c r="K8" s="280"/>
    </row>
    <row r="9" spans="2:11" ht="15" customHeight="1">
      <c r="B9" s="278"/>
      <c r="C9" s="279"/>
      <c r="D9" s="279"/>
      <c r="E9" s="279"/>
      <c r="F9" s="279"/>
      <c r="G9" s="279"/>
      <c r="H9" s="279"/>
      <c r="I9" s="279"/>
      <c r="J9" s="279"/>
      <c r="K9" s="280"/>
    </row>
    <row r="10" spans="2:11">
      <c r="B10" s="278"/>
      <c r="C10" s="279"/>
      <c r="D10" s="279"/>
      <c r="E10" s="279"/>
      <c r="F10" s="279"/>
      <c r="G10" s="279"/>
      <c r="H10" s="279"/>
      <c r="I10" s="279"/>
      <c r="J10" s="279"/>
      <c r="K10" s="280"/>
    </row>
    <row r="11" spans="2:11">
      <c r="B11" s="278"/>
      <c r="C11" s="279"/>
      <c r="D11" s="279"/>
      <c r="E11" s="279"/>
      <c r="F11" s="279"/>
      <c r="G11" s="279"/>
      <c r="H11" s="279"/>
      <c r="I11" s="279"/>
      <c r="J11" s="279"/>
      <c r="K11" s="280"/>
    </row>
    <row r="12" spans="2:11">
      <c r="B12" s="278"/>
      <c r="C12" s="279"/>
      <c r="D12" s="279"/>
      <c r="E12" s="279"/>
      <c r="F12" s="279"/>
      <c r="G12" s="279"/>
      <c r="H12" s="279"/>
      <c r="I12" s="279"/>
      <c r="J12" s="279"/>
      <c r="K12" s="280"/>
    </row>
    <row r="13" spans="2:11">
      <c r="B13" s="278"/>
      <c r="C13" s="279"/>
      <c r="D13" s="279"/>
      <c r="E13" s="279"/>
      <c r="F13" s="279"/>
      <c r="G13" s="279"/>
      <c r="H13" s="279"/>
      <c r="I13" s="279"/>
      <c r="J13" s="279"/>
      <c r="K13" s="280"/>
    </row>
    <row r="14" spans="2:11">
      <c r="B14" s="278"/>
      <c r="C14" s="279"/>
      <c r="D14" s="279"/>
      <c r="E14" s="279"/>
      <c r="F14" s="279"/>
      <c r="G14" s="279"/>
      <c r="H14" s="279"/>
      <c r="I14" s="279"/>
      <c r="J14" s="279"/>
      <c r="K14" s="280"/>
    </row>
    <row r="15" spans="2:11">
      <c r="B15" s="278"/>
      <c r="C15" s="279"/>
      <c r="D15" s="279"/>
      <c r="E15" s="279"/>
      <c r="F15" s="279"/>
      <c r="G15" s="279"/>
      <c r="H15" s="279"/>
      <c r="I15" s="279"/>
      <c r="J15" s="279"/>
      <c r="K15" s="280"/>
    </row>
    <row r="16" spans="2:11">
      <c r="B16" s="278"/>
      <c r="C16" s="279"/>
      <c r="D16" s="279"/>
      <c r="E16" s="279"/>
      <c r="F16" s="279"/>
      <c r="G16" s="279"/>
      <c r="H16" s="279"/>
      <c r="I16" s="279"/>
      <c r="J16" s="279"/>
      <c r="K16" s="280"/>
    </row>
    <row r="17" spans="2:11">
      <c r="B17" s="278"/>
      <c r="C17" s="279"/>
      <c r="D17" s="279"/>
      <c r="E17" s="279"/>
      <c r="F17" s="279"/>
      <c r="G17" s="279"/>
      <c r="H17" s="279"/>
      <c r="I17" s="279"/>
      <c r="J17" s="279"/>
      <c r="K17" s="280"/>
    </row>
    <row r="18" spans="2:11">
      <c r="B18" s="281"/>
      <c r="C18" s="282"/>
      <c r="D18" s="282"/>
      <c r="E18" s="282"/>
      <c r="F18" s="282"/>
      <c r="G18" s="282"/>
      <c r="H18" s="282"/>
      <c r="I18" s="282"/>
      <c r="J18" s="282"/>
      <c r="K18" s="283"/>
    </row>
  </sheetData>
  <mergeCells count="2">
    <mergeCell ref="B2:K2"/>
    <mergeCell ref="B4:K18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27</vt:i4>
      </vt:variant>
    </vt:vector>
  </HeadingPairs>
  <TitlesOfParts>
    <vt:vector size="35" baseType="lpstr">
      <vt:lpstr>Resumo Geral limpeza imposto cl</vt:lpstr>
      <vt:lpstr>Resumo Geral apoio imposto cl</vt:lpstr>
      <vt:lpstr>Resumo Geral limpeza imposto cd</vt:lpstr>
      <vt:lpstr>Resumo Geral apoio imposto cd</vt:lpstr>
      <vt:lpstr>Res. Geral limpeza conferencia</vt:lpstr>
      <vt:lpstr>Res. Geral apoio conferencia</vt:lpstr>
      <vt:lpstr>PLANILHA DE LANCES</vt:lpstr>
      <vt:lpstr>INSTRUÇÃO</vt:lpstr>
      <vt:lpstr>'Res. Geral apoio conferencia'!Area_de_impressao</vt:lpstr>
      <vt:lpstr>'Res. Geral limpeza conferencia'!Area_de_impressao</vt:lpstr>
      <vt:lpstr>'Resumo Geral apoio imposto cd'!Area_de_impressao</vt:lpstr>
      <vt:lpstr>'Resumo Geral apoio imposto cl'!Area_de_impressao</vt:lpstr>
      <vt:lpstr>'Resumo Geral limpeza imposto cd'!Area_de_impressao</vt:lpstr>
      <vt:lpstr>'Resumo Geral limpeza imposto cl'!Area_de_impressao</vt:lpstr>
      <vt:lpstr>'Res. Geral limpeza conferencia'!RESUMO</vt:lpstr>
      <vt:lpstr>'Resumo Geral limpeza imposto cd'!RESUMO</vt:lpstr>
      <vt:lpstr>'Resumo Geral limpeza imposto cl'!RESUMO</vt:lpstr>
      <vt:lpstr>'Res. Geral limpeza conferencia'!RESUMO_1</vt:lpstr>
      <vt:lpstr>'Resumo Geral limpeza imposto cd'!RESUMO_1</vt:lpstr>
      <vt:lpstr>'Resumo Geral limpeza imposto cl'!RESUMO_1</vt:lpstr>
      <vt:lpstr>'Res. Geral apoio conferencia'!RESUMOAPOIO</vt:lpstr>
      <vt:lpstr>'Resumo Geral apoio imposto cd'!RESUMOAPOIO</vt:lpstr>
      <vt:lpstr>'Resumo Geral apoio imposto cl'!RESUMOAPOIO</vt:lpstr>
      <vt:lpstr>'Res. Geral apoio conferencia'!RESUMOAPOIO2</vt:lpstr>
      <vt:lpstr>'Resumo Geral apoio imposto cd'!RESUMOAPOIO2</vt:lpstr>
      <vt:lpstr>'Resumo Geral apoio imposto cl'!RESUMOAPOIO2</vt:lpstr>
      <vt:lpstr>'Res. Geral limpeza conferencia'!teste</vt:lpstr>
      <vt:lpstr>'Resumo Geral limpeza imposto cd'!teste</vt:lpstr>
      <vt:lpstr>'Resumo Geral limpeza imposto cl'!teste</vt:lpstr>
      <vt:lpstr>'Res. Geral apoio conferencia'!Titulos_de_impressao</vt:lpstr>
      <vt:lpstr>'Res. Geral limpeza conferencia'!Titulos_de_impressao</vt:lpstr>
      <vt:lpstr>'Resumo Geral apoio imposto cd'!Titulos_de_impressao</vt:lpstr>
      <vt:lpstr>'Resumo Geral apoio imposto cl'!Titulos_de_impressao</vt:lpstr>
      <vt:lpstr>'Resumo Geral limpeza imposto cd'!Titulos_de_impressao</vt:lpstr>
      <vt:lpstr>'Resumo Geral limpeza imposto cl'!Titulos_de_impressao</vt:lpstr>
    </vt:vector>
  </TitlesOfParts>
  <Company>Ministério Público do Estado de Minas Gerais - MPMG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PGJ MG</dc:creator>
  <cp:lastModifiedBy>catarina</cp:lastModifiedBy>
  <dcterms:created xsi:type="dcterms:W3CDTF">2015-08-18T15:42:05Z</dcterms:created>
  <dcterms:modified xsi:type="dcterms:W3CDTF">2015-09-18T13:12:31Z</dcterms:modified>
</cp:coreProperties>
</file>